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29.xml" ContentType="application/vnd.openxmlformats-officedocument.drawingml.chart+xml"/>
  <Override PartName="/xl/worksheets/sheet3.xml" ContentType="application/vnd.openxmlformats-officedocument.spreadsheetml.worksheet+xml"/>
  <Override PartName="/xl/charts/chart18.xml" ContentType="application/vnd.openxmlformats-officedocument.drawingml.chart+xml"/>
  <Override PartName="/xl/charts/chart27.xml" ContentType="application/vnd.openxmlformats-officedocument.drawingml.chart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8870" windowHeight="4260" tabRatio="666" firstSheet="22" activeTab="25"/>
  </bookViews>
  <sheets>
    <sheet name="A-Video Analysis Form 051108" sheetId="1" r:id="rId1"/>
    <sheet name="B-Video Analysis Form 051108" sheetId="2" r:id="rId2"/>
    <sheet name="C-Video Analysis Form 051108" sheetId="3" r:id="rId3"/>
    <sheet name="A Video Speed 051108" sheetId="6" r:id="rId4"/>
    <sheet name="C Video Speed 051108" sheetId="14" r:id="rId5"/>
    <sheet name="Overall Analysis Form 051108" sheetId="4" r:id="rId6"/>
    <sheet name="A-Video Analysis Form 081108" sheetId="8" r:id="rId7"/>
    <sheet name="B-Video Analysis Form 081108" sheetId="9" r:id="rId8"/>
    <sheet name="C-Video Analysis Form 081108" sheetId="10" r:id="rId9"/>
    <sheet name="A Video Speed 081108" sheetId="18" r:id="rId10"/>
    <sheet name="C Video Speed 081108" sheetId="19" r:id="rId11"/>
    <sheet name="Overall Analysis Form 08110" sheetId="20" r:id="rId12"/>
    <sheet name="Speed Analysis" sheetId="21" r:id="rId13"/>
    <sheet name="Characterization " sheetId="22" r:id="rId14"/>
    <sheet name="Crowd Composition" sheetId="26" r:id="rId15"/>
    <sheet name="Volume and Path" sheetId="27" r:id="rId16"/>
    <sheet name="Group Size Frequency" sheetId="23" r:id="rId17"/>
    <sheet name="Speed Histogram Data" sheetId="28" r:id="rId18"/>
    <sheet name="Shop Sink Data" sheetId="30" r:id="rId19"/>
    <sheet name="Pedestrian Attractions" sheetId="31" r:id="rId20"/>
    <sheet name="Shy Data" sheetId="34" r:id="rId21"/>
    <sheet name="Shy Space Data" sheetId="35" r:id="rId22"/>
    <sheet name="TV Ratios" sheetId="36" r:id="rId23"/>
    <sheet name="Charts and Graphs" sheetId="33" r:id="rId24"/>
    <sheet name="Possible Later Analysis" sheetId="32" r:id="rId25"/>
    <sheet name="Paths for Modeling Wed" sheetId="37" r:id="rId26"/>
    <sheet name="Paths for Modeling Sat" sheetId="38" r:id="rId27"/>
  </sheets>
  <definedNames>
    <definedName name="_xlnm._FilterDatabase" localSheetId="20" hidden="1">'Shy Data'!$A$1:$D$151</definedName>
    <definedName name="_xlnm._FilterDatabase" localSheetId="12" hidden="1">'Speed Analysis'!$A$1:$H$1174</definedName>
  </definedNames>
  <calcPr calcId="125725"/>
</workbook>
</file>

<file path=xl/calcChain.xml><?xml version="1.0" encoding="utf-8"?>
<calcChain xmlns="http://schemas.openxmlformats.org/spreadsheetml/2006/main">
  <c r="S4" i="27"/>
  <c r="R4"/>
  <c r="Q4"/>
  <c r="P4"/>
  <c r="O4"/>
  <c r="Q5"/>
  <c r="P5"/>
  <c r="O5"/>
  <c r="S5"/>
  <c r="R5"/>
  <c r="L6"/>
  <c r="K6"/>
  <c r="J6"/>
  <c r="I6"/>
  <c r="H6"/>
  <c r="X20" i="38"/>
  <c r="W20"/>
  <c r="V20"/>
  <c r="U20"/>
  <c r="T20"/>
  <c r="S20"/>
  <c r="R20"/>
  <c r="Q20"/>
  <c r="P20"/>
  <c r="N20"/>
  <c r="M20"/>
  <c r="L20"/>
  <c r="I20"/>
  <c r="H20"/>
  <c r="G20"/>
  <c r="F20"/>
  <c r="E20"/>
  <c r="D20"/>
  <c r="O20" s="1"/>
  <c r="C20"/>
  <c r="B20"/>
  <c r="J20" s="1"/>
  <c r="X19"/>
  <c r="W19"/>
  <c r="V19"/>
  <c r="U19"/>
  <c r="T19"/>
  <c r="S19"/>
  <c r="R19"/>
  <c r="Q19"/>
  <c r="P19"/>
  <c r="N19"/>
  <c r="M19"/>
  <c r="L19"/>
  <c r="I19"/>
  <c r="H19"/>
  <c r="G19"/>
  <c r="F19"/>
  <c r="E19"/>
  <c r="D19"/>
  <c r="O19" s="1"/>
  <c r="I30" s="1"/>
  <c r="C19"/>
  <c r="B19"/>
  <c r="X18"/>
  <c r="W18"/>
  <c r="V18"/>
  <c r="U18"/>
  <c r="T18"/>
  <c r="S18"/>
  <c r="R18"/>
  <c r="Q18"/>
  <c r="P18"/>
  <c r="O18"/>
  <c r="N18"/>
  <c r="M18"/>
  <c r="L18"/>
  <c r="I18"/>
  <c r="H18"/>
  <c r="G18"/>
  <c r="F18"/>
  <c r="E18"/>
  <c r="K18" s="1"/>
  <c r="D18"/>
  <c r="C18"/>
  <c r="B18"/>
  <c r="J18" s="1"/>
  <c r="X17"/>
  <c r="W17"/>
  <c r="V17"/>
  <c r="U17"/>
  <c r="T17"/>
  <c r="S17"/>
  <c r="R17"/>
  <c r="Q17"/>
  <c r="P17"/>
  <c r="N17"/>
  <c r="M17"/>
  <c r="L17"/>
  <c r="I17"/>
  <c r="H17"/>
  <c r="G17"/>
  <c r="F17"/>
  <c r="E17"/>
  <c r="K17" s="1"/>
  <c r="D17"/>
  <c r="C17"/>
  <c r="B17"/>
  <c r="J17" s="1"/>
  <c r="X16"/>
  <c r="Y29" s="1"/>
  <c r="W16"/>
  <c r="V16"/>
  <c r="W29" s="1"/>
  <c r="U16"/>
  <c r="T16"/>
  <c r="R29" s="1"/>
  <c r="S16"/>
  <c r="R16"/>
  <c r="P29" s="1"/>
  <c r="Q16"/>
  <c r="P16"/>
  <c r="J29" s="1"/>
  <c r="N16"/>
  <c r="M16"/>
  <c r="D29" s="1"/>
  <c r="L16"/>
  <c r="I16"/>
  <c r="H16"/>
  <c r="G16"/>
  <c r="F16"/>
  <c r="E16"/>
  <c r="D16"/>
  <c r="C16"/>
  <c r="B16"/>
  <c r="J16" s="1"/>
  <c r="X15"/>
  <c r="W15"/>
  <c r="V15"/>
  <c r="U15"/>
  <c r="T15"/>
  <c r="S15"/>
  <c r="R15"/>
  <c r="Q15"/>
  <c r="P15"/>
  <c r="N15"/>
  <c r="M15"/>
  <c r="L15"/>
  <c r="I15"/>
  <c r="H15"/>
  <c r="G15"/>
  <c r="F15"/>
  <c r="E15"/>
  <c r="D15"/>
  <c r="C15"/>
  <c r="B15"/>
  <c r="J15" s="1"/>
  <c r="X14"/>
  <c r="W14"/>
  <c r="V14"/>
  <c r="U14"/>
  <c r="T14"/>
  <c r="S14"/>
  <c r="R14"/>
  <c r="Q14"/>
  <c r="P14"/>
  <c r="N14"/>
  <c r="M14"/>
  <c r="L14"/>
  <c r="I14"/>
  <c r="H14"/>
  <c r="G14"/>
  <c r="F14"/>
  <c r="E14"/>
  <c r="D14"/>
  <c r="C14"/>
  <c r="B14"/>
  <c r="J14" s="1"/>
  <c r="X13"/>
  <c r="W13"/>
  <c r="V13"/>
  <c r="U13"/>
  <c r="T13"/>
  <c r="S13"/>
  <c r="R13"/>
  <c r="Q13"/>
  <c r="P13"/>
  <c r="N13"/>
  <c r="M13"/>
  <c r="L13"/>
  <c r="I13"/>
  <c r="H13"/>
  <c r="G13"/>
  <c r="F13"/>
  <c r="E13"/>
  <c r="D13"/>
  <c r="C13"/>
  <c r="B13"/>
  <c r="J13" s="1"/>
  <c r="X12"/>
  <c r="W12"/>
  <c r="V12"/>
  <c r="U12"/>
  <c r="T12"/>
  <c r="S12"/>
  <c r="R12"/>
  <c r="Q12"/>
  <c r="P12"/>
  <c r="N12"/>
  <c r="M12"/>
  <c r="L12"/>
  <c r="I12"/>
  <c r="H12"/>
  <c r="G12"/>
  <c r="F12"/>
  <c r="E12"/>
  <c r="D12"/>
  <c r="C12"/>
  <c r="B12"/>
  <c r="J12" s="1"/>
  <c r="X11"/>
  <c r="W11"/>
  <c r="V11"/>
  <c r="U11"/>
  <c r="T11"/>
  <c r="S11"/>
  <c r="R11"/>
  <c r="Q11"/>
  <c r="P11"/>
  <c r="N11"/>
  <c r="M11"/>
  <c r="L11"/>
  <c r="I11"/>
  <c r="H11"/>
  <c r="G11"/>
  <c r="F11"/>
  <c r="E11"/>
  <c r="D11"/>
  <c r="C11"/>
  <c r="B11"/>
  <c r="J11" s="1"/>
  <c r="X10"/>
  <c r="W10"/>
  <c r="V10"/>
  <c r="U10"/>
  <c r="T10"/>
  <c r="S10"/>
  <c r="R10"/>
  <c r="Q10"/>
  <c r="P10"/>
  <c r="N10"/>
  <c r="M10"/>
  <c r="L10"/>
  <c r="I10"/>
  <c r="H10"/>
  <c r="G10"/>
  <c r="F10"/>
  <c r="E10"/>
  <c r="D10"/>
  <c r="O10" s="1"/>
  <c r="I27" s="1"/>
  <c r="C10"/>
  <c r="B10"/>
  <c r="J10" s="1"/>
  <c r="X9"/>
  <c r="W9"/>
  <c r="V9"/>
  <c r="U9"/>
  <c r="T9"/>
  <c r="S9"/>
  <c r="R9"/>
  <c r="Q9"/>
  <c r="P9"/>
  <c r="N9"/>
  <c r="M9"/>
  <c r="L9"/>
  <c r="I9"/>
  <c r="H9"/>
  <c r="G9"/>
  <c r="F9"/>
  <c r="E9"/>
  <c r="D9"/>
  <c r="C9"/>
  <c r="B9"/>
  <c r="J9" s="1"/>
  <c r="X8"/>
  <c r="W8"/>
  <c r="V8"/>
  <c r="U8"/>
  <c r="T8"/>
  <c r="S8"/>
  <c r="R8"/>
  <c r="Q8"/>
  <c r="P8"/>
  <c r="N8"/>
  <c r="M8"/>
  <c r="L8"/>
  <c r="I8"/>
  <c r="H8"/>
  <c r="G8"/>
  <c r="F8"/>
  <c r="E8"/>
  <c r="D8"/>
  <c r="C8"/>
  <c r="B8"/>
  <c r="J8" s="1"/>
  <c r="X7"/>
  <c r="W7"/>
  <c r="V7"/>
  <c r="U7"/>
  <c r="T7"/>
  <c r="S7"/>
  <c r="R7"/>
  <c r="Q7"/>
  <c r="P7"/>
  <c r="N7"/>
  <c r="M7"/>
  <c r="L7"/>
  <c r="I7"/>
  <c r="H7"/>
  <c r="G7"/>
  <c r="F7"/>
  <c r="E7"/>
  <c r="D7"/>
  <c r="C7"/>
  <c r="B7"/>
  <c r="J7" s="1"/>
  <c r="X20" i="37"/>
  <c r="W20"/>
  <c r="V20"/>
  <c r="U20"/>
  <c r="T20"/>
  <c r="S20"/>
  <c r="R20"/>
  <c r="Q20"/>
  <c r="P20"/>
  <c r="N20"/>
  <c r="M20"/>
  <c r="L20"/>
  <c r="I20"/>
  <c r="H20"/>
  <c r="G20"/>
  <c r="F20"/>
  <c r="E20"/>
  <c r="D20"/>
  <c r="O20" s="1"/>
  <c r="C20"/>
  <c r="B20"/>
  <c r="J20" s="1"/>
  <c r="X19"/>
  <c r="W19"/>
  <c r="X30" s="1"/>
  <c r="V19"/>
  <c r="U19"/>
  <c r="S30" s="1"/>
  <c r="T19"/>
  <c r="S19"/>
  <c r="Q30" s="1"/>
  <c r="R19"/>
  <c r="Q19"/>
  <c r="K30" s="1"/>
  <c r="P19"/>
  <c r="O19"/>
  <c r="I30" s="1"/>
  <c r="N19"/>
  <c r="M19"/>
  <c r="D30" s="1"/>
  <c r="L19"/>
  <c r="I19"/>
  <c r="H19"/>
  <c r="G19"/>
  <c r="F19"/>
  <c r="E19"/>
  <c r="K19" s="1"/>
  <c r="B30" s="1"/>
  <c r="D19"/>
  <c r="C19"/>
  <c r="B19"/>
  <c r="J19" s="1"/>
  <c r="X18"/>
  <c r="W18"/>
  <c r="V18"/>
  <c r="U18"/>
  <c r="T18"/>
  <c r="S18"/>
  <c r="R18"/>
  <c r="Q18"/>
  <c r="P18"/>
  <c r="N18"/>
  <c r="M18"/>
  <c r="L18"/>
  <c r="I18"/>
  <c r="H18"/>
  <c r="G18"/>
  <c r="F18"/>
  <c r="E18"/>
  <c r="K18" s="1"/>
  <c r="D18"/>
  <c r="C18"/>
  <c r="B18"/>
  <c r="J18" s="1"/>
  <c r="X17"/>
  <c r="W17"/>
  <c r="V17"/>
  <c r="U17"/>
  <c r="T17"/>
  <c r="S17"/>
  <c r="R17"/>
  <c r="Q17"/>
  <c r="P17"/>
  <c r="N17"/>
  <c r="M17"/>
  <c r="L17"/>
  <c r="I17"/>
  <c r="H17"/>
  <c r="G17"/>
  <c r="F17"/>
  <c r="E17"/>
  <c r="D17"/>
  <c r="C17"/>
  <c r="B17"/>
  <c r="J17" s="1"/>
  <c r="X16"/>
  <c r="Y29" s="1"/>
  <c r="W16"/>
  <c r="V16"/>
  <c r="W29" s="1"/>
  <c r="U16"/>
  <c r="T16"/>
  <c r="R29" s="1"/>
  <c r="S16"/>
  <c r="R16"/>
  <c r="P29" s="1"/>
  <c r="Q16"/>
  <c r="P16"/>
  <c r="J29" s="1"/>
  <c r="N16"/>
  <c r="M16"/>
  <c r="L16"/>
  <c r="I16"/>
  <c r="H16"/>
  <c r="G16"/>
  <c r="F16"/>
  <c r="E16"/>
  <c r="D16"/>
  <c r="C16"/>
  <c r="B16"/>
  <c r="J16" s="1"/>
  <c r="X15"/>
  <c r="W15"/>
  <c r="V15"/>
  <c r="U15"/>
  <c r="T15"/>
  <c r="S15"/>
  <c r="R15"/>
  <c r="Q15"/>
  <c r="P15"/>
  <c r="N15"/>
  <c r="M15"/>
  <c r="L15"/>
  <c r="I15"/>
  <c r="H15"/>
  <c r="G15"/>
  <c r="F15"/>
  <c r="E15"/>
  <c r="K15" s="1"/>
  <c r="D15"/>
  <c r="C15"/>
  <c r="B15"/>
  <c r="J15" s="1"/>
  <c r="X14"/>
  <c r="W14"/>
  <c r="V14"/>
  <c r="U14"/>
  <c r="T14"/>
  <c r="S14"/>
  <c r="R14"/>
  <c r="Q14"/>
  <c r="P14"/>
  <c r="N14"/>
  <c r="M14"/>
  <c r="L14"/>
  <c r="I14"/>
  <c r="H14"/>
  <c r="G14"/>
  <c r="F14"/>
  <c r="E14"/>
  <c r="K14" s="1"/>
  <c r="D14"/>
  <c r="C14"/>
  <c r="B14"/>
  <c r="J14" s="1"/>
  <c r="X13"/>
  <c r="Y28" s="1"/>
  <c r="W13"/>
  <c r="V13"/>
  <c r="W28" s="1"/>
  <c r="U13"/>
  <c r="T13"/>
  <c r="R28" s="1"/>
  <c r="S13"/>
  <c r="R13"/>
  <c r="P28" s="1"/>
  <c r="Q13"/>
  <c r="P13"/>
  <c r="J28" s="1"/>
  <c r="N13"/>
  <c r="M13"/>
  <c r="L13"/>
  <c r="I13"/>
  <c r="H13"/>
  <c r="X28" s="1"/>
  <c r="G13"/>
  <c r="F13"/>
  <c r="S28" s="1"/>
  <c r="E13"/>
  <c r="D13"/>
  <c r="C13"/>
  <c r="B13"/>
  <c r="J13" s="1"/>
  <c r="X12"/>
  <c r="W12"/>
  <c r="V12"/>
  <c r="U12"/>
  <c r="T12"/>
  <c r="S12"/>
  <c r="R12"/>
  <c r="Q12"/>
  <c r="P12"/>
  <c r="N12"/>
  <c r="M12"/>
  <c r="L12"/>
  <c r="I12"/>
  <c r="H12"/>
  <c r="G12"/>
  <c r="F12"/>
  <c r="E12"/>
  <c r="D12"/>
  <c r="C12"/>
  <c r="B12"/>
  <c r="J12" s="1"/>
  <c r="X11"/>
  <c r="W11"/>
  <c r="V11"/>
  <c r="U11"/>
  <c r="T11"/>
  <c r="S11"/>
  <c r="R11"/>
  <c r="Q11"/>
  <c r="P11"/>
  <c r="N11"/>
  <c r="M11"/>
  <c r="L11"/>
  <c r="I11"/>
  <c r="H11"/>
  <c r="G11"/>
  <c r="F11"/>
  <c r="E11"/>
  <c r="D11"/>
  <c r="C11"/>
  <c r="B11"/>
  <c r="J11" s="1"/>
  <c r="X10"/>
  <c r="W10"/>
  <c r="V10"/>
  <c r="U10"/>
  <c r="T10"/>
  <c r="S10"/>
  <c r="R10"/>
  <c r="Q10"/>
  <c r="P10"/>
  <c r="N10"/>
  <c r="M10"/>
  <c r="L10"/>
  <c r="I10"/>
  <c r="H10"/>
  <c r="G10"/>
  <c r="F10"/>
  <c r="E10"/>
  <c r="D10"/>
  <c r="C10"/>
  <c r="B10"/>
  <c r="J10" s="1"/>
  <c r="X9"/>
  <c r="W9"/>
  <c r="V9"/>
  <c r="U9"/>
  <c r="T9"/>
  <c r="S9"/>
  <c r="R9"/>
  <c r="Q9"/>
  <c r="P9"/>
  <c r="N9"/>
  <c r="M9"/>
  <c r="L9"/>
  <c r="I9"/>
  <c r="H9"/>
  <c r="G9"/>
  <c r="F9"/>
  <c r="E9"/>
  <c r="D9"/>
  <c r="C9"/>
  <c r="B9"/>
  <c r="J9" s="1"/>
  <c r="X8"/>
  <c r="W8"/>
  <c r="V8"/>
  <c r="U8"/>
  <c r="T8"/>
  <c r="S8"/>
  <c r="R8"/>
  <c r="Q8"/>
  <c r="P8"/>
  <c r="N8"/>
  <c r="M8"/>
  <c r="L8"/>
  <c r="I8"/>
  <c r="H8"/>
  <c r="G8"/>
  <c r="F8"/>
  <c r="E8"/>
  <c r="D8"/>
  <c r="C8"/>
  <c r="B8"/>
  <c r="J8" s="1"/>
  <c r="X7"/>
  <c r="W7"/>
  <c r="U7"/>
  <c r="T7"/>
  <c r="S7"/>
  <c r="R7"/>
  <c r="Q7"/>
  <c r="P7"/>
  <c r="N7"/>
  <c r="M7"/>
  <c r="L7"/>
  <c r="I7"/>
  <c r="H7"/>
  <c r="G7"/>
  <c r="F7"/>
  <c r="E7"/>
  <c r="K7" s="1"/>
  <c r="D7"/>
  <c r="C7"/>
  <c r="B7"/>
  <c r="J7" s="1"/>
  <c r="BB10" i="36"/>
  <c r="AQ10"/>
  <c r="AF10"/>
  <c r="U10"/>
  <c r="J10"/>
  <c r="E21" i="35"/>
  <c r="N2"/>
  <c r="M2"/>
  <c r="L2"/>
  <c r="J18"/>
  <c r="F18"/>
  <c r="B18"/>
  <c r="K14"/>
  <c r="K15"/>
  <c r="K16"/>
  <c r="K13"/>
  <c r="G14"/>
  <c r="G15"/>
  <c r="G16"/>
  <c r="G13"/>
  <c r="C14"/>
  <c r="C15"/>
  <c r="C16"/>
  <c r="C13"/>
  <c r="K2"/>
  <c r="J2"/>
  <c r="G6"/>
  <c r="G4"/>
  <c r="G5"/>
  <c r="G3"/>
  <c r="C4"/>
  <c r="C5"/>
  <c r="C6"/>
  <c r="C3"/>
  <c r="F8"/>
  <c r="B8"/>
  <c r="R39" i="28"/>
  <c r="R40"/>
  <c r="S4"/>
  <c r="S5"/>
  <c r="S6"/>
  <c r="S7"/>
  <c r="S8"/>
  <c r="S9"/>
  <c r="S10"/>
  <c r="S3"/>
  <c r="N39"/>
  <c r="N40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3"/>
  <c r="J40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"/>
  <c r="J39" s="1"/>
  <c r="F40"/>
  <c r="G4"/>
  <c r="F39" s="1"/>
  <c r="G5"/>
  <c r="G6"/>
  <c r="G7"/>
  <c r="G8"/>
  <c r="G9"/>
  <c r="G10"/>
  <c r="G11"/>
  <c r="G12"/>
  <c r="G13"/>
  <c r="G14"/>
  <c r="G15"/>
  <c r="G16"/>
  <c r="G3"/>
  <c r="C4"/>
  <c r="C5"/>
  <c r="B39" s="1"/>
  <c r="C6"/>
  <c r="C7"/>
  <c r="C8"/>
  <c r="C9"/>
  <c r="C10"/>
  <c r="C11"/>
  <c r="C12"/>
  <c r="C13"/>
  <c r="C14"/>
  <c r="C15"/>
  <c r="C16"/>
  <c r="C17"/>
  <c r="C18"/>
  <c r="C19"/>
  <c r="C3"/>
  <c r="B40"/>
  <c r="DV3" i="23"/>
  <c r="AS3"/>
  <c r="AJ3"/>
  <c r="IM39" i="26"/>
  <c r="IL38"/>
  <c r="DH45"/>
  <c r="DG44"/>
  <c r="CG44"/>
  <c r="CF43"/>
  <c r="BF64"/>
  <c r="BE63"/>
  <c r="AN45"/>
  <c r="AM44"/>
  <c r="AE56"/>
  <c r="AD55"/>
  <c r="M41"/>
  <c r="L40"/>
  <c r="D23"/>
  <c r="C22"/>
  <c r="B1174" i="21"/>
  <c r="B1173"/>
  <c r="B1172"/>
  <c r="B1171"/>
  <c r="B1170"/>
  <c r="B1169"/>
  <c r="B1168"/>
  <c r="B1167"/>
  <c r="B1166"/>
  <c r="B1165"/>
  <c r="B1164"/>
  <c r="B1163"/>
  <c r="B1162"/>
  <c r="B1161"/>
  <c r="B1160"/>
  <c r="B1159"/>
  <c r="B1158"/>
  <c r="B1157"/>
  <c r="B1156"/>
  <c r="B1155"/>
  <c r="B1154"/>
  <c r="B1153"/>
  <c r="B1152"/>
  <c r="B1151"/>
  <c r="B1150"/>
  <c r="B1149"/>
  <c r="B1148"/>
  <c r="B1147"/>
  <c r="B1146"/>
  <c r="B1145"/>
  <c r="B1144"/>
  <c r="B1143"/>
  <c r="B1142"/>
  <c r="B1141"/>
  <c r="B1140"/>
  <c r="B1139"/>
  <c r="B1138"/>
  <c r="B791"/>
  <c r="B790"/>
  <c r="B789"/>
  <c r="B788"/>
  <c r="B787"/>
  <c r="B786"/>
  <c r="B785"/>
  <c r="B784"/>
  <c r="B783"/>
  <c r="B782"/>
  <c r="B781"/>
  <c r="B780"/>
  <c r="B779"/>
  <c r="B778"/>
  <c r="B777"/>
  <c r="B776"/>
  <c r="B775"/>
  <c r="B774"/>
  <c r="B773"/>
  <c r="B772"/>
  <c r="B771"/>
  <c r="B770"/>
  <c r="B769"/>
  <c r="B768"/>
  <c r="B767"/>
  <c r="B766"/>
  <c r="B765"/>
  <c r="B764"/>
  <c r="B763"/>
  <c r="B762"/>
  <c r="B761"/>
  <c r="B760"/>
  <c r="B759"/>
  <c r="B758"/>
  <c r="B757"/>
  <c r="B756"/>
  <c r="B755"/>
  <c r="B754"/>
  <c r="B753"/>
  <c r="B752"/>
  <c r="B751"/>
  <c r="B750"/>
  <c r="B749"/>
  <c r="B748"/>
  <c r="B747"/>
  <c r="B746"/>
  <c r="B745"/>
  <c r="B597"/>
  <c r="B596"/>
  <c r="B595"/>
  <c r="B594"/>
  <c r="B593"/>
  <c r="B592"/>
  <c r="B591"/>
  <c r="B590"/>
  <c r="B589"/>
  <c r="B588"/>
  <c r="B587"/>
  <c r="B586"/>
  <c r="B585"/>
  <c r="B584"/>
  <c r="B583"/>
  <c r="B582"/>
  <c r="B581"/>
  <c r="B580"/>
  <c r="B579"/>
  <c r="B578"/>
  <c r="B577"/>
  <c r="B576"/>
  <c r="B575"/>
  <c r="B574"/>
  <c r="B573"/>
  <c r="B572"/>
  <c r="B571"/>
  <c r="B570"/>
  <c r="B569"/>
  <c r="B568"/>
  <c r="B567"/>
  <c r="B566"/>
  <c r="B565"/>
  <c r="B564"/>
  <c r="B563"/>
  <c r="B562"/>
  <c r="B561"/>
  <c r="B560"/>
  <c r="B559"/>
  <c r="B558"/>
  <c r="B557"/>
  <c r="B556"/>
  <c r="B555"/>
  <c r="B554"/>
  <c r="B553"/>
  <c r="B552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2"/>
  <c r="K8" i="6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7"/>
  <c r="K26" i="32"/>
  <c r="H26"/>
  <c r="E26"/>
  <c r="B26"/>
  <c r="B25"/>
  <c r="B24"/>
  <c r="B23"/>
  <c r="B22"/>
  <c r="E20" i="31"/>
  <c r="F20"/>
  <c r="G20"/>
  <c r="H20"/>
  <c r="I20"/>
  <c r="J20"/>
  <c r="E22"/>
  <c r="F22"/>
  <c r="G22"/>
  <c r="H22"/>
  <c r="I22"/>
  <c r="J22"/>
  <c r="E23"/>
  <c r="U7" s="1"/>
  <c r="V7" s="1"/>
  <c r="F23"/>
  <c r="U8" s="1"/>
  <c r="V8" s="1"/>
  <c r="G23"/>
  <c r="U9" s="1"/>
  <c r="V9" s="1"/>
  <c r="H23"/>
  <c r="U10" s="1"/>
  <c r="V10" s="1"/>
  <c r="I23"/>
  <c r="U11" s="1"/>
  <c r="V11" s="1"/>
  <c r="J23"/>
  <c r="U12" s="1"/>
  <c r="V12" s="1"/>
  <c r="E24"/>
  <c r="Q7" s="1"/>
  <c r="R7" s="1"/>
  <c r="F24"/>
  <c r="Q8" s="1"/>
  <c r="R8" s="1"/>
  <c r="G24"/>
  <c r="Q9" s="1"/>
  <c r="R9" s="1"/>
  <c r="H24"/>
  <c r="Q10" s="1"/>
  <c r="R10" s="1"/>
  <c r="I24"/>
  <c r="Q11" s="1"/>
  <c r="R11" s="1"/>
  <c r="J24"/>
  <c r="Q12" s="1"/>
  <c r="R12" s="1"/>
  <c r="E25"/>
  <c r="O7" s="1"/>
  <c r="P7" s="1"/>
  <c r="F25"/>
  <c r="O8" s="1"/>
  <c r="P8" s="1"/>
  <c r="G25"/>
  <c r="O9" s="1"/>
  <c r="P9" s="1"/>
  <c r="H25"/>
  <c r="O10" s="1"/>
  <c r="P10" s="1"/>
  <c r="I25"/>
  <c r="O11" s="1"/>
  <c r="P11" s="1"/>
  <c r="J25"/>
  <c r="O12" s="1"/>
  <c r="P12" s="1"/>
  <c r="E26"/>
  <c r="S7" s="1"/>
  <c r="T7" s="1"/>
  <c r="F26"/>
  <c r="S8" s="1"/>
  <c r="T8" s="1"/>
  <c r="G26"/>
  <c r="S9" s="1"/>
  <c r="T9" s="1"/>
  <c r="H26"/>
  <c r="S10" s="1"/>
  <c r="T10" s="1"/>
  <c r="I26"/>
  <c r="S11" s="1"/>
  <c r="T11" s="1"/>
  <c r="J26"/>
  <c r="S12" s="1"/>
  <c r="T12" s="1"/>
  <c r="E45"/>
  <c r="F45"/>
  <c r="G45"/>
  <c r="H45"/>
  <c r="I45"/>
  <c r="J45"/>
  <c r="L45"/>
  <c r="E47"/>
  <c r="F47"/>
  <c r="F48" s="1"/>
  <c r="W33" s="1"/>
  <c r="X33" s="1"/>
  <c r="G47"/>
  <c r="H47"/>
  <c r="H48" s="1"/>
  <c r="W35" s="1"/>
  <c r="X35" s="1"/>
  <c r="I47"/>
  <c r="J47"/>
  <c r="J48" s="1"/>
  <c r="W37" s="1"/>
  <c r="X37" s="1"/>
  <c r="L47"/>
  <c r="E48"/>
  <c r="W32" s="1"/>
  <c r="X32" s="1"/>
  <c r="G48"/>
  <c r="W34" s="1"/>
  <c r="X34" s="1"/>
  <c r="I48"/>
  <c r="W36" s="1"/>
  <c r="X36" s="1"/>
  <c r="L48"/>
  <c r="W38" s="1"/>
  <c r="X38" s="1"/>
  <c r="E49"/>
  <c r="S32" s="1"/>
  <c r="T32" s="1"/>
  <c r="F49"/>
  <c r="S33" s="1"/>
  <c r="T33" s="1"/>
  <c r="G49"/>
  <c r="S34" s="1"/>
  <c r="T34" s="1"/>
  <c r="H49"/>
  <c r="S35" s="1"/>
  <c r="T35" s="1"/>
  <c r="I49"/>
  <c r="S36" s="1"/>
  <c r="T36" s="1"/>
  <c r="J49"/>
  <c r="S37" s="1"/>
  <c r="T37" s="1"/>
  <c r="L49"/>
  <c r="S38" s="1"/>
  <c r="T38" s="1"/>
  <c r="E50"/>
  <c r="Q32" s="1"/>
  <c r="R32" s="1"/>
  <c r="F50"/>
  <c r="Q33" s="1"/>
  <c r="R33" s="1"/>
  <c r="G50"/>
  <c r="Q34" s="1"/>
  <c r="R34" s="1"/>
  <c r="H50"/>
  <c r="Q35" s="1"/>
  <c r="R35" s="1"/>
  <c r="I50"/>
  <c r="Q36" s="1"/>
  <c r="R36" s="1"/>
  <c r="J50"/>
  <c r="Q37" s="1"/>
  <c r="R37" s="1"/>
  <c r="L50"/>
  <c r="Q38" s="1"/>
  <c r="R38" s="1"/>
  <c r="E51"/>
  <c r="U32" s="1"/>
  <c r="V32" s="1"/>
  <c r="F51"/>
  <c r="U33" s="1"/>
  <c r="V33" s="1"/>
  <c r="G51"/>
  <c r="U34" s="1"/>
  <c r="V34" s="1"/>
  <c r="H51"/>
  <c r="U35" s="1"/>
  <c r="V35" s="1"/>
  <c r="I51"/>
  <c r="U36" s="1"/>
  <c r="V36" s="1"/>
  <c r="J51"/>
  <c r="U37" s="1"/>
  <c r="V37" s="1"/>
  <c r="L51"/>
  <c r="U38" s="1"/>
  <c r="V38" s="1"/>
  <c r="G59"/>
  <c r="H59"/>
  <c r="G60"/>
  <c r="H60"/>
  <c r="E61"/>
  <c r="G61"/>
  <c r="H61"/>
  <c r="E62"/>
  <c r="G62"/>
  <c r="H62"/>
  <c r="I62"/>
  <c r="E63"/>
  <c r="F63"/>
  <c r="G63"/>
  <c r="H63"/>
  <c r="I63"/>
  <c r="E64"/>
  <c r="F64"/>
  <c r="G64"/>
  <c r="H64"/>
  <c r="I64"/>
  <c r="J64"/>
  <c r="E65"/>
  <c r="F65"/>
  <c r="G65"/>
  <c r="H65"/>
  <c r="I65"/>
  <c r="J65"/>
  <c r="E66"/>
  <c r="F66"/>
  <c r="G66"/>
  <c r="H66"/>
  <c r="I66"/>
  <c r="J66"/>
  <c r="E67"/>
  <c r="F67"/>
  <c r="G67"/>
  <c r="H67"/>
  <c r="I67"/>
  <c r="J67"/>
  <c r="E68"/>
  <c r="F68"/>
  <c r="G68"/>
  <c r="H68"/>
  <c r="I68"/>
  <c r="J68"/>
  <c r="E69"/>
  <c r="F69"/>
  <c r="G69"/>
  <c r="H69"/>
  <c r="I69"/>
  <c r="J69"/>
  <c r="E70"/>
  <c r="F70"/>
  <c r="H70"/>
  <c r="I70"/>
  <c r="J70"/>
  <c r="E71"/>
  <c r="F71"/>
  <c r="H71"/>
  <c r="I71"/>
  <c r="J71"/>
  <c r="E72"/>
  <c r="F72"/>
  <c r="H72"/>
  <c r="J72"/>
  <c r="G77"/>
  <c r="H77"/>
  <c r="G78"/>
  <c r="H78"/>
  <c r="E79"/>
  <c r="G79"/>
  <c r="H79"/>
  <c r="J79"/>
  <c r="E80"/>
  <c r="F80"/>
  <c r="G80"/>
  <c r="H80"/>
  <c r="I80"/>
  <c r="J80"/>
  <c r="L80"/>
  <c r="E81"/>
  <c r="I81"/>
  <c r="E82"/>
  <c r="F82"/>
  <c r="G82"/>
  <c r="H82"/>
  <c r="I82"/>
  <c r="J82"/>
  <c r="L82"/>
  <c r="E83"/>
  <c r="F83"/>
  <c r="G83"/>
  <c r="H83"/>
  <c r="I83"/>
  <c r="J83"/>
  <c r="L83"/>
  <c r="E84"/>
  <c r="I84"/>
  <c r="E85"/>
  <c r="F85"/>
  <c r="G85"/>
  <c r="H85"/>
  <c r="I85"/>
  <c r="J85"/>
  <c r="L85"/>
  <c r="E86"/>
  <c r="F86"/>
  <c r="G86"/>
  <c r="H86"/>
  <c r="I86"/>
  <c r="J86"/>
  <c r="L86"/>
  <c r="E87"/>
  <c r="I87"/>
  <c r="E88"/>
  <c r="F88"/>
  <c r="H88"/>
  <c r="I88"/>
  <c r="J88"/>
  <c r="E89"/>
  <c r="I89"/>
  <c r="I9" i="30"/>
  <c r="I10"/>
  <c r="R10"/>
  <c r="C11"/>
  <c r="E11"/>
  <c r="I11"/>
  <c r="C12"/>
  <c r="E12"/>
  <c r="I12"/>
  <c r="C13"/>
  <c r="E13"/>
  <c r="I13"/>
  <c r="C14"/>
  <c r="E14"/>
  <c r="I14"/>
  <c r="C15"/>
  <c r="E15"/>
  <c r="I15"/>
  <c r="C16"/>
  <c r="E16"/>
  <c r="I16"/>
  <c r="C17"/>
  <c r="E17"/>
  <c r="I17"/>
  <c r="C18"/>
  <c r="E18"/>
  <c r="I18"/>
  <c r="C19"/>
  <c r="E19"/>
  <c r="I19"/>
  <c r="C20"/>
  <c r="E20"/>
  <c r="I20"/>
  <c r="C21"/>
  <c r="E21"/>
  <c r="I21"/>
  <c r="C22"/>
  <c r="E22"/>
  <c r="I22"/>
  <c r="C27"/>
  <c r="C28"/>
  <c r="C30"/>
  <c r="C31"/>
  <c r="C33"/>
  <c r="C34"/>
  <c r="N36" i="28"/>
  <c r="N37"/>
  <c r="B26" i="37" l="1"/>
  <c r="D26"/>
  <c r="J26"/>
  <c r="P26"/>
  <c r="R26"/>
  <c r="X26"/>
  <c r="O8"/>
  <c r="O9"/>
  <c r="K27"/>
  <c r="Q27"/>
  <c r="X27"/>
  <c r="O11"/>
  <c r="D26" i="38"/>
  <c r="J26"/>
  <c r="P26"/>
  <c r="R26"/>
  <c r="W26"/>
  <c r="Y26"/>
  <c r="K9"/>
  <c r="K10"/>
  <c r="B27" s="1"/>
  <c r="D27"/>
  <c r="K27"/>
  <c r="Q27"/>
  <c r="S27"/>
  <c r="X27"/>
  <c r="O11"/>
  <c r="O12"/>
  <c r="O14"/>
  <c r="C27" i="37"/>
  <c r="E27"/>
  <c r="S27"/>
  <c r="C28" i="38"/>
  <c r="E28"/>
  <c r="K28"/>
  <c r="Q28"/>
  <c r="S28"/>
  <c r="X28"/>
  <c r="C30"/>
  <c r="E30"/>
  <c r="K30"/>
  <c r="Q30"/>
  <c r="S30"/>
  <c r="X30"/>
  <c r="C26" i="37"/>
  <c r="E26"/>
  <c r="K26"/>
  <c r="Q26"/>
  <c r="S26"/>
  <c r="Y26"/>
  <c r="K10"/>
  <c r="B27" s="1"/>
  <c r="D27"/>
  <c r="J27"/>
  <c r="P27"/>
  <c r="R27"/>
  <c r="W27"/>
  <c r="Y27"/>
  <c r="K11"/>
  <c r="O12"/>
  <c r="O13"/>
  <c r="I28" s="1"/>
  <c r="C28"/>
  <c r="E28"/>
  <c r="O15"/>
  <c r="O16"/>
  <c r="I29" s="1"/>
  <c r="C29"/>
  <c r="E29"/>
  <c r="K29"/>
  <c r="Q29"/>
  <c r="S29"/>
  <c r="X29"/>
  <c r="O17"/>
  <c r="C30"/>
  <c r="E30"/>
  <c r="J30"/>
  <c r="P30"/>
  <c r="R30"/>
  <c r="W30"/>
  <c r="Y30"/>
  <c r="O7" i="38"/>
  <c r="I26" s="1"/>
  <c r="C26"/>
  <c r="E26"/>
  <c r="K26"/>
  <c r="Q26"/>
  <c r="S26"/>
  <c r="X26"/>
  <c r="O8"/>
  <c r="C27"/>
  <c r="E27"/>
  <c r="J27"/>
  <c r="P27"/>
  <c r="R27"/>
  <c r="W27"/>
  <c r="Y27"/>
  <c r="K13"/>
  <c r="B28" s="1"/>
  <c r="D28"/>
  <c r="J28"/>
  <c r="P28"/>
  <c r="R28"/>
  <c r="W28"/>
  <c r="Y28"/>
  <c r="K14"/>
  <c r="O15"/>
  <c r="O16"/>
  <c r="I29" s="1"/>
  <c r="C29"/>
  <c r="E29"/>
  <c r="K29"/>
  <c r="Q29"/>
  <c r="S29"/>
  <c r="X29"/>
  <c r="D30"/>
  <c r="J30"/>
  <c r="P30"/>
  <c r="R30"/>
  <c r="W30"/>
  <c r="Y30"/>
  <c r="O7" i="37"/>
  <c r="I26" s="1"/>
  <c r="D28"/>
  <c r="D29"/>
  <c r="K28"/>
  <c r="Q28"/>
  <c r="J19" i="38"/>
  <c r="K8" i="37"/>
  <c r="K9"/>
  <c r="O10"/>
  <c r="I27" s="1"/>
  <c r="K12"/>
  <c r="K13"/>
  <c r="B28" s="1"/>
  <c r="O14"/>
  <c r="K16"/>
  <c r="B29" s="1"/>
  <c r="K17"/>
  <c r="O18"/>
  <c r="K20"/>
  <c r="K7" i="38"/>
  <c r="B26" s="1"/>
  <c r="K8"/>
  <c r="O9"/>
  <c r="K11"/>
  <c r="K12"/>
  <c r="O13"/>
  <c r="I28" s="1"/>
  <c r="K15"/>
  <c r="K16"/>
  <c r="B29" s="1"/>
  <c r="O17"/>
  <c r="K19"/>
  <c r="B30" s="1"/>
  <c r="K20"/>
  <c r="CP60" i="26"/>
  <c r="CO59"/>
  <c r="AW50"/>
  <c r="AW49"/>
  <c r="CY48"/>
  <c r="V48"/>
  <c r="CX47"/>
  <c r="V47"/>
  <c r="FA46"/>
  <c r="EZ45"/>
  <c r="DQ43"/>
  <c r="GB42"/>
  <c r="DP42"/>
  <c r="BX42"/>
  <c r="ID41"/>
  <c r="GA41"/>
  <c r="BW41"/>
  <c r="IC40"/>
  <c r="BO38"/>
  <c r="BN37"/>
  <c r="DY29"/>
  <c r="HL28"/>
  <c r="HK27"/>
  <c r="FJ24"/>
  <c r="GK23"/>
  <c r="FI23"/>
  <c r="EI23"/>
  <c r="GJ22"/>
  <c r="EH22"/>
  <c r="HC20"/>
  <c r="HB19"/>
  <c r="DX3"/>
  <c r="DZ30" s="1"/>
  <c r="V8" i="20"/>
  <c r="V9"/>
  <c r="V10"/>
  <c r="V11"/>
  <c r="V12"/>
  <c r="V13"/>
  <c r="V14"/>
  <c r="V15"/>
  <c r="V16"/>
  <c r="V17"/>
  <c r="V18"/>
  <c r="V19"/>
  <c r="V20"/>
  <c r="V7"/>
  <c r="W7"/>
  <c r="BB3" i="23"/>
  <c r="B860" i="21"/>
  <c r="B859"/>
  <c r="B858"/>
  <c r="B857"/>
  <c r="B856"/>
  <c r="B855"/>
  <c r="B854"/>
  <c r="B853"/>
  <c r="B852"/>
  <c r="B851"/>
  <c r="B850"/>
  <c r="B849"/>
  <c r="B848"/>
  <c r="B847"/>
  <c r="B846"/>
  <c r="B845"/>
  <c r="B844"/>
  <c r="B843"/>
  <c r="B842"/>
  <c r="B841"/>
  <c r="B840"/>
  <c r="B839"/>
  <c r="B838"/>
  <c r="B837"/>
  <c r="B836"/>
  <c r="B835"/>
  <c r="B834"/>
  <c r="B833"/>
  <c r="B832"/>
  <c r="B831"/>
  <c r="B830"/>
  <c r="B829"/>
  <c r="B828"/>
  <c r="B827"/>
  <c r="B826"/>
  <c r="B825"/>
  <c r="B824"/>
  <c r="B823"/>
  <c r="B822"/>
  <c r="B821"/>
  <c r="B820"/>
  <c r="B819"/>
  <c r="B818"/>
  <c r="B817"/>
  <c r="B816"/>
  <c r="B815"/>
  <c r="B814"/>
  <c r="B813"/>
  <c r="B812"/>
  <c r="B811"/>
  <c r="B810"/>
  <c r="B809"/>
  <c r="B808"/>
  <c r="B807"/>
  <c r="B806"/>
  <c r="B805"/>
  <c r="B804"/>
  <c r="B803"/>
  <c r="B802"/>
  <c r="B801"/>
  <c r="B800"/>
  <c r="B799"/>
  <c r="B798"/>
  <c r="B797"/>
  <c r="B796"/>
  <c r="B795"/>
  <c r="B794"/>
  <c r="B793"/>
  <c r="B792"/>
  <c r="B700"/>
  <c r="B699"/>
  <c r="B698"/>
  <c r="B697"/>
  <c r="B696"/>
  <c r="B695"/>
  <c r="B694"/>
  <c r="B693"/>
  <c r="B692"/>
  <c r="B691"/>
  <c r="B690"/>
  <c r="B689"/>
  <c r="B688"/>
  <c r="B687"/>
  <c r="B686"/>
  <c r="B685"/>
  <c r="B684"/>
  <c r="B683"/>
  <c r="B682"/>
  <c r="B681"/>
  <c r="B680"/>
  <c r="B679"/>
  <c r="B678"/>
  <c r="B677"/>
  <c r="B676"/>
  <c r="B675"/>
  <c r="B674"/>
  <c r="B673"/>
  <c r="B672"/>
  <c r="B671"/>
  <c r="B670"/>
  <c r="B669"/>
  <c r="B668"/>
  <c r="B667"/>
  <c r="B666"/>
  <c r="B665"/>
  <c r="B664"/>
  <c r="B663"/>
  <c r="B662"/>
  <c r="B661"/>
  <c r="B660"/>
  <c r="B659"/>
  <c r="B658"/>
  <c r="B657"/>
  <c r="B656"/>
  <c r="B655"/>
  <c r="B654"/>
  <c r="B653"/>
  <c r="B652"/>
  <c r="B651"/>
  <c r="B650"/>
  <c r="B649"/>
  <c r="B648"/>
  <c r="B647"/>
  <c r="B646"/>
  <c r="B645"/>
  <c r="B644"/>
  <c r="B643"/>
  <c r="B642"/>
  <c r="B641"/>
  <c r="B640"/>
  <c r="B639"/>
  <c r="B638"/>
  <c r="B637"/>
  <c r="B636"/>
  <c r="B635"/>
  <c r="B634"/>
  <c r="B633"/>
  <c r="B632"/>
  <c r="B631"/>
  <c r="B630"/>
  <c r="B629"/>
  <c r="B628"/>
  <c r="B627"/>
  <c r="B626"/>
  <c r="B625"/>
  <c r="B624"/>
  <c r="B623"/>
  <c r="B622"/>
  <c r="B621"/>
  <c r="B620"/>
  <c r="B619"/>
  <c r="B618"/>
  <c r="B617"/>
  <c r="B616"/>
  <c r="B615"/>
  <c r="B614"/>
  <c r="B613"/>
  <c r="B612"/>
  <c r="B611"/>
  <c r="B610"/>
  <c r="B609"/>
  <c r="B608"/>
  <c r="B607"/>
  <c r="B606"/>
  <c r="B605"/>
  <c r="B604"/>
  <c r="B603"/>
  <c r="B602"/>
  <c r="B601"/>
  <c r="B600"/>
  <c r="B599"/>
  <c r="B598"/>
  <c r="B513"/>
  <c r="B512"/>
  <c r="B511"/>
  <c r="B510"/>
  <c r="B509"/>
  <c r="B508"/>
  <c r="B507"/>
  <c r="B506"/>
  <c r="B505"/>
  <c r="B504"/>
  <c r="B503"/>
  <c r="B502"/>
  <c r="B501"/>
  <c r="B500"/>
  <c r="B499"/>
  <c r="B498"/>
  <c r="B497"/>
  <c r="B496"/>
  <c r="B495"/>
  <c r="B494"/>
  <c r="B493"/>
  <c r="B492"/>
  <c r="B491"/>
  <c r="B490"/>
  <c r="B489"/>
  <c r="B488"/>
  <c r="B487"/>
  <c r="B486"/>
  <c r="B485"/>
  <c r="B484"/>
  <c r="B483"/>
  <c r="B482"/>
  <c r="B481"/>
  <c r="B480"/>
  <c r="B479"/>
  <c r="B478"/>
  <c r="B477"/>
  <c r="B476"/>
  <c r="B475"/>
  <c r="B474"/>
  <c r="B473"/>
  <c r="B472"/>
  <c r="B471"/>
  <c r="B470"/>
  <c r="B469"/>
  <c r="B468"/>
  <c r="B467"/>
  <c r="B466"/>
  <c r="B465"/>
  <c r="B464"/>
  <c r="B463"/>
  <c r="B462"/>
  <c r="B461"/>
  <c r="B460"/>
  <c r="B459"/>
  <c r="B458"/>
  <c r="B457"/>
  <c r="B456"/>
  <c r="B455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315" l="1"/>
  <c r="B322"/>
  <c r="B332"/>
  <c r="B346"/>
  <c r="B358"/>
  <c r="B527"/>
  <c r="B533"/>
  <c r="B730"/>
  <c r="B736"/>
  <c r="B890"/>
  <c r="B915"/>
  <c r="B950"/>
  <c r="B954"/>
  <c r="B964"/>
  <c r="B970"/>
  <c r="B974"/>
  <c r="B979"/>
  <c r="B1010"/>
  <c r="B1016"/>
  <c r="B1032"/>
  <c r="B1033"/>
  <c r="B1048"/>
  <c r="B1074"/>
  <c r="B1076"/>
  <c r="B1087"/>
  <c r="B1132"/>
  <c r="B1137"/>
  <c r="B1136"/>
  <c r="B1135"/>
  <c r="B1134"/>
  <c r="B1133"/>
  <c r="B1131"/>
  <c r="B1130"/>
  <c r="B1129"/>
  <c r="B1128"/>
  <c r="B1127"/>
  <c r="B1126"/>
  <c r="B1125"/>
  <c r="B1124"/>
  <c r="B1123"/>
  <c r="B1122"/>
  <c r="B1121"/>
  <c r="B1120"/>
  <c r="B1119"/>
  <c r="B1118"/>
  <c r="B1117"/>
  <c r="B1116"/>
  <c r="B1115"/>
  <c r="B1114"/>
  <c r="B1113"/>
  <c r="B1112"/>
  <c r="B1111"/>
  <c r="B1110"/>
  <c r="B1109"/>
  <c r="B1108"/>
  <c r="B1107"/>
  <c r="B1106"/>
  <c r="B1105"/>
  <c r="B1104"/>
  <c r="B1103"/>
  <c r="B1102"/>
  <c r="B1101"/>
  <c r="B1100"/>
  <c r="B1099"/>
  <c r="B1098"/>
  <c r="B1097"/>
  <c r="B1096"/>
  <c r="B1095"/>
  <c r="B1094"/>
  <c r="B1093"/>
  <c r="B1092"/>
  <c r="B1091"/>
  <c r="B1090"/>
  <c r="B1089"/>
  <c r="B1088"/>
  <c r="B1086"/>
  <c r="B1085"/>
  <c r="B1084"/>
  <c r="B1083"/>
  <c r="B1082"/>
  <c r="B1081"/>
  <c r="B1080"/>
  <c r="B1079"/>
  <c r="B1078"/>
  <c r="B1077"/>
  <c r="B1075"/>
  <c r="B1073"/>
  <c r="B1072"/>
  <c r="B1071"/>
  <c r="B1070"/>
  <c r="B1069"/>
  <c r="B1068"/>
  <c r="B1067"/>
  <c r="B1066"/>
  <c r="B1065"/>
  <c r="B1064"/>
  <c r="B1063"/>
  <c r="B1062"/>
  <c r="B1061"/>
  <c r="B1060"/>
  <c r="B1059"/>
  <c r="B1058"/>
  <c r="B1057"/>
  <c r="B1056"/>
  <c r="B1055"/>
  <c r="B1054"/>
  <c r="B1053"/>
  <c r="B1052"/>
  <c r="B1051"/>
  <c r="B1050"/>
  <c r="B1049"/>
  <c r="B1047"/>
  <c r="B1046"/>
  <c r="B1045"/>
  <c r="B1044"/>
  <c r="B1043"/>
  <c r="B1042"/>
  <c r="B1041"/>
  <c r="B1040"/>
  <c r="B1039"/>
  <c r="B1038"/>
  <c r="B1037"/>
  <c r="B1036"/>
  <c r="B1035"/>
  <c r="B1034"/>
  <c r="B1031"/>
  <c r="B1030"/>
  <c r="B1029"/>
  <c r="B1028"/>
  <c r="B1027"/>
  <c r="B1026"/>
  <c r="B1025"/>
  <c r="B1024"/>
  <c r="B1023"/>
  <c r="B1022"/>
  <c r="B1021"/>
  <c r="B1020"/>
  <c r="B1019"/>
  <c r="B1018"/>
  <c r="B1017"/>
  <c r="B1015"/>
  <c r="B1014"/>
  <c r="B1013"/>
  <c r="B1012"/>
  <c r="B1011"/>
  <c r="B1009"/>
  <c r="B1008"/>
  <c r="B1007"/>
  <c r="B1006"/>
  <c r="B1005"/>
  <c r="B1004"/>
  <c r="B1003"/>
  <c r="B1002"/>
  <c r="B1001"/>
  <c r="B1000"/>
  <c r="B999"/>
  <c r="B998"/>
  <c r="B997"/>
  <c r="B996"/>
  <c r="B995"/>
  <c r="B994"/>
  <c r="B993"/>
  <c r="B992"/>
  <c r="B991"/>
  <c r="B990"/>
  <c r="B989"/>
  <c r="B988"/>
  <c r="B987"/>
  <c r="B986"/>
  <c r="B985"/>
  <c r="B984"/>
  <c r="B983"/>
  <c r="B982"/>
  <c r="B981"/>
  <c r="B980"/>
  <c r="B978"/>
  <c r="B977"/>
  <c r="B976"/>
  <c r="B975"/>
  <c r="B973"/>
  <c r="B972"/>
  <c r="B971"/>
  <c r="B969"/>
  <c r="B968"/>
  <c r="B967"/>
  <c r="B966"/>
  <c r="B965"/>
  <c r="B963"/>
  <c r="B962"/>
  <c r="B961"/>
  <c r="B960"/>
  <c r="B959"/>
  <c r="B958"/>
  <c r="B957"/>
  <c r="B956"/>
  <c r="B955"/>
  <c r="B953"/>
  <c r="B952"/>
  <c r="B951"/>
  <c r="B949"/>
  <c r="B948"/>
  <c r="B947"/>
  <c r="B946"/>
  <c r="B945"/>
  <c r="B944"/>
  <c r="B943"/>
  <c r="B942"/>
  <c r="B941"/>
  <c r="B940"/>
  <c r="B939"/>
  <c r="B938"/>
  <c r="B937"/>
  <c r="B936"/>
  <c r="B935"/>
  <c r="B934"/>
  <c r="B933"/>
  <c r="B932"/>
  <c r="B931"/>
  <c r="B930"/>
  <c r="B929"/>
  <c r="B928"/>
  <c r="B927"/>
  <c r="B926"/>
  <c r="B925"/>
  <c r="B924"/>
  <c r="B923"/>
  <c r="B922"/>
  <c r="B921"/>
  <c r="B920"/>
  <c r="B919"/>
  <c r="B918"/>
  <c r="B917"/>
  <c r="B916"/>
  <c r="B914"/>
  <c r="B913"/>
  <c r="B912"/>
  <c r="B911"/>
  <c r="B910"/>
  <c r="B909"/>
  <c r="B908"/>
  <c r="B907"/>
  <c r="B906"/>
  <c r="B905"/>
  <c r="B904"/>
  <c r="B903"/>
  <c r="B902"/>
  <c r="B901"/>
  <c r="B900"/>
  <c r="B899"/>
  <c r="B898"/>
  <c r="B897"/>
  <c r="B896"/>
  <c r="B895"/>
  <c r="B894"/>
  <c r="B893"/>
  <c r="B892"/>
  <c r="B891"/>
  <c r="B889"/>
  <c r="B888"/>
  <c r="B887"/>
  <c r="B886"/>
  <c r="B885"/>
  <c r="B884"/>
  <c r="B883"/>
  <c r="B882"/>
  <c r="B881"/>
  <c r="B880"/>
  <c r="B879"/>
  <c r="B878"/>
  <c r="B877"/>
  <c r="B876"/>
  <c r="B875"/>
  <c r="B874"/>
  <c r="B873"/>
  <c r="B872"/>
  <c r="B871"/>
  <c r="B870"/>
  <c r="B869"/>
  <c r="B868"/>
  <c r="B867"/>
  <c r="B866"/>
  <c r="B865"/>
  <c r="B864"/>
  <c r="B863"/>
  <c r="B862"/>
  <c r="B861"/>
  <c r="B744"/>
  <c r="B743"/>
  <c r="B742"/>
  <c r="B741"/>
  <c r="B740"/>
  <c r="B739"/>
  <c r="B738"/>
  <c r="B737"/>
  <c r="B735"/>
  <c r="B734"/>
  <c r="B733"/>
  <c r="B732"/>
  <c r="B731"/>
  <c r="B729"/>
  <c r="B728"/>
  <c r="B727"/>
  <c r="B726"/>
  <c r="B725"/>
  <c r="B724"/>
  <c r="B723"/>
  <c r="B722"/>
  <c r="B721"/>
  <c r="B720"/>
  <c r="B719"/>
  <c r="B718"/>
  <c r="B717"/>
  <c r="B716"/>
  <c r="B715"/>
  <c r="B714"/>
  <c r="B713"/>
  <c r="B712"/>
  <c r="B711"/>
  <c r="B710"/>
  <c r="B709"/>
  <c r="B708"/>
  <c r="B707"/>
  <c r="B706"/>
  <c r="B705"/>
  <c r="B704"/>
  <c r="B703"/>
  <c r="B702"/>
  <c r="B701"/>
  <c r="B551"/>
  <c r="B550"/>
  <c r="B549"/>
  <c r="B548"/>
  <c r="B547"/>
  <c r="B546"/>
  <c r="B545"/>
  <c r="B544"/>
  <c r="B543"/>
  <c r="B542"/>
  <c r="B541"/>
  <c r="B540"/>
  <c r="B539"/>
  <c r="B538"/>
  <c r="B537"/>
  <c r="B536"/>
  <c r="B535"/>
  <c r="B534"/>
  <c r="B532"/>
  <c r="B531"/>
  <c r="B530"/>
  <c r="B529"/>
  <c r="B528"/>
  <c r="B526"/>
  <c r="B525"/>
  <c r="B524"/>
  <c r="B523"/>
  <c r="B522"/>
  <c r="B521"/>
  <c r="B520"/>
  <c r="B519"/>
  <c r="B518"/>
  <c r="B517"/>
  <c r="B516"/>
  <c r="B515"/>
  <c r="B514"/>
  <c r="B361"/>
  <c r="B360"/>
  <c r="B359"/>
  <c r="B357"/>
  <c r="B356"/>
  <c r="B355"/>
  <c r="B354"/>
  <c r="B353"/>
  <c r="B352"/>
  <c r="B351"/>
  <c r="B350"/>
  <c r="B349"/>
  <c r="B348"/>
  <c r="B347"/>
  <c r="B345"/>
  <c r="B344"/>
  <c r="B343"/>
  <c r="B342"/>
  <c r="B341"/>
  <c r="B340"/>
  <c r="B339"/>
  <c r="B338"/>
  <c r="B337"/>
  <c r="B336"/>
  <c r="B335"/>
  <c r="B334"/>
  <c r="B333"/>
  <c r="B331"/>
  <c r="B330"/>
  <c r="B329"/>
  <c r="B328"/>
  <c r="B327"/>
  <c r="B326"/>
  <c r="B325"/>
  <c r="B324"/>
  <c r="B323"/>
  <c r="B321"/>
  <c r="B320"/>
  <c r="B319"/>
  <c r="B318"/>
  <c r="B317"/>
  <c r="B316"/>
  <c r="B314"/>
  <c r="B313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CQ100" i="14" l="1"/>
  <c r="CJ100"/>
  <c r="CC100"/>
  <c r="BV100"/>
  <c r="BO100"/>
  <c r="BH100"/>
  <c r="BA100"/>
  <c r="AT100"/>
  <c r="AM100"/>
  <c r="AF100"/>
  <c r="Y100"/>
  <c r="R100"/>
  <c r="K100"/>
  <c r="D100"/>
  <c r="CQ99"/>
  <c r="CJ99"/>
  <c r="CC99"/>
  <c r="BV99"/>
  <c r="BO99"/>
  <c r="BH99"/>
  <c r="BA99"/>
  <c r="AT99"/>
  <c r="AM99"/>
  <c r="AF99"/>
  <c r="Y99"/>
  <c r="R99"/>
  <c r="K99"/>
  <c r="D99"/>
  <c r="CQ98"/>
  <c r="CJ98"/>
  <c r="CC98"/>
  <c r="BV98"/>
  <c r="BO98"/>
  <c r="BH98"/>
  <c r="BA98"/>
  <c r="AT98"/>
  <c r="AM98"/>
  <c r="AF98"/>
  <c r="Y98"/>
  <c r="R98"/>
  <c r="K98"/>
  <c r="D98"/>
  <c r="CQ97"/>
  <c r="CJ97"/>
  <c r="CC97"/>
  <c r="BV97"/>
  <c r="BO97"/>
  <c r="BH97"/>
  <c r="BA97"/>
  <c r="AT97"/>
  <c r="AM97"/>
  <c r="AF97"/>
  <c r="Y97"/>
  <c r="R97"/>
  <c r="K97"/>
  <c r="D97"/>
  <c r="CQ96"/>
  <c r="CJ96"/>
  <c r="CC96"/>
  <c r="BV96"/>
  <c r="BO96"/>
  <c r="BH96"/>
  <c r="BA96"/>
  <c r="AT96"/>
  <c r="AM96"/>
  <c r="AF96"/>
  <c r="Y96"/>
  <c r="R96"/>
  <c r="K96"/>
  <c r="D96"/>
  <c r="CQ95"/>
  <c r="CJ95"/>
  <c r="CC95"/>
  <c r="BV95"/>
  <c r="BO95"/>
  <c r="BH95"/>
  <c r="BA95"/>
  <c r="AT95"/>
  <c r="AM95"/>
  <c r="AF95"/>
  <c r="Y95"/>
  <c r="R95"/>
  <c r="K95"/>
  <c r="D95"/>
  <c r="CQ94"/>
  <c r="CJ94"/>
  <c r="CC94"/>
  <c r="BV94"/>
  <c r="BO94"/>
  <c r="BH94"/>
  <c r="BA94"/>
  <c r="AT94"/>
  <c r="AM94"/>
  <c r="AF94"/>
  <c r="Y94"/>
  <c r="R94"/>
  <c r="K94"/>
  <c r="D94"/>
  <c r="CQ93"/>
  <c r="CJ93"/>
  <c r="CC93"/>
  <c r="BV93"/>
  <c r="BO93"/>
  <c r="BH93"/>
  <c r="BA93"/>
  <c r="AT93"/>
  <c r="AM93"/>
  <c r="AF93"/>
  <c r="Y93"/>
  <c r="R93"/>
  <c r="K93"/>
  <c r="D93"/>
  <c r="CQ92"/>
  <c r="CJ92"/>
  <c r="CC92"/>
  <c r="BV92"/>
  <c r="BO92"/>
  <c r="BH92"/>
  <c r="BA92"/>
  <c r="AT92"/>
  <c r="AM92"/>
  <c r="AF92"/>
  <c r="Y92"/>
  <c r="R92"/>
  <c r="K92"/>
  <c r="D92"/>
  <c r="CQ91"/>
  <c r="CJ91"/>
  <c r="CC91"/>
  <c r="BV91"/>
  <c r="BO91"/>
  <c r="BH91"/>
  <c r="BA91"/>
  <c r="AT91"/>
  <c r="AM91"/>
  <c r="AF91"/>
  <c r="Y91"/>
  <c r="R91"/>
  <c r="K91"/>
  <c r="D91"/>
  <c r="CQ90"/>
  <c r="CJ90"/>
  <c r="CC90"/>
  <c r="BV90"/>
  <c r="BO90"/>
  <c r="BH90"/>
  <c r="BA90"/>
  <c r="AT90"/>
  <c r="AM90"/>
  <c r="AF90"/>
  <c r="Y90"/>
  <c r="R90"/>
  <c r="K90"/>
  <c r="D90"/>
  <c r="CQ89"/>
  <c r="CJ89"/>
  <c r="CC89"/>
  <c r="BV89"/>
  <c r="BO89"/>
  <c r="BH89"/>
  <c r="BA89"/>
  <c r="AT89"/>
  <c r="AM89"/>
  <c r="AF89"/>
  <c r="Y89"/>
  <c r="R89"/>
  <c r="K89"/>
  <c r="D89"/>
  <c r="CQ88"/>
  <c r="CJ88"/>
  <c r="CC88"/>
  <c r="BV88"/>
  <c r="BO88"/>
  <c r="BH88"/>
  <c r="BA88"/>
  <c r="AT88"/>
  <c r="AM88"/>
  <c r="AF88"/>
  <c r="Y88"/>
  <c r="R88"/>
  <c r="K88"/>
  <c r="D88"/>
  <c r="CQ87"/>
  <c r="CJ87"/>
  <c r="CC87"/>
  <c r="BV87"/>
  <c r="BO87"/>
  <c r="BH87"/>
  <c r="BA87"/>
  <c r="AT87"/>
  <c r="AM87"/>
  <c r="AF87"/>
  <c r="Y87"/>
  <c r="R87"/>
  <c r="K87"/>
  <c r="D87"/>
  <c r="CQ86"/>
  <c r="CJ86"/>
  <c r="CC86"/>
  <c r="BV86"/>
  <c r="BO86"/>
  <c r="BH86"/>
  <c r="BA86"/>
  <c r="AT86"/>
  <c r="AM86"/>
  <c r="AF86"/>
  <c r="Y86"/>
  <c r="R86"/>
  <c r="K86"/>
  <c r="D86"/>
  <c r="CQ85"/>
  <c r="CJ85"/>
  <c r="CC85"/>
  <c r="BV85"/>
  <c r="BO85"/>
  <c r="BH85"/>
  <c r="BA85"/>
  <c r="AT85"/>
  <c r="AM85"/>
  <c r="AF85"/>
  <c r="Y85"/>
  <c r="R85"/>
  <c r="K85"/>
  <c r="D85"/>
  <c r="CQ84"/>
  <c r="CJ84"/>
  <c r="CC84"/>
  <c r="BV84"/>
  <c r="BO84"/>
  <c r="BH84"/>
  <c r="BA84"/>
  <c r="AT84"/>
  <c r="AM84"/>
  <c r="AF84"/>
  <c r="Y84"/>
  <c r="R84"/>
  <c r="K84"/>
  <c r="D84"/>
  <c r="CQ83"/>
  <c r="CJ83"/>
  <c r="CC83"/>
  <c r="BV83"/>
  <c r="BO83"/>
  <c r="BH83"/>
  <c r="BA83"/>
  <c r="AT83"/>
  <c r="AM83"/>
  <c r="AF83"/>
  <c r="Y83"/>
  <c r="R83"/>
  <c r="K83"/>
  <c r="D83"/>
  <c r="CQ82"/>
  <c r="CJ82"/>
  <c r="CC82"/>
  <c r="BV82"/>
  <c r="BO82"/>
  <c r="BH82"/>
  <c r="BA82"/>
  <c r="AT82"/>
  <c r="AM82"/>
  <c r="AF82"/>
  <c r="Y82"/>
  <c r="R82"/>
  <c r="K82"/>
  <c r="D82"/>
  <c r="CQ81"/>
  <c r="CJ81"/>
  <c r="CC81"/>
  <c r="BV81"/>
  <c r="BO81"/>
  <c r="BH81"/>
  <c r="BA81"/>
  <c r="AT81"/>
  <c r="AM81"/>
  <c r="AF81"/>
  <c r="Y81"/>
  <c r="R81"/>
  <c r="K81"/>
  <c r="D81"/>
  <c r="CQ80"/>
  <c r="CJ80"/>
  <c r="CC80"/>
  <c r="BV80"/>
  <c r="BO80"/>
  <c r="BH80"/>
  <c r="BA80"/>
  <c r="AT80"/>
  <c r="AM80"/>
  <c r="AF80"/>
  <c r="Y80"/>
  <c r="R80"/>
  <c r="K80"/>
  <c r="D80"/>
  <c r="CQ79"/>
  <c r="CJ79"/>
  <c r="CC79"/>
  <c r="BV79"/>
  <c r="BO79"/>
  <c r="BH79"/>
  <c r="BA79"/>
  <c r="AT79"/>
  <c r="AM79"/>
  <c r="AF79"/>
  <c r="Y79"/>
  <c r="R79"/>
  <c r="K79"/>
  <c r="D79"/>
  <c r="CQ78"/>
  <c r="CJ78"/>
  <c r="CC78"/>
  <c r="BV78"/>
  <c r="BO78"/>
  <c r="BH78"/>
  <c r="BA78"/>
  <c r="AT78"/>
  <c r="AM78"/>
  <c r="AF78"/>
  <c r="Y78"/>
  <c r="R78"/>
  <c r="K78"/>
  <c r="D78"/>
  <c r="CQ77"/>
  <c r="CJ77"/>
  <c r="CC77"/>
  <c r="BV77"/>
  <c r="BO77"/>
  <c r="BH77"/>
  <c r="BA77"/>
  <c r="AT77"/>
  <c r="AM77"/>
  <c r="AF77"/>
  <c r="Y77"/>
  <c r="R77"/>
  <c r="K77"/>
  <c r="D77"/>
  <c r="CQ76"/>
  <c r="CJ76"/>
  <c r="CC76"/>
  <c r="BV76"/>
  <c r="BO76"/>
  <c r="BH76"/>
  <c r="BA76"/>
  <c r="AT76"/>
  <c r="AM76"/>
  <c r="AF76"/>
  <c r="Y76"/>
  <c r="R76"/>
  <c r="K76"/>
  <c r="D76"/>
  <c r="CQ75"/>
  <c r="CJ75"/>
  <c r="CC75"/>
  <c r="BV75"/>
  <c r="BO75"/>
  <c r="BH75"/>
  <c r="BA75"/>
  <c r="AT75"/>
  <c r="AM75"/>
  <c r="AF75"/>
  <c r="Y75"/>
  <c r="R75"/>
  <c r="K75"/>
  <c r="D75"/>
  <c r="CQ74"/>
  <c r="CJ74"/>
  <c r="CC74"/>
  <c r="BV74"/>
  <c r="BO74"/>
  <c r="BH74"/>
  <c r="BA74"/>
  <c r="AT74"/>
  <c r="AM74"/>
  <c r="AF74"/>
  <c r="Y74"/>
  <c r="R74"/>
  <c r="K74"/>
  <c r="D74"/>
  <c r="CQ73"/>
  <c r="CJ73"/>
  <c r="CC73"/>
  <c r="BV73"/>
  <c r="BO73"/>
  <c r="BH73"/>
  <c r="BA73"/>
  <c r="AT73"/>
  <c r="AM73"/>
  <c r="AF73"/>
  <c r="Y73"/>
  <c r="R73"/>
  <c r="K73"/>
  <c r="D73"/>
  <c r="CQ72"/>
  <c r="CJ72"/>
  <c r="CC72"/>
  <c r="BV72"/>
  <c r="BO72"/>
  <c r="BH72"/>
  <c r="BA72"/>
  <c r="AT72"/>
  <c r="AM72"/>
  <c r="AF72"/>
  <c r="Y72"/>
  <c r="R72"/>
  <c r="K72"/>
  <c r="D72"/>
  <c r="CQ71"/>
  <c r="CJ71"/>
  <c r="CC71"/>
  <c r="BV71"/>
  <c r="BO71"/>
  <c r="BH71"/>
  <c r="BA71"/>
  <c r="AT71"/>
  <c r="AM71"/>
  <c r="AF71"/>
  <c r="Y71"/>
  <c r="R71"/>
  <c r="K71"/>
  <c r="D71"/>
  <c r="CQ70"/>
  <c r="CJ70"/>
  <c r="CC70"/>
  <c r="BV70"/>
  <c r="BO70"/>
  <c r="BH70"/>
  <c r="BA70"/>
  <c r="AT70"/>
  <c r="AM70"/>
  <c r="AF70"/>
  <c r="Y70"/>
  <c r="R70"/>
  <c r="K70"/>
  <c r="D70"/>
  <c r="CQ69"/>
  <c r="CJ69"/>
  <c r="CC69"/>
  <c r="BV69"/>
  <c r="BO69"/>
  <c r="BH69"/>
  <c r="BA69"/>
  <c r="AT69"/>
  <c r="AM69"/>
  <c r="AF69"/>
  <c r="Y69"/>
  <c r="R69"/>
  <c r="K69"/>
  <c r="D69"/>
  <c r="CQ68"/>
  <c r="CJ68"/>
  <c r="CC68"/>
  <c r="BV68"/>
  <c r="BO68"/>
  <c r="BH68"/>
  <c r="BA68"/>
  <c r="AT68"/>
  <c r="AM68"/>
  <c r="AF68"/>
  <c r="Y68"/>
  <c r="R68"/>
  <c r="K68"/>
  <c r="D68"/>
  <c r="CQ67"/>
  <c r="CJ67"/>
  <c r="CC67"/>
  <c r="BV67"/>
  <c r="BO67"/>
  <c r="BH67"/>
  <c r="BA67"/>
  <c r="AT67"/>
  <c r="AM67"/>
  <c r="AF67"/>
  <c r="Y67"/>
  <c r="R67"/>
  <c r="K67"/>
  <c r="D67"/>
  <c r="CQ66"/>
  <c r="CJ66"/>
  <c r="CC66"/>
  <c r="BV66"/>
  <c r="BO66"/>
  <c r="BH66"/>
  <c r="BA66"/>
  <c r="AT66"/>
  <c r="AM66"/>
  <c r="AF66"/>
  <c r="Y66"/>
  <c r="R66"/>
  <c r="K66"/>
  <c r="D66"/>
  <c r="CQ65"/>
  <c r="CJ65"/>
  <c r="CC65"/>
  <c r="BV65"/>
  <c r="BO65"/>
  <c r="BH65"/>
  <c r="BA65"/>
  <c r="AT65"/>
  <c r="AM65"/>
  <c r="AF65"/>
  <c r="Y65"/>
  <c r="R65"/>
  <c r="K65"/>
  <c r="D65"/>
  <c r="CQ64"/>
  <c r="CJ64"/>
  <c r="CC64"/>
  <c r="BV64"/>
  <c r="BO64"/>
  <c r="BH64"/>
  <c r="BA64"/>
  <c r="AT64"/>
  <c r="AM64"/>
  <c r="AF64"/>
  <c r="Y64"/>
  <c r="R64"/>
  <c r="K64"/>
  <c r="D64"/>
  <c r="CQ63"/>
  <c r="CJ63"/>
  <c r="CC63"/>
  <c r="BV63"/>
  <c r="BO63"/>
  <c r="BH63"/>
  <c r="BA63"/>
  <c r="AT63"/>
  <c r="AM63"/>
  <c r="AF63"/>
  <c r="Y63"/>
  <c r="R63"/>
  <c r="K63"/>
  <c r="D63"/>
  <c r="CQ62"/>
  <c r="CJ62"/>
  <c r="CC62"/>
  <c r="BV62"/>
  <c r="BO62"/>
  <c r="BH62"/>
  <c r="BA62"/>
  <c r="AT62"/>
  <c r="AM62"/>
  <c r="AF62"/>
  <c r="Y62"/>
  <c r="R62"/>
  <c r="K62"/>
  <c r="D62"/>
  <c r="CQ61"/>
  <c r="CJ61"/>
  <c r="CC61"/>
  <c r="BV61"/>
  <c r="BO61"/>
  <c r="BH61"/>
  <c r="BA61"/>
  <c r="AT61"/>
  <c r="AM61"/>
  <c r="AF61"/>
  <c r="Y61"/>
  <c r="R61"/>
  <c r="K61"/>
  <c r="D61"/>
  <c r="CQ60"/>
  <c r="CJ60"/>
  <c r="CC60"/>
  <c r="BV60"/>
  <c r="BO60"/>
  <c r="BH60"/>
  <c r="BA60"/>
  <c r="AT60"/>
  <c r="AM60"/>
  <c r="AF60"/>
  <c r="Y60"/>
  <c r="R60"/>
  <c r="K60"/>
  <c r="D60"/>
  <c r="CQ59"/>
  <c r="CJ59"/>
  <c r="CC59"/>
  <c r="BV59"/>
  <c r="BO59"/>
  <c r="BH59"/>
  <c r="BA59"/>
  <c r="AT59"/>
  <c r="AM59"/>
  <c r="AF59"/>
  <c r="Y59"/>
  <c r="R59"/>
  <c r="K59"/>
  <c r="D59"/>
  <c r="CQ58"/>
  <c r="CJ58"/>
  <c r="CC58"/>
  <c r="BV58"/>
  <c r="BO58"/>
  <c r="BH58"/>
  <c r="BA58"/>
  <c r="AT58"/>
  <c r="AM58"/>
  <c r="AF58"/>
  <c r="Y58"/>
  <c r="R58"/>
  <c r="K58"/>
  <c r="D58"/>
  <c r="CQ57"/>
  <c r="CJ57"/>
  <c r="CC57"/>
  <c r="BV57"/>
  <c r="BO57"/>
  <c r="BH57"/>
  <c r="BA57"/>
  <c r="AT57"/>
  <c r="AM57"/>
  <c r="AF57"/>
  <c r="Y57"/>
  <c r="R57"/>
  <c r="K57"/>
  <c r="D57"/>
  <c r="CQ56"/>
  <c r="CJ56"/>
  <c r="CC56"/>
  <c r="BV56"/>
  <c r="BO56"/>
  <c r="BH56"/>
  <c r="BA56"/>
  <c r="AT56"/>
  <c r="AM56"/>
  <c r="AF56"/>
  <c r="Y56"/>
  <c r="R56"/>
  <c r="K56"/>
  <c r="D56"/>
  <c r="CQ55"/>
  <c r="CJ55"/>
  <c r="CC55"/>
  <c r="BV55"/>
  <c r="BO55"/>
  <c r="BH55"/>
  <c r="BA55"/>
  <c r="AT55"/>
  <c r="AM55"/>
  <c r="AF55"/>
  <c r="Y55"/>
  <c r="R55"/>
  <c r="K55"/>
  <c r="D55"/>
  <c r="CQ54"/>
  <c r="CJ54"/>
  <c r="CC54"/>
  <c r="BV54"/>
  <c r="BO54"/>
  <c r="BH54"/>
  <c r="BA54"/>
  <c r="AT54"/>
  <c r="AM54"/>
  <c r="AF54"/>
  <c r="Y54"/>
  <c r="R54"/>
  <c r="K54"/>
  <c r="D54"/>
  <c r="CQ53"/>
  <c r="CJ53"/>
  <c r="CC53"/>
  <c r="BV53"/>
  <c r="BO53"/>
  <c r="BH53"/>
  <c r="BA53"/>
  <c r="AT53"/>
  <c r="AM53"/>
  <c r="AF53"/>
  <c r="Y53"/>
  <c r="R53"/>
  <c r="K53"/>
  <c r="D53"/>
  <c r="CQ52"/>
  <c r="CJ52"/>
  <c r="CC52"/>
  <c r="BV52"/>
  <c r="BO52"/>
  <c r="BH52"/>
  <c r="BA52"/>
  <c r="AT52"/>
  <c r="AM52"/>
  <c r="AF52"/>
  <c r="Y52"/>
  <c r="R52"/>
  <c r="K52"/>
  <c r="D52"/>
  <c r="CQ51"/>
  <c r="CJ51"/>
  <c r="CC51"/>
  <c r="BV51"/>
  <c r="BO51"/>
  <c r="BH51"/>
  <c r="BA51"/>
  <c r="AT51"/>
  <c r="AM51"/>
  <c r="AF51"/>
  <c r="Y51"/>
  <c r="R51"/>
  <c r="K51"/>
  <c r="D51"/>
  <c r="CQ50"/>
  <c r="CJ50"/>
  <c r="CC50"/>
  <c r="BV50"/>
  <c r="BO50"/>
  <c r="BH50"/>
  <c r="BA50"/>
  <c r="AT50"/>
  <c r="AM50"/>
  <c r="AF50"/>
  <c r="Y50"/>
  <c r="R50"/>
  <c r="K50"/>
  <c r="D50"/>
  <c r="CQ49"/>
  <c r="CJ49"/>
  <c r="CC49"/>
  <c r="BV49"/>
  <c r="BO49"/>
  <c r="BH49"/>
  <c r="BA49"/>
  <c r="AT49"/>
  <c r="AM49"/>
  <c r="AF49"/>
  <c r="Y49"/>
  <c r="R49"/>
  <c r="K49"/>
  <c r="D49"/>
  <c r="CQ48"/>
  <c r="CJ48"/>
  <c r="CC48"/>
  <c r="BV48"/>
  <c r="BO48"/>
  <c r="BH48"/>
  <c r="BA48"/>
  <c r="AT48"/>
  <c r="AM48"/>
  <c r="AF48"/>
  <c r="Y48"/>
  <c r="R48"/>
  <c r="K48"/>
  <c r="D48"/>
  <c r="CQ47"/>
  <c r="CJ47"/>
  <c r="CC47"/>
  <c r="BV47"/>
  <c r="BO47"/>
  <c r="BH47"/>
  <c r="BA47"/>
  <c r="AT47"/>
  <c r="AM47"/>
  <c r="AF47"/>
  <c r="Y47"/>
  <c r="R47"/>
  <c r="K47"/>
  <c r="D47"/>
  <c r="CQ46"/>
  <c r="CJ46"/>
  <c r="CC46"/>
  <c r="BV46"/>
  <c r="BO46"/>
  <c r="BH46"/>
  <c r="BA46"/>
  <c r="AT46"/>
  <c r="AM46"/>
  <c r="AF46"/>
  <c r="Y46"/>
  <c r="R46"/>
  <c r="K46"/>
  <c r="D46"/>
  <c r="CQ45"/>
  <c r="CJ45"/>
  <c r="CC45"/>
  <c r="BV45"/>
  <c r="BO45"/>
  <c r="BH45"/>
  <c r="BA45"/>
  <c r="AT45"/>
  <c r="AM45"/>
  <c r="AF45"/>
  <c r="Y45"/>
  <c r="R45"/>
  <c r="K45"/>
  <c r="D45"/>
  <c r="CQ44"/>
  <c r="CJ44"/>
  <c r="CC44"/>
  <c r="BV44"/>
  <c r="BO44"/>
  <c r="BH44"/>
  <c r="BA44"/>
  <c r="AT44"/>
  <c r="AM44"/>
  <c r="AF44"/>
  <c r="Y44"/>
  <c r="R44"/>
  <c r="K44"/>
  <c r="D44"/>
  <c r="CQ43"/>
  <c r="CJ43"/>
  <c r="CC43"/>
  <c r="BV43"/>
  <c r="BO43"/>
  <c r="BH43"/>
  <c r="BA43"/>
  <c r="AT43"/>
  <c r="AM43"/>
  <c r="AF43"/>
  <c r="Y43"/>
  <c r="R43"/>
  <c r="K43"/>
  <c r="D43"/>
  <c r="CQ42"/>
  <c r="CJ42"/>
  <c r="CC42"/>
  <c r="BV42"/>
  <c r="BO42"/>
  <c r="BH42"/>
  <c r="BA42"/>
  <c r="AT42"/>
  <c r="AM42"/>
  <c r="AF42"/>
  <c r="Y42"/>
  <c r="R42"/>
  <c r="K42"/>
  <c r="D42"/>
  <c r="CQ41"/>
  <c r="CJ41"/>
  <c r="CC41"/>
  <c r="BV41"/>
  <c r="BO41"/>
  <c r="BH41"/>
  <c r="BA41"/>
  <c r="AT41"/>
  <c r="AM41"/>
  <c r="AF41"/>
  <c r="Y41"/>
  <c r="R41"/>
  <c r="K41"/>
  <c r="D41"/>
  <c r="CQ40"/>
  <c r="CJ40"/>
  <c r="CC40"/>
  <c r="BV40"/>
  <c r="BO40"/>
  <c r="BH40"/>
  <c r="BA40"/>
  <c r="AT40"/>
  <c r="AM40"/>
  <c r="AF40"/>
  <c r="Y40"/>
  <c r="R40"/>
  <c r="K40"/>
  <c r="D40"/>
  <c r="CQ39"/>
  <c r="CJ39"/>
  <c r="CC39"/>
  <c r="BV39"/>
  <c r="BO39"/>
  <c r="BH39"/>
  <c r="BA39"/>
  <c r="AT39"/>
  <c r="AM39"/>
  <c r="AF39"/>
  <c r="Y39"/>
  <c r="R39"/>
  <c r="K39"/>
  <c r="D39"/>
  <c r="CQ38"/>
  <c r="CJ38"/>
  <c r="CC38"/>
  <c r="BV38"/>
  <c r="BO38"/>
  <c r="BH38"/>
  <c r="BA38"/>
  <c r="AT38"/>
  <c r="AM38"/>
  <c r="AF38"/>
  <c r="Y38"/>
  <c r="R38"/>
  <c r="K38"/>
  <c r="D38"/>
  <c r="CQ37"/>
  <c r="CJ37"/>
  <c r="CC37"/>
  <c r="BV37"/>
  <c r="BO37"/>
  <c r="BH37"/>
  <c r="BA37"/>
  <c r="AT37"/>
  <c r="AM37"/>
  <c r="AF37"/>
  <c r="Y37"/>
  <c r="R37"/>
  <c r="K37"/>
  <c r="D37"/>
  <c r="CQ36"/>
  <c r="CJ36"/>
  <c r="CC36"/>
  <c r="BV36"/>
  <c r="BO36"/>
  <c r="BH36"/>
  <c r="BA36"/>
  <c r="AT36"/>
  <c r="AM36"/>
  <c r="AF36"/>
  <c r="Y36"/>
  <c r="R36"/>
  <c r="K36"/>
  <c r="D36"/>
  <c r="CQ35"/>
  <c r="CJ35"/>
  <c r="CC35"/>
  <c r="BV35"/>
  <c r="BO35"/>
  <c r="BH35"/>
  <c r="BA35"/>
  <c r="AT35"/>
  <c r="AM35"/>
  <c r="AF35"/>
  <c r="Y35"/>
  <c r="R35"/>
  <c r="K35"/>
  <c r="D35"/>
  <c r="CQ34"/>
  <c r="CJ34"/>
  <c r="CC34"/>
  <c r="BV34"/>
  <c r="BO34"/>
  <c r="BH34"/>
  <c r="BA34"/>
  <c r="AT34"/>
  <c r="AM34"/>
  <c r="AF34"/>
  <c r="Y34"/>
  <c r="R34"/>
  <c r="K34"/>
  <c r="D34"/>
  <c r="CQ33"/>
  <c r="CJ33"/>
  <c r="CC33"/>
  <c r="BV33"/>
  <c r="BO33"/>
  <c r="BH33"/>
  <c r="BA33"/>
  <c r="AT33"/>
  <c r="AM33"/>
  <c r="AF33"/>
  <c r="Y33"/>
  <c r="R33"/>
  <c r="K33"/>
  <c r="D33"/>
  <c r="CQ32"/>
  <c r="CJ32"/>
  <c r="CC32"/>
  <c r="BV32"/>
  <c r="BO32"/>
  <c r="BH32"/>
  <c r="BA32"/>
  <c r="AT32"/>
  <c r="AM32"/>
  <c r="AF32"/>
  <c r="Y32"/>
  <c r="R32"/>
  <c r="K32"/>
  <c r="D32"/>
  <c r="CQ31"/>
  <c r="CJ31"/>
  <c r="CC31"/>
  <c r="BV31"/>
  <c r="BO31"/>
  <c r="BH31"/>
  <c r="BA31"/>
  <c r="AT31"/>
  <c r="AM31"/>
  <c r="AF31"/>
  <c r="Y31"/>
  <c r="R31"/>
  <c r="K31"/>
  <c r="D31"/>
  <c r="CQ30"/>
  <c r="CJ30"/>
  <c r="CC30"/>
  <c r="BV30"/>
  <c r="BO30"/>
  <c r="BH30"/>
  <c r="BA30"/>
  <c r="AT30"/>
  <c r="AM30"/>
  <c r="AF30"/>
  <c r="Y30"/>
  <c r="R30"/>
  <c r="K30"/>
  <c r="D30"/>
  <c r="CQ29"/>
  <c r="CJ29"/>
  <c r="CC29"/>
  <c r="BV29"/>
  <c r="BO29"/>
  <c r="BH29"/>
  <c r="BA29"/>
  <c r="AT29"/>
  <c r="AF29"/>
  <c r="Y29"/>
  <c r="R29"/>
  <c r="K29"/>
  <c r="D29"/>
  <c r="CQ28"/>
  <c r="CJ28"/>
  <c r="CC28"/>
  <c r="BV28"/>
  <c r="BO28"/>
  <c r="BH28"/>
  <c r="BA28"/>
  <c r="AT28"/>
  <c r="AF28"/>
  <c r="Y28"/>
  <c r="R28"/>
  <c r="K28"/>
  <c r="D28"/>
  <c r="CQ27"/>
  <c r="CJ27"/>
  <c r="CC27"/>
  <c r="BV27"/>
  <c r="BO27"/>
  <c r="BH27"/>
  <c r="BA27"/>
  <c r="AT27"/>
  <c r="AF27"/>
  <c r="Y27"/>
  <c r="R27"/>
  <c r="K27"/>
  <c r="D27"/>
  <c r="CQ26"/>
  <c r="CJ26"/>
  <c r="CC26"/>
  <c r="BV26"/>
  <c r="BO26"/>
  <c r="BH26"/>
  <c r="BA26"/>
  <c r="AT26"/>
  <c r="AF26"/>
  <c r="Y26"/>
  <c r="R26"/>
  <c r="K26"/>
  <c r="D26"/>
  <c r="CQ25"/>
  <c r="CJ25"/>
  <c r="CC25"/>
  <c r="BV25"/>
  <c r="BO25"/>
  <c r="BH25"/>
  <c r="BA25"/>
  <c r="AT25"/>
  <c r="AF25"/>
  <c r="Y25"/>
  <c r="R25"/>
  <c r="K25"/>
  <c r="D25"/>
  <c r="CQ24"/>
  <c r="CJ24"/>
  <c r="CC24"/>
  <c r="BV24"/>
  <c r="BO24"/>
  <c r="BH24"/>
  <c r="BA24"/>
  <c r="AT24"/>
  <c r="AM24"/>
  <c r="AF24"/>
  <c r="Y24"/>
  <c r="R24"/>
  <c r="K24"/>
  <c r="D24"/>
  <c r="CQ23"/>
  <c r="CJ23"/>
  <c r="CC23"/>
  <c r="BV23"/>
  <c r="BO23"/>
  <c r="BH23"/>
  <c r="BA23"/>
  <c r="AT23"/>
  <c r="AM23"/>
  <c r="AF23"/>
  <c r="Y23"/>
  <c r="R23"/>
  <c r="K23"/>
  <c r="D23"/>
  <c r="CQ22"/>
  <c r="CJ22"/>
  <c r="CC22"/>
  <c r="BV22"/>
  <c r="BO22"/>
  <c r="BH22"/>
  <c r="BA22"/>
  <c r="AT22"/>
  <c r="AM22"/>
  <c r="AF22"/>
  <c r="Y22"/>
  <c r="R22"/>
  <c r="K22"/>
  <c r="D22"/>
  <c r="CQ21"/>
  <c r="CJ21"/>
  <c r="CC21"/>
  <c r="BV21"/>
  <c r="BO21"/>
  <c r="BH21"/>
  <c r="BA21"/>
  <c r="AT21"/>
  <c r="AM21"/>
  <c r="AF21"/>
  <c r="Y21"/>
  <c r="R21"/>
  <c r="K21"/>
  <c r="D21"/>
  <c r="CQ20"/>
  <c r="CJ20"/>
  <c r="CC20"/>
  <c r="BV20"/>
  <c r="BO20"/>
  <c r="BH20"/>
  <c r="BA20"/>
  <c r="AT20"/>
  <c r="AM20"/>
  <c r="AF20"/>
  <c r="Y20"/>
  <c r="R20"/>
  <c r="K20"/>
  <c r="D20"/>
  <c r="CQ19"/>
  <c r="CJ19"/>
  <c r="CC19"/>
  <c r="BV19"/>
  <c r="BO19"/>
  <c r="BH19"/>
  <c r="BA19"/>
  <c r="AT19"/>
  <c r="AM19"/>
  <c r="AF19"/>
  <c r="Y19"/>
  <c r="R19"/>
  <c r="K19"/>
  <c r="D19"/>
  <c r="CQ18"/>
  <c r="CJ18"/>
  <c r="CC18"/>
  <c r="BV18"/>
  <c r="BO18"/>
  <c r="BH18"/>
  <c r="BA18"/>
  <c r="AT18"/>
  <c r="AM18"/>
  <c r="AF18"/>
  <c r="Y18"/>
  <c r="R18"/>
  <c r="K18"/>
  <c r="D18"/>
  <c r="CQ17"/>
  <c r="CJ17"/>
  <c r="CC17"/>
  <c r="BV17"/>
  <c r="BO17"/>
  <c r="BH17"/>
  <c r="BA17"/>
  <c r="AT17"/>
  <c r="AM17"/>
  <c r="AF17"/>
  <c r="Y17"/>
  <c r="R17"/>
  <c r="K17"/>
  <c r="D17"/>
  <c r="CQ16"/>
  <c r="CJ16"/>
  <c r="CC16"/>
  <c r="BV16"/>
  <c r="BO16"/>
  <c r="BH16"/>
  <c r="BA16"/>
  <c r="AT16"/>
  <c r="AM16"/>
  <c r="AF16"/>
  <c r="Y16"/>
  <c r="R16"/>
  <c r="K16"/>
  <c r="D16"/>
  <c r="CQ15"/>
  <c r="CJ15"/>
  <c r="CC15"/>
  <c r="BV15"/>
  <c r="BO15"/>
  <c r="BH15"/>
  <c r="BA15"/>
  <c r="AT15"/>
  <c r="AM15"/>
  <c r="AF15"/>
  <c r="Y15"/>
  <c r="R15"/>
  <c r="K15"/>
  <c r="D15"/>
  <c r="CQ14"/>
  <c r="CJ14"/>
  <c r="CC14"/>
  <c r="BV14"/>
  <c r="BO14"/>
  <c r="BH14"/>
  <c r="BA14"/>
  <c r="AT14"/>
  <c r="AM14"/>
  <c r="AF14"/>
  <c r="Y14"/>
  <c r="R14"/>
  <c r="K14"/>
  <c r="D14"/>
  <c r="CQ13"/>
  <c r="CJ13"/>
  <c r="CC13"/>
  <c r="BV13"/>
  <c r="BO13"/>
  <c r="BH13"/>
  <c r="BA13"/>
  <c r="AT13"/>
  <c r="AM13"/>
  <c r="AF13"/>
  <c r="Y13"/>
  <c r="R13"/>
  <c r="K13"/>
  <c r="D13"/>
  <c r="CQ12"/>
  <c r="CJ12"/>
  <c r="CC12"/>
  <c r="BV12"/>
  <c r="BO12"/>
  <c r="BH12"/>
  <c r="BA12"/>
  <c r="AT12"/>
  <c r="AM12"/>
  <c r="AF12"/>
  <c r="Y12"/>
  <c r="R12"/>
  <c r="K12"/>
  <c r="D12"/>
  <c r="CQ11"/>
  <c r="CJ11"/>
  <c r="CC11"/>
  <c r="BV11"/>
  <c r="BO11"/>
  <c r="BH11"/>
  <c r="BA11"/>
  <c r="AT11"/>
  <c r="AM11"/>
  <c r="AF11"/>
  <c r="Y11"/>
  <c r="R11"/>
  <c r="K11"/>
  <c r="D11"/>
  <c r="CQ10"/>
  <c r="CJ10"/>
  <c r="CC10"/>
  <c r="BV10"/>
  <c r="BO10"/>
  <c r="BH10"/>
  <c r="BA10"/>
  <c r="AT10"/>
  <c r="AM10"/>
  <c r="AF10"/>
  <c r="Y10"/>
  <c r="R10"/>
  <c r="K10"/>
  <c r="D10"/>
  <c r="CQ9"/>
  <c r="CJ9"/>
  <c r="CC9"/>
  <c r="BV9"/>
  <c r="BO9"/>
  <c r="BH9"/>
  <c r="BA9"/>
  <c r="AT9"/>
  <c r="AM9"/>
  <c r="AF9"/>
  <c r="Y9"/>
  <c r="R9"/>
  <c r="K9"/>
  <c r="D9"/>
  <c r="CQ8"/>
  <c r="CJ8"/>
  <c r="CC8"/>
  <c r="BV8"/>
  <c r="BO8"/>
  <c r="BH8"/>
  <c r="BA8"/>
  <c r="AT8"/>
  <c r="AM8"/>
  <c r="AF8"/>
  <c r="Y8"/>
  <c r="R8"/>
  <c r="K8"/>
  <c r="D8"/>
  <c r="CQ7"/>
  <c r="CJ7"/>
  <c r="CC7"/>
  <c r="BV7"/>
  <c r="BO7"/>
  <c r="BH7"/>
  <c r="BA7"/>
  <c r="AT7"/>
  <c r="AM7"/>
  <c r="AF7"/>
  <c r="Y7"/>
  <c r="R7"/>
  <c r="K7"/>
  <c r="D7"/>
  <c r="CB104"/>
  <c r="BG104"/>
  <c r="CI104" i="19"/>
  <c r="CB104"/>
  <c r="BN104"/>
  <c r="BG104"/>
  <c r="AS104"/>
  <c r="AL104"/>
  <c r="X104"/>
  <c r="Q104"/>
  <c r="C104"/>
  <c r="CQ100"/>
  <c r="CJ100"/>
  <c r="CC100"/>
  <c r="BV100"/>
  <c r="BO100"/>
  <c r="BH100"/>
  <c r="BA100"/>
  <c r="AT100"/>
  <c r="AM100"/>
  <c r="AF100"/>
  <c r="Y100"/>
  <c r="R100"/>
  <c r="K100"/>
  <c r="D100"/>
  <c r="CQ99"/>
  <c r="CJ99"/>
  <c r="CC99"/>
  <c r="BV99"/>
  <c r="BO99"/>
  <c r="BH99"/>
  <c r="BA99"/>
  <c r="AT99"/>
  <c r="AM99"/>
  <c r="AF99"/>
  <c r="Y99"/>
  <c r="R99"/>
  <c r="K99"/>
  <c r="D99"/>
  <c r="CQ98"/>
  <c r="CJ98"/>
  <c r="CC98"/>
  <c r="BV98"/>
  <c r="BO98"/>
  <c r="BH98"/>
  <c r="BA98"/>
  <c r="AT98"/>
  <c r="AM98"/>
  <c r="AF98"/>
  <c r="Y98"/>
  <c r="R98"/>
  <c r="K98"/>
  <c r="D98"/>
  <c r="CQ97"/>
  <c r="CJ97"/>
  <c r="CC97"/>
  <c r="BV97"/>
  <c r="BO97"/>
  <c r="BH97"/>
  <c r="BA97"/>
  <c r="AT97"/>
  <c r="AM97"/>
  <c r="AF97"/>
  <c r="Y97"/>
  <c r="R97"/>
  <c r="K97"/>
  <c r="D97"/>
  <c r="CQ96"/>
  <c r="CJ96"/>
  <c r="CC96"/>
  <c r="BV96"/>
  <c r="BO96"/>
  <c r="BH96"/>
  <c r="BA96"/>
  <c r="AT96"/>
  <c r="AM96"/>
  <c r="AF96"/>
  <c r="Y96"/>
  <c r="R96"/>
  <c r="K96"/>
  <c r="D96"/>
  <c r="CQ95"/>
  <c r="CJ95"/>
  <c r="CC95"/>
  <c r="BV95"/>
  <c r="BO95"/>
  <c r="BH95"/>
  <c r="BA95"/>
  <c r="AT95"/>
  <c r="AM95"/>
  <c r="AF95"/>
  <c r="Y95"/>
  <c r="R95"/>
  <c r="K95"/>
  <c r="D95"/>
  <c r="CQ94"/>
  <c r="CJ94"/>
  <c r="CC94"/>
  <c r="BV94"/>
  <c r="BO94"/>
  <c r="BH94"/>
  <c r="BA94"/>
  <c r="AT94"/>
  <c r="AM94"/>
  <c r="AF94"/>
  <c r="Y94"/>
  <c r="R94"/>
  <c r="K94"/>
  <c r="D94"/>
  <c r="CQ93"/>
  <c r="CJ93"/>
  <c r="CC93"/>
  <c r="BV93"/>
  <c r="BO93"/>
  <c r="BH93"/>
  <c r="BA93"/>
  <c r="AT93"/>
  <c r="AM93"/>
  <c r="AF93"/>
  <c r="Y93"/>
  <c r="R93"/>
  <c r="K93"/>
  <c r="D93"/>
  <c r="CQ92"/>
  <c r="CJ92"/>
  <c r="CC92"/>
  <c r="BV92"/>
  <c r="BO92"/>
  <c r="BH92"/>
  <c r="BA92"/>
  <c r="AT92"/>
  <c r="AM92"/>
  <c r="AF92"/>
  <c r="Y92"/>
  <c r="R92"/>
  <c r="K92"/>
  <c r="D92"/>
  <c r="CQ91"/>
  <c r="CJ91"/>
  <c r="CC91"/>
  <c r="BV91"/>
  <c r="BO91"/>
  <c r="BH91"/>
  <c r="BA91"/>
  <c r="AT91"/>
  <c r="AM91"/>
  <c r="AF91"/>
  <c r="Y91"/>
  <c r="R91"/>
  <c r="K91"/>
  <c r="D91"/>
  <c r="CQ90"/>
  <c r="CJ90"/>
  <c r="CC90"/>
  <c r="BV90"/>
  <c r="BO90"/>
  <c r="BH90"/>
  <c r="BA90"/>
  <c r="AT90"/>
  <c r="AM90"/>
  <c r="AF90"/>
  <c r="Y90"/>
  <c r="R90"/>
  <c r="K90"/>
  <c r="D90"/>
  <c r="CQ89"/>
  <c r="CJ89"/>
  <c r="CC89"/>
  <c r="BV89"/>
  <c r="BO89"/>
  <c r="BH89"/>
  <c r="BA89"/>
  <c r="AT89"/>
  <c r="AM89"/>
  <c r="AF89"/>
  <c r="Y89"/>
  <c r="R89"/>
  <c r="K89"/>
  <c r="D89"/>
  <c r="CQ88"/>
  <c r="CJ88"/>
  <c r="CC88"/>
  <c r="BV88"/>
  <c r="BO88"/>
  <c r="BH88"/>
  <c r="BA88"/>
  <c r="AT88"/>
  <c r="AM88"/>
  <c r="AF88"/>
  <c r="Y88"/>
  <c r="R88"/>
  <c r="K88"/>
  <c r="D88"/>
  <c r="CQ87"/>
  <c r="CJ87"/>
  <c r="CC87"/>
  <c r="BV87"/>
  <c r="BO87"/>
  <c r="BH87"/>
  <c r="BA87"/>
  <c r="AT87"/>
  <c r="AM87"/>
  <c r="AF87"/>
  <c r="Y87"/>
  <c r="R87"/>
  <c r="K87"/>
  <c r="D87"/>
  <c r="CQ86"/>
  <c r="CJ86"/>
  <c r="CC86"/>
  <c r="BV86"/>
  <c r="BO86"/>
  <c r="BH86"/>
  <c r="BA86"/>
  <c r="AT86"/>
  <c r="AM86"/>
  <c r="AF86"/>
  <c r="Y86"/>
  <c r="R86"/>
  <c r="K86"/>
  <c r="D86"/>
  <c r="CQ85"/>
  <c r="CJ85"/>
  <c r="CC85"/>
  <c r="BV85"/>
  <c r="BO85"/>
  <c r="BH85"/>
  <c r="BA85"/>
  <c r="AT85"/>
  <c r="AM85"/>
  <c r="AF85"/>
  <c r="Y85"/>
  <c r="R85"/>
  <c r="K85"/>
  <c r="D85"/>
  <c r="CQ84"/>
  <c r="CJ84"/>
  <c r="CC84"/>
  <c r="BV84"/>
  <c r="BO84"/>
  <c r="BH84"/>
  <c r="BA84"/>
  <c r="AT84"/>
  <c r="AM84"/>
  <c r="AF84"/>
  <c r="Y84"/>
  <c r="R84"/>
  <c r="K84"/>
  <c r="D84"/>
  <c r="CQ83"/>
  <c r="CJ83"/>
  <c r="CC83"/>
  <c r="BV83"/>
  <c r="BO83"/>
  <c r="BH83"/>
  <c r="BA83"/>
  <c r="AT83"/>
  <c r="AM83"/>
  <c r="AF83"/>
  <c r="Y83"/>
  <c r="R83"/>
  <c r="K83"/>
  <c r="D83"/>
  <c r="CQ82"/>
  <c r="CJ82"/>
  <c r="CC82"/>
  <c r="BV82"/>
  <c r="BO82"/>
  <c r="BH82"/>
  <c r="BA82"/>
  <c r="AT82"/>
  <c r="AM82"/>
  <c r="AF82"/>
  <c r="Y82"/>
  <c r="R82"/>
  <c r="K82"/>
  <c r="D82"/>
  <c r="CQ81"/>
  <c r="CJ81"/>
  <c r="CC81"/>
  <c r="BV81"/>
  <c r="BO81"/>
  <c r="BH81"/>
  <c r="BA81"/>
  <c r="AT81"/>
  <c r="AM81"/>
  <c r="AF81"/>
  <c r="Y81"/>
  <c r="R81"/>
  <c r="K81"/>
  <c r="D81"/>
  <c r="CQ80"/>
  <c r="CJ80"/>
  <c r="CC80"/>
  <c r="BV80"/>
  <c r="BO80"/>
  <c r="BH80"/>
  <c r="BA80"/>
  <c r="AT80"/>
  <c r="AM80"/>
  <c r="AF80"/>
  <c r="Y80"/>
  <c r="R80"/>
  <c r="K80"/>
  <c r="D80"/>
  <c r="CQ79"/>
  <c r="CJ79"/>
  <c r="CC79"/>
  <c r="BV79"/>
  <c r="BO79"/>
  <c r="BH79"/>
  <c r="BA79"/>
  <c r="AT79"/>
  <c r="AM79"/>
  <c r="AF79"/>
  <c r="Y79"/>
  <c r="R79"/>
  <c r="K79"/>
  <c r="D79"/>
  <c r="CQ78"/>
  <c r="CJ78"/>
  <c r="CC78"/>
  <c r="BV78"/>
  <c r="BO78"/>
  <c r="BH78"/>
  <c r="BA78"/>
  <c r="AT78"/>
  <c r="AM78"/>
  <c r="AF78"/>
  <c r="Y78"/>
  <c r="R78"/>
  <c r="K78"/>
  <c r="D78"/>
  <c r="CQ77"/>
  <c r="CJ77"/>
  <c r="CC77"/>
  <c r="BV77"/>
  <c r="BO77"/>
  <c r="BH77"/>
  <c r="BA77"/>
  <c r="AT77"/>
  <c r="AM77"/>
  <c r="AF77"/>
  <c r="Y77"/>
  <c r="R77"/>
  <c r="K77"/>
  <c r="D77"/>
  <c r="CQ76"/>
  <c r="CJ76"/>
  <c r="CC76"/>
  <c r="BV76"/>
  <c r="BO76"/>
  <c r="BH76"/>
  <c r="BA76"/>
  <c r="AT76"/>
  <c r="AM76"/>
  <c r="AF76"/>
  <c r="Y76"/>
  <c r="R76"/>
  <c r="K76"/>
  <c r="D76"/>
  <c r="CQ75"/>
  <c r="CJ75"/>
  <c r="CC75"/>
  <c r="BV75"/>
  <c r="BO75"/>
  <c r="BH75"/>
  <c r="BA75"/>
  <c r="AT75"/>
  <c r="AM75"/>
  <c r="AF75"/>
  <c r="Y75"/>
  <c r="R75"/>
  <c r="K75"/>
  <c r="D75"/>
  <c r="CQ74"/>
  <c r="CJ74"/>
  <c r="CC74"/>
  <c r="BV74"/>
  <c r="BO74"/>
  <c r="BH74"/>
  <c r="BA74"/>
  <c r="AT74"/>
  <c r="AM74"/>
  <c r="AF74"/>
  <c r="Y74"/>
  <c r="R74"/>
  <c r="K74"/>
  <c r="D74"/>
  <c r="CQ73"/>
  <c r="CJ73"/>
  <c r="CC73"/>
  <c r="BV73"/>
  <c r="BO73"/>
  <c r="BH73"/>
  <c r="BA73"/>
  <c r="AT73"/>
  <c r="AM73"/>
  <c r="AF73"/>
  <c r="Y73"/>
  <c r="R73"/>
  <c r="K73"/>
  <c r="D73"/>
  <c r="CQ72"/>
  <c r="CJ72"/>
  <c r="CC72"/>
  <c r="BV72"/>
  <c r="BO72"/>
  <c r="BH72"/>
  <c r="BA72"/>
  <c r="AT72"/>
  <c r="AM72"/>
  <c r="AF72"/>
  <c r="Y72"/>
  <c r="R72"/>
  <c r="K72"/>
  <c r="D72"/>
  <c r="CQ71"/>
  <c r="CJ71"/>
  <c r="CC71"/>
  <c r="BV71"/>
  <c r="BO71"/>
  <c r="BH71"/>
  <c r="BA71"/>
  <c r="AT71"/>
  <c r="AM71"/>
  <c r="AF71"/>
  <c r="Y71"/>
  <c r="R71"/>
  <c r="K71"/>
  <c r="D71"/>
  <c r="CQ70"/>
  <c r="CJ70"/>
  <c r="CC70"/>
  <c r="BV70"/>
  <c r="BO70"/>
  <c r="BH70"/>
  <c r="BA70"/>
  <c r="AT70"/>
  <c r="AM70"/>
  <c r="AF70"/>
  <c r="Y70"/>
  <c r="R70"/>
  <c r="K70"/>
  <c r="D70"/>
  <c r="CQ69"/>
  <c r="CJ69"/>
  <c r="CC69"/>
  <c r="BV69"/>
  <c r="BO69"/>
  <c r="BH69"/>
  <c r="BA69"/>
  <c r="AT69"/>
  <c r="AM69"/>
  <c r="AF69"/>
  <c r="Y69"/>
  <c r="R69"/>
  <c r="K69"/>
  <c r="D69"/>
  <c r="CQ68"/>
  <c r="CJ68"/>
  <c r="CC68"/>
  <c r="BV68"/>
  <c r="BO68"/>
  <c r="BH68"/>
  <c r="BA68"/>
  <c r="AT68"/>
  <c r="AM68"/>
  <c r="AF68"/>
  <c r="Y68"/>
  <c r="R68"/>
  <c r="K68"/>
  <c r="D68"/>
  <c r="CQ67"/>
  <c r="CJ67"/>
  <c r="CC67"/>
  <c r="BV67"/>
  <c r="BO67"/>
  <c r="BH67"/>
  <c r="BA67"/>
  <c r="AT67"/>
  <c r="AM67"/>
  <c r="AF67"/>
  <c r="Y67"/>
  <c r="R67"/>
  <c r="K67"/>
  <c r="D67"/>
  <c r="CQ66"/>
  <c r="CJ66"/>
  <c r="CC66"/>
  <c r="BV66"/>
  <c r="BO66"/>
  <c r="BH66"/>
  <c r="BA66"/>
  <c r="AT66"/>
  <c r="AM66"/>
  <c r="AF66"/>
  <c r="Y66"/>
  <c r="R66"/>
  <c r="K66"/>
  <c r="D66"/>
  <c r="CQ65"/>
  <c r="CJ65"/>
  <c r="CC65"/>
  <c r="BV65"/>
  <c r="BO65"/>
  <c r="BH65"/>
  <c r="BA65"/>
  <c r="AT65"/>
  <c r="AM65"/>
  <c r="AF65"/>
  <c r="Y65"/>
  <c r="R65"/>
  <c r="K65"/>
  <c r="D65"/>
  <c r="CQ64"/>
  <c r="CJ64"/>
  <c r="CC64"/>
  <c r="BV64"/>
  <c r="BO64"/>
  <c r="BH64"/>
  <c r="BA64"/>
  <c r="AT64"/>
  <c r="AM64"/>
  <c r="AF64"/>
  <c r="Y64"/>
  <c r="R64"/>
  <c r="K64"/>
  <c r="D64"/>
  <c r="CQ63"/>
  <c r="CJ63"/>
  <c r="CC63"/>
  <c r="BV63"/>
  <c r="BO63"/>
  <c r="BH63"/>
  <c r="BA63"/>
  <c r="AT63"/>
  <c r="AM63"/>
  <c r="AF63"/>
  <c r="Y63"/>
  <c r="R63"/>
  <c r="K63"/>
  <c r="D63"/>
  <c r="CQ62"/>
  <c r="CJ62"/>
  <c r="CC62"/>
  <c r="BV62"/>
  <c r="BO62"/>
  <c r="BH62"/>
  <c r="BA62"/>
  <c r="AT62"/>
  <c r="AM62"/>
  <c r="AF62"/>
  <c r="Y62"/>
  <c r="R62"/>
  <c r="K62"/>
  <c r="D62"/>
  <c r="CQ61"/>
  <c r="CJ61"/>
  <c r="CC61"/>
  <c r="BV61"/>
  <c r="BO61"/>
  <c r="BH61"/>
  <c r="BA61"/>
  <c r="AT61"/>
  <c r="AM61"/>
  <c r="AF61"/>
  <c r="Y61"/>
  <c r="R61"/>
  <c r="K61"/>
  <c r="D61"/>
  <c r="CQ60"/>
  <c r="CJ60"/>
  <c r="CC60"/>
  <c r="BV60"/>
  <c r="BO60"/>
  <c r="BH60"/>
  <c r="BA60"/>
  <c r="AT60"/>
  <c r="AM60"/>
  <c r="AF60"/>
  <c r="Y60"/>
  <c r="R60"/>
  <c r="K60"/>
  <c r="D60"/>
  <c r="CQ59"/>
  <c r="CJ59"/>
  <c r="CC59"/>
  <c r="BV59"/>
  <c r="BO59"/>
  <c r="BH59"/>
  <c r="BA59"/>
  <c r="AT59"/>
  <c r="AM59"/>
  <c r="AF59"/>
  <c r="Y59"/>
  <c r="R59"/>
  <c r="K59"/>
  <c r="D59"/>
  <c r="CQ58"/>
  <c r="CJ58"/>
  <c r="CC58"/>
  <c r="BV58"/>
  <c r="BO58"/>
  <c r="BH58"/>
  <c r="BA58"/>
  <c r="AT58"/>
  <c r="AM58"/>
  <c r="AF58"/>
  <c r="Y58"/>
  <c r="R58"/>
  <c r="K58"/>
  <c r="D58"/>
  <c r="CQ57"/>
  <c r="CJ57"/>
  <c r="CC57"/>
  <c r="BV57"/>
  <c r="BO57"/>
  <c r="BH57"/>
  <c r="BA57"/>
  <c r="AT57"/>
  <c r="AM57"/>
  <c r="AF57"/>
  <c r="Y57"/>
  <c r="R57"/>
  <c r="K57"/>
  <c r="D57"/>
  <c r="CQ56"/>
  <c r="CJ56"/>
  <c r="CC56"/>
  <c r="BV56"/>
  <c r="BO56"/>
  <c r="BH56"/>
  <c r="BA56"/>
  <c r="AT56"/>
  <c r="AM56"/>
  <c r="AF56"/>
  <c r="Y56"/>
  <c r="R56"/>
  <c r="K56"/>
  <c r="D56"/>
  <c r="CQ55"/>
  <c r="CJ55"/>
  <c r="CC55"/>
  <c r="BV55"/>
  <c r="BO55"/>
  <c r="BH55"/>
  <c r="BA55"/>
  <c r="AT55"/>
  <c r="AM55"/>
  <c r="AF55"/>
  <c r="Y55"/>
  <c r="R55"/>
  <c r="K55"/>
  <c r="D55"/>
  <c r="CQ54"/>
  <c r="CJ54"/>
  <c r="CC54"/>
  <c r="BV54"/>
  <c r="BO54"/>
  <c r="BH54"/>
  <c r="BA54"/>
  <c r="AT54"/>
  <c r="AM54"/>
  <c r="AF54"/>
  <c r="Y54"/>
  <c r="R54"/>
  <c r="K54"/>
  <c r="D54"/>
  <c r="CQ53"/>
  <c r="CJ53"/>
  <c r="CC53"/>
  <c r="BV53"/>
  <c r="BO53"/>
  <c r="BH53"/>
  <c r="BA53"/>
  <c r="AT53"/>
  <c r="AM53"/>
  <c r="AF53"/>
  <c r="Y53"/>
  <c r="R53"/>
  <c r="K53"/>
  <c r="D53"/>
  <c r="CQ52"/>
  <c r="CJ52"/>
  <c r="CC52"/>
  <c r="BV52"/>
  <c r="BO52"/>
  <c r="BH52"/>
  <c r="BA52"/>
  <c r="AT52"/>
  <c r="AM52"/>
  <c r="AF52"/>
  <c r="Y52"/>
  <c r="R52"/>
  <c r="K52"/>
  <c r="D52"/>
  <c r="CQ51"/>
  <c r="CJ51"/>
  <c r="CC51"/>
  <c r="BV51"/>
  <c r="BO51"/>
  <c r="BH51"/>
  <c r="BA51"/>
  <c r="AT51"/>
  <c r="AM51"/>
  <c r="AF51"/>
  <c r="Y51"/>
  <c r="R51"/>
  <c r="K51"/>
  <c r="D51"/>
  <c r="CQ50"/>
  <c r="CJ50"/>
  <c r="CC50"/>
  <c r="BV50"/>
  <c r="BO50"/>
  <c r="BH50"/>
  <c r="BA50"/>
  <c r="AT50"/>
  <c r="AM50"/>
  <c r="AF50"/>
  <c r="Y50"/>
  <c r="R50"/>
  <c r="K50"/>
  <c r="D50"/>
  <c r="CQ49"/>
  <c r="CJ49"/>
  <c r="CC49"/>
  <c r="BV49"/>
  <c r="BO49"/>
  <c r="BH49"/>
  <c r="BA49"/>
  <c r="AT49"/>
  <c r="AM49"/>
  <c r="AF49"/>
  <c r="Y49"/>
  <c r="R49"/>
  <c r="K49"/>
  <c r="D49"/>
  <c r="CQ48"/>
  <c r="CJ48"/>
  <c r="CC48"/>
  <c r="BV48"/>
  <c r="BO48"/>
  <c r="BH48"/>
  <c r="BA48"/>
  <c r="AT48"/>
  <c r="AM48"/>
  <c r="AF48"/>
  <c r="Y48"/>
  <c r="R48"/>
  <c r="K48"/>
  <c r="D48"/>
  <c r="CQ47"/>
  <c r="CJ47"/>
  <c r="CC47"/>
  <c r="BV47"/>
  <c r="BO47"/>
  <c r="BH47"/>
  <c r="BA47"/>
  <c r="AT47"/>
  <c r="AM47"/>
  <c r="AF47"/>
  <c r="Y47"/>
  <c r="R47"/>
  <c r="K47"/>
  <c r="D47"/>
  <c r="CQ46"/>
  <c r="CJ46"/>
  <c r="CC46"/>
  <c r="BV46"/>
  <c r="BO46"/>
  <c r="BH46"/>
  <c r="BA46"/>
  <c r="AT46"/>
  <c r="AM46"/>
  <c r="AF46"/>
  <c r="Y46"/>
  <c r="R46"/>
  <c r="K46"/>
  <c r="D46"/>
  <c r="CQ45"/>
  <c r="CJ45"/>
  <c r="CC45"/>
  <c r="BV45"/>
  <c r="BO45"/>
  <c r="BH45"/>
  <c r="BA45"/>
  <c r="AT45"/>
  <c r="AM45"/>
  <c r="AF45"/>
  <c r="Y45"/>
  <c r="R45"/>
  <c r="K45"/>
  <c r="D45"/>
  <c r="CQ44"/>
  <c r="CJ44"/>
  <c r="CC44"/>
  <c r="BV44"/>
  <c r="BO44"/>
  <c r="BH44"/>
  <c r="BA44"/>
  <c r="AT44"/>
  <c r="AM44"/>
  <c r="AF44"/>
  <c r="Y44"/>
  <c r="R44"/>
  <c r="K44"/>
  <c r="D44"/>
  <c r="CQ43"/>
  <c r="CJ43"/>
  <c r="CC43"/>
  <c r="BV43"/>
  <c r="BO43"/>
  <c r="BH43"/>
  <c r="BA43"/>
  <c r="AT43"/>
  <c r="AM43"/>
  <c r="AF43"/>
  <c r="Y43"/>
  <c r="R43"/>
  <c r="K43"/>
  <c r="D43"/>
  <c r="CQ42"/>
  <c r="CJ42"/>
  <c r="CC42"/>
  <c r="BV42"/>
  <c r="BO42"/>
  <c r="BH42"/>
  <c r="BA42"/>
  <c r="AT42"/>
  <c r="AM42"/>
  <c r="AF42"/>
  <c r="Y42"/>
  <c r="R42"/>
  <c r="K42"/>
  <c r="D42"/>
  <c r="CQ41"/>
  <c r="CJ41"/>
  <c r="CC41"/>
  <c r="BV41"/>
  <c r="BO41"/>
  <c r="BH41"/>
  <c r="BA41"/>
  <c r="AT41"/>
  <c r="AM41"/>
  <c r="AF41"/>
  <c r="Y41"/>
  <c r="R41"/>
  <c r="K41"/>
  <c r="D41"/>
  <c r="CQ40"/>
  <c r="CJ40"/>
  <c r="CC40"/>
  <c r="BV40"/>
  <c r="BO40"/>
  <c r="BH40"/>
  <c r="BA40"/>
  <c r="AT40"/>
  <c r="AM40"/>
  <c r="AF40"/>
  <c r="Y40"/>
  <c r="R40"/>
  <c r="K40"/>
  <c r="D40"/>
  <c r="CQ39"/>
  <c r="CJ39"/>
  <c r="CC39"/>
  <c r="BV39"/>
  <c r="BO39"/>
  <c r="BH39"/>
  <c r="BA39"/>
  <c r="AT39"/>
  <c r="AM39"/>
  <c r="AF39"/>
  <c r="Y39"/>
  <c r="R39"/>
  <c r="K39"/>
  <c r="D39"/>
  <c r="CQ38"/>
  <c r="CJ38"/>
  <c r="CC38"/>
  <c r="BV38"/>
  <c r="BO38"/>
  <c r="BH38"/>
  <c r="BA38"/>
  <c r="AT38"/>
  <c r="AM38"/>
  <c r="AF38"/>
  <c r="Y38"/>
  <c r="R38"/>
  <c r="K38"/>
  <c r="D38"/>
  <c r="CQ37"/>
  <c r="CJ37"/>
  <c r="CC37"/>
  <c r="BV37"/>
  <c r="BO37"/>
  <c r="BH37"/>
  <c r="BA37"/>
  <c r="AT37"/>
  <c r="AM37"/>
  <c r="AF37"/>
  <c r="Y37"/>
  <c r="R37"/>
  <c r="K37"/>
  <c r="D37"/>
  <c r="CQ36"/>
  <c r="CJ36"/>
  <c r="CC36"/>
  <c r="BV36"/>
  <c r="BO36"/>
  <c r="BH36"/>
  <c r="BA36"/>
  <c r="AT36"/>
  <c r="AM36"/>
  <c r="AF36"/>
  <c r="Y36"/>
  <c r="R36"/>
  <c r="K36"/>
  <c r="D36"/>
  <c r="CQ35"/>
  <c r="CJ35"/>
  <c r="CC35"/>
  <c r="BV35"/>
  <c r="BO35"/>
  <c r="BH35"/>
  <c r="BA35"/>
  <c r="AT35"/>
  <c r="AM35"/>
  <c r="AF35"/>
  <c r="Y35"/>
  <c r="R35"/>
  <c r="K35"/>
  <c r="D35"/>
  <c r="CQ34"/>
  <c r="CJ34"/>
  <c r="CC34"/>
  <c r="BV34"/>
  <c r="BO34"/>
  <c r="BH34"/>
  <c r="BA34"/>
  <c r="AT34"/>
  <c r="AM34"/>
  <c r="AF34"/>
  <c r="Y34"/>
  <c r="R34"/>
  <c r="K34"/>
  <c r="D34"/>
  <c r="CQ33"/>
  <c r="CJ33"/>
  <c r="CC33"/>
  <c r="BV33"/>
  <c r="BO33"/>
  <c r="BH33"/>
  <c r="BA33"/>
  <c r="AT33"/>
  <c r="AM33"/>
  <c r="AF33"/>
  <c r="Y33"/>
  <c r="R33"/>
  <c r="K33"/>
  <c r="D33"/>
  <c r="CQ32"/>
  <c r="CJ32"/>
  <c r="CC32"/>
  <c r="BV32"/>
  <c r="BO32"/>
  <c r="BH32"/>
  <c r="BA32"/>
  <c r="AT32"/>
  <c r="AM32"/>
  <c r="AF32"/>
  <c r="Y32"/>
  <c r="R32"/>
  <c r="K32"/>
  <c r="D32"/>
  <c r="CQ31"/>
  <c r="CJ31"/>
  <c r="CC31"/>
  <c r="BV31"/>
  <c r="BO31"/>
  <c r="BH31"/>
  <c r="BA31"/>
  <c r="AT31"/>
  <c r="AM31"/>
  <c r="AF31"/>
  <c r="Y31"/>
  <c r="R31"/>
  <c r="K31"/>
  <c r="D31"/>
  <c r="CQ30"/>
  <c r="CJ30"/>
  <c r="CC30"/>
  <c r="BV30"/>
  <c r="BO30"/>
  <c r="BH30"/>
  <c r="BA30"/>
  <c r="AT30"/>
  <c r="AM30"/>
  <c r="AF30"/>
  <c r="Y30"/>
  <c r="R30"/>
  <c r="K30"/>
  <c r="D30"/>
  <c r="CQ29"/>
  <c r="CJ29"/>
  <c r="CC29"/>
  <c r="BV29"/>
  <c r="BO29"/>
  <c r="BH29"/>
  <c r="BA29"/>
  <c r="AT29"/>
  <c r="AM29"/>
  <c r="AF29"/>
  <c r="Y29"/>
  <c r="R29"/>
  <c r="K29"/>
  <c r="D29"/>
  <c r="CQ28"/>
  <c r="CJ28"/>
  <c r="CC28"/>
  <c r="BV28"/>
  <c r="BO28"/>
  <c r="BH28"/>
  <c r="BA28"/>
  <c r="AT28"/>
  <c r="AM28"/>
  <c r="AF28"/>
  <c r="Y28"/>
  <c r="R28"/>
  <c r="K28"/>
  <c r="D28"/>
  <c r="CQ27"/>
  <c r="CJ27"/>
  <c r="CC27"/>
  <c r="BV27"/>
  <c r="BO27"/>
  <c r="BH27"/>
  <c r="BA27"/>
  <c r="AT27"/>
  <c r="AM27"/>
  <c r="AF27"/>
  <c r="Y27"/>
  <c r="R27"/>
  <c r="K27"/>
  <c r="D27"/>
  <c r="CQ26"/>
  <c r="CJ26"/>
  <c r="CC26"/>
  <c r="BV26"/>
  <c r="BO26"/>
  <c r="BH26"/>
  <c r="BA26"/>
  <c r="AT26"/>
  <c r="AM26"/>
  <c r="AF26"/>
  <c r="Y26"/>
  <c r="R26"/>
  <c r="K26"/>
  <c r="D26"/>
  <c r="CQ25"/>
  <c r="CJ25"/>
  <c r="CC25"/>
  <c r="BV25"/>
  <c r="BO25"/>
  <c r="BH25"/>
  <c r="BA25"/>
  <c r="AT25"/>
  <c r="AM25"/>
  <c r="AF25"/>
  <c r="Y25"/>
  <c r="R25"/>
  <c r="K25"/>
  <c r="D25"/>
  <c r="CQ24"/>
  <c r="CJ24"/>
  <c r="CC24"/>
  <c r="BV24"/>
  <c r="BO24"/>
  <c r="BH24"/>
  <c r="BA24"/>
  <c r="AT24"/>
  <c r="AM24"/>
  <c r="AF24"/>
  <c r="Y24"/>
  <c r="R24"/>
  <c r="K24"/>
  <c r="D24"/>
  <c r="CQ23"/>
  <c r="CJ23"/>
  <c r="CC23"/>
  <c r="BV23"/>
  <c r="BO23"/>
  <c r="BH23"/>
  <c r="BA23"/>
  <c r="AT23"/>
  <c r="AM23"/>
  <c r="AF23"/>
  <c r="Y23"/>
  <c r="R23"/>
  <c r="K23"/>
  <c r="CQ22"/>
  <c r="CJ22"/>
  <c r="CC22"/>
  <c r="BV22"/>
  <c r="BO22"/>
  <c r="BH22"/>
  <c r="BA22"/>
  <c r="AT22"/>
  <c r="AM22"/>
  <c r="AF22"/>
  <c r="Y22"/>
  <c r="R22"/>
  <c r="K22"/>
  <c r="D22"/>
  <c r="CQ21"/>
  <c r="CJ21"/>
  <c r="CC21"/>
  <c r="BV21"/>
  <c r="BO21"/>
  <c r="BH21"/>
  <c r="BA21"/>
  <c r="AT21"/>
  <c r="AM21"/>
  <c r="AF21"/>
  <c r="Y21"/>
  <c r="R21"/>
  <c r="K21"/>
  <c r="D21"/>
  <c r="CQ20"/>
  <c r="CJ20"/>
  <c r="CC20"/>
  <c r="BV20"/>
  <c r="BO20"/>
  <c r="BH20"/>
  <c r="BA20"/>
  <c r="AT20"/>
  <c r="AM20"/>
  <c r="AF20"/>
  <c r="Y20"/>
  <c r="R20"/>
  <c r="K20"/>
  <c r="D20"/>
  <c r="CQ19"/>
  <c r="CJ19"/>
  <c r="CC19"/>
  <c r="BV19"/>
  <c r="BO19"/>
  <c r="BH19"/>
  <c r="BA19"/>
  <c r="AT19"/>
  <c r="AM19"/>
  <c r="AF19"/>
  <c r="Y19"/>
  <c r="R19"/>
  <c r="K19"/>
  <c r="D19"/>
  <c r="CQ18"/>
  <c r="CJ18"/>
  <c r="CC18"/>
  <c r="BV18"/>
  <c r="BO18"/>
  <c r="BH18"/>
  <c r="BA18"/>
  <c r="AT18"/>
  <c r="AM18"/>
  <c r="AF18"/>
  <c r="Y18"/>
  <c r="R18"/>
  <c r="K18"/>
  <c r="D18"/>
  <c r="CQ17"/>
  <c r="CJ17"/>
  <c r="CC17"/>
  <c r="BV17"/>
  <c r="BO17"/>
  <c r="BH17"/>
  <c r="BA17"/>
  <c r="AT17"/>
  <c r="AM17"/>
  <c r="AF17"/>
  <c r="Y17"/>
  <c r="R17"/>
  <c r="K17"/>
  <c r="D17"/>
  <c r="CQ16"/>
  <c r="CJ16"/>
  <c r="CC16"/>
  <c r="BV16"/>
  <c r="BO16"/>
  <c r="BH16"/>
  <c r="BA16"/>
  <c r="AT16"/>
  <c r="AM16"/>
  <c r="AF16"/>
  <c r="Y16"/>
  <c r="R16"/>
  <c r="K16"/>
  <c r="D16"/>
  <c r="CQ15"/>
  <c r="CJ15"/>
  <c r="CC15"/>
  <c r="BV15"/>
  <c r="BO15"/>
  <c r="BH15"/>
  <c r="BA15"/>
  <c r="AT15"/>
  <c r="AM15"/>
  <c r="AF15"/>
  <c r="Y15"/>
  <c r="R15"/>
  <c r="K15"/>
  <c r="D15"/>
  <c r="CQ14"/>
  <c r="CJ14"/>
  <c r="CC14"/>
  <c r="BV14"/>
  <c r="BO14"/>
  <c r="BH14"/>
  <c r="BA14"/>
  <c r="AT14"/>
  <c r="AM14"/>
  <c r="AF14"/>
  <c r="Y14"/>
  <c r="R14"/>
  <c r="K14"/>
  <c r="D14"/>
  <c r="CQ13"/>
  <c r="CJ13"/>
  <c r="CC13"/>
  <c r="BV13"/>
  <c r="BO13"/>
  <c r="BH13"/>
  <c r="BA13"/>
  <c r="AT13"/>
  <c r="AM13"/>
  <c r="AF13"/>
  <c r="Y13"/>
  <c r="R13"/>
  <c r="K13"/>
  <c r="D13"/>
  <c r="CQ12"/>
  <c r="CJ12"/>
  <c r="CC12"/>
  <c r="BV12"/>
  <c r="BO12"/>
  <c r="BH12"/>
  <c r="BA12"/>
  <c r="AT12"/>
  <c r="AM12"/>
  <c r="AF12"/>
  <c r="Y12"/>
  <c r="R12"/>
  <c r="K12"/>
  <c r="D12"/>
  <c r="CQ11"/>
  <c r="CJ11"/>
  <c r="CC11"/>
  <c r="BV11"/>
  <c r="BO11"/>
  <c r="BH11"/>
  <c r="BA11"/>
  <c r="AT11"/>
  <c r="AM11"/>
  <c r="AF11"/>
  <c r="Y11"/>
  <c r="R11"/>
  <c r="K11"/>
  <c r="D11"/>
  <c r="CQ10"/>
  <c r="CJ10"/>
  <c r="CC10"/>
  <c r="BV10"/>
  <c r="BO10"/>
  <c r="BH10"/>
  <c r="BA10"/>
  <c r="AT10"/>
  <c r="AM10"/>
  <c r="AF10"/>
  <c r="Y10"/>
  <c r="R10"/>
  <c r="K10"/>
  <c r="D10"/>
  <c r="CQ9"/>
  <c r="CJ9"/>
  <c r="CC9"/>
  <c r="BV9"/>
  <c r="BO9"/>
  <c r="BH9"/>
  <c r="BA9"/>
  <c r="AT9"/>
  <c r="AM9"/>
  <c r="AF9"/>
  <c r="Y9"/>
  <c r="R9"/>
  <c r="K9"/>
  <c r="D9"/>
  <c r="CQ8"/>
  <c r="CJ8"/>
  <c r="CC8"/>
  <c r="BV8"/>
  <c r="BO8"/>
  <c r="BH8"/>
  <c r="BA8"/>
  <c r="AT8"/>
  <c r="AM8"/>
  <c r="AF8"/>
  <c r="Y8"/>
  <c r="R8"/>
  <c r="K8"/>
  <c r="D8"/>
  <c r="CQ7"/>
  <c r="CJ7"/>
  <c r="CC7"/>
  <c r="BV7"/>
  <c r="BO7"/>
  <c r="BH7"/>
  <c r="BA7"/>
  <c r="AT7"/>
  <c r="AM7"/>
  <c r="AF7"/>
  <c r="Y7"/>
  <c r="R7"/>
  <c r="K7"/>
  <c r="D7"/>
  <c r="CI104" i="18"/>
  <c r="CB104"/>
  <c r="BN104"/>
  <c r="BG104"/>
  <c r="AS104"/>
  <c r="AL104"/>
  <c r="X104"/>
  <c r="Q104"/>
  <c r="C104"/>
  <c r="CQ100"/>
  <c r="CJ100"/>
  <c r="CC100"/>
  <c r="BV100"/>
  <c r="BO100"/>
  <c r="BH100"/>
  <c r="BA100"/>
  <c r="AT100"/>
  <c r="AM100"/>
  <c r="AF100"/>
  <c r="Y100"/>
  <c r="R100"/>
  <c r="K100"/>
  <c r="D100"/>
  <c r="CQ99"/>
  <c r="CJ99"/>
  <c r="CC99"/>
  <c r="BV99"/>
  <c r="BO99"/>
  <c r="BH99"/>
  <c r="BA99"/>
  <c r="AT99"/>
  <c r="AM99"/>
  <c r="AF99"/>
  <c r="Y99"/>
  <c r="R99"/>
  <c r="K99"/>
  <c r="D99"/>
  <c r="CQ98"/>
  <c r="CJ98"/>
  <c r="CC98"/>
  <c r="BV98"/>
  <c r="BO98"/>
  <c r="BH98"/>
  <c r="BA98"/>
  <c r="AT98"/>
  <c r="AM98"/>
  <c r="AF98"/>
  <c r="Y98"/>
  <c r="R98"/>
  <c r="K98"/>
  <c r="D98"/>
  <c r="CQ97"/>
  <c r="CJ97"/>
  <c r="CC97"/>
  <c r="BV97"/>
  <c r="BO97"/>
  <c r="BH97"/>
  <c r="BA97"/>
  <c r="AT97"/>
  <c r="AM97"/>
  <c r="AF97"/>
  <c r="Y97"/>
  <c r="R97"/>
  <c r="K97"/>
  <c r="D97"/>
  <c r="CQ96"/>
  <c r="CJ96"/>
  <c r="CC96"/>
  <c r="BV96"/>
  <c r="BO96"/>
  <c r="BH96"/>
  <c r="BA96"/>
  <c r="AT96"/>
  <c r="AM96"/>
  <c r="AF96"/>
  <c r="Y96"/>
  <c r="R96"/>
  <c r="K96"/>
  <c r="D96"/>
  <c r="CQ95"/>
  <c r="CJ95"/>
  <c r="CC95"/>
  <c r="BV95"/>
  <c r="BO95"/>
  <c r="BH95"/>
  <c r="BA95"/>
  <c r="AT95"/>
  <c r="AM95"/>
  <c r="AF95"/>
  <c r="Y95"/>
  <c r="R95"/>
  <c r="K95"/>
  <c r="D95"/>
  <c r="CQ94"/>
  <c r="CJ94"/>
  <c r="CC94"/>
  <c r="BV94"/>
  <c r="BO94"/>
  <c r="BH94"/>
  <c r="BA94"/>
  <c r="AT94"/>
  <c r="AM94"/>
  <c r="AF94"/>
  <c r="Y94"/>
  <c r="R94"/>
  <c r="K94"/>
  <c r="D94"/>
  <c r="CQ93"/>
  <c r="CJ93"/>
  <c r="CC93"/>
  <c r="BV93"/>
  <c r="BO93"/>
  <c r="BH93"/>
  <c r="BA93"/>
  <c r="AT93"/>
  <c r="AM93"/>
  <c r="AF93"/>
  <c r="Y93"/>
  <c r="R93"/>
  <c r="K93"/>
  <c r="D93"/>
  <c r="CQ92"/>
  <c r="CJ92"/>
  <c r="CC92"/>
  <c r="BV92"/>
  <c r="BO92"/>
  <c r="BH92"/>
  <c r="BA92"/>
  <c r="AT92"/>
  <c r="AM92"/>
  <c r="AF92"/>
  <c r="Y92"/>
  <c r="R92"/>
  <c r="K92"/>
  <c r="D92"/>
  <c r="CQ91"/>
  <c r="CJ91"/>
  <c r="CC91"/>
  <c r="BV91"/>
  <c r="BO91"/>
  <c r="BH91"/>
  <c r="BA91"/>
  <c r="AT91"/>
  <c r="AM91"/>
  <c r="AF91"/>
  <c r="Y91"/>
  <c r="R91"/>
  <c r="K91"/>
  <c r="D91"/>
  <c r="CQ90"/>
  <c r="CJ90"/>
  <c r="CC90"/>
  <c r="BV90"/>
  <c r="BO90"/>
  <c r="BH90"/>
  <c r="BA90"/>
  <c r="AT90"/>
  <c r="AM90"/>
  <c r="AF90"/>
  <c r="Y90"/>
  <c r="R90"/>
  <c r="K90"/>
  <c r="D90"/>
  <c r="CQ89"/>
  <c r="CJ89"/>
  <c r="CC89"/>
  <c r="BV89"/>
  <c r="BO89"/>
  <c r="BH89"/>
  <c r="BA89"/>
  <c r="AT89"/>
  <c r="AM89"/>
  <c r="AF89"/>
  <c r="Y89"/>
  <c r="R89"/>
  <c r="K89"/>
  <c r="D89"/>
  <c r="CQ88"/>
  <c r="CJ88"/>
  <c r="CC88"/>
  <c r="BV88"/>
  <c r="BO88"/>
  <c r="BH88"/>
  <c r="BA88"/>
  <c r="AT88"/>
  <c r="AM88"/>
  <c r="AF88"/>
  <c r="Y88"/>
  <c r="R88"/>
  <c r="K88"/>
  <c r="D88"/>
  <c r="CQ87"/>
  <c r="CJ87"/>
  <c r="CC87"/>
  <c r="BV87"/>
  <c r="BO87"/>
  <c r="BH87"/>
  <c r="BA87"/>
  <c r="AT87"/>
  <c r="AM87"/>
  <c r="AF87"/>
  <c r="Y87"/>
  <c r="R87"/>
  <c r="K87"/>
  <c r="D87"/>
  <c r="CQ86"/>
  <c r="CJ86"/>
  <c r="CC86"/>
  <c r="BV86"/>
  <c r="BO86"/>
  <c r="BH86"/>
  <c r="BA86"/>
  <c r="AT86"/>
  <c r="AM86"/>
  <c r="AF86"/>
  <c r="Y86"/>
  <c r="R86"/>
  <c r="K86"/>
  <c r="D86"/>
  <c r="CQ85"/>
  <c r="CJ85"/>
  <c r="CC85"/>
  <c r="BV85"/>
  <c r="BO85"/>
  <c r="BH85"/>
  <c r="BA85"/>
  <c r="AT85"/>
  <c r="AM85"/>
  <c r="AF85"/>
  <c r="Y85"/>
  <c r="R85"/>
  <c r="K85"/>
  <c r="D85"/>
  <c r="CQ84"/>
  <c r="CJ84"/>
  <c r="CC84"/>
  <c r="BV84"/>
  <c r="BO84"/>
  <c r="BH84"/>
  <c r="BA84"/>
  <c r="AT84"/>
  <c r="AM84"/>
  <c r="AF84"/>
  <c r="Y84"/>
  <c r="R84"/>
  <c r="K84"/>
  <c r="D84"/>
  <c r="CQ83"/>
  <c r="CJ83"/>
  <c r="CC83"/>
  <c r="BV83"/>
  <c r="BO83"/>
  <c r="BH83"/>
  <c r="BA83"/>
  <c r="AT83"/>
  <c r="AM83"/>
  <c r="AF83"/>
  <c r="Y83"/>
  <c r="R83"/>
  <c r="K83"/>
  <c r="D83"/>
  <c r="CQ82"/>
  <c r="CJ82"/>
  <c r="CC82"/>
  <c r="BV82"/>
  <c r="BO82"/>
  <c r="BH82"/>
  <c r="BA82"/>
  <c r="AT82"/>
  <c r="AM82"/>
  <c r="AF82"/>
  <c r="Y82"/>
  <c r="R82"/>
  <c r="K82"/>
  <c r="D82"/>
  <c r="CQ81"/>
  <c r="CJ81"/>
  <c r="CC81"/>
  <c r="BV81"/>
  <c r="BO81"/>
  <c r="BH81"/>
  <c r="BA81"/>
  <c r="AT81"/>
  <c r="AM81"/>
  <c r="AF81"/>
  <c r="Y81"/>
  <c r="R81"/>
  <c r="K81"/>
  <c r="D81"/>
  <c r="CQ80"/>
  <c r="CJ80"/>
  <c r="CC80"/>
  <c r="BV80"/>
  <c r="BO80"/>
  <c r="BH80"/>
  <c r="BA80"/>
  <c r="AT80"/>
  <c r="AM80"/>
  <c r="AF80"/>
  <c r="Y80"/>
  <c r="R80"/>
  <c r="K80"/>
  <c r="D80"/>
  <c r="CQ79"/>
  <c r="CJ79"/>
  <c r="CC79"/>
  <c r="BV79"/>
  <c r="BO79"/>
  <c r="BH79"/>
  <c r="BA79"/>
  <c r="AT79"/>
  <c r="AM79"/>
  <c r="AF79"/>
  <c r="Y79"/>
  <c r="R79"/>
  <c r="K79"/>
  <c r="D79"/>
  <c r="CQ78"/>
  <c r="CJ78"/>
  <c r="CC78"/>
  <c r="BV78"/>
  <c r="BO78"/>
  <c r="BH78"/>
  <c r="BA78"/>
  <c r="AT78"/>
  <c r="AM78"/>
  <c r="AF78"/>
  <c r="Y78"/>
  <c r="R78"/>
  <c r="K78"/>
  <c r="D78"/>
  <c r="CQ77"/>
  <c r="CJ77"/>
  <c r="CC77"/>
  <c r="BV77"/>
  <c r="BO77"/>
  <c r="BH77"/>
  <c r="BA77"/>
  <c r="AT77"/>
  <c r="AM77"/>
  <c r="AF77"/>
  <c r="Y77"/>
  <c r="R77"/>
  <c r="K77"/>
  <c r="D77"/>
  <c r="CQ76"/>
  <c r="CJ76"/>
  <c r="CC76"/>
  <c r="BV76"/>
  <c r="BO76"/>
  <c r="BH76"/>
  <c r="BA76"/>
  <c r="AT76"/>
  <c r="AM76"/>
  <c r="AF76"/>
  <c r="Y76"/>
  <c r="R76"/>
  <c r="K76"/>
  <c r="D76"/>
  <c r="CQ75"/>
  <c r="CJ75"/>
  <c r="CC75"/>
  <c r="BV75"/>
  <c r="BO75"/>
  <c r="BH75"/>
  <c r="BA75"/>
  <c r="AT75"/>
  <c r="AM75"/>
  <c r="AF75"/>
  <c r="Y75"/>
  <c r="R75"/>
  <c r="K75"/>
  <c r="D75"/>
  <c r="CQ74"/>
  <c r="CJ74"/>
  <c r="CC74"/>
  <c r="BV74"/>
  <c r="BO74"/>
  <c r="BH74"/>
  <c r="BA74"/>
  <c r="AT74"/>
  <c r="AM74"/>
  <c r="AF74"/>
  <c r="Y74"/>
  <c r="R74"/>
  <c r="K74"/>
  <c r="D74"/>
  <c r="CQ73"/>
  <c r="CJ73"/>
  <c r="CC73"/>
  <c r="BV73"/>
  <c r="BO73"/>
  <c r="BH73"/>
  <c r="BA73"/>
  <c r="AT73"/>
  <c r="AM73"/>
  <c r="AF73"/>
  <c r="Y73"/>
  <c r="R73"/>
  <c r="K73"/>
  <c r="D73"/>
  <c r="CQ72"/>
  <c r="CJ72"/>
  <c r="CC72"/>
  <c r="BV72"/>
  <c r="BO72"/>
  <c r="BH72"/>
  <c r="BA72"/>
  <c r="AT72"/>
  <c r="AM72"/>
  <c r="AF72"/>
  <c r="Y72"/>
  <c r="R72"/>
  <c r="K72"/>
  <c r="D72"/>
  <c r="CQ71"/>
  <c r="CJ71"/>
  <c r="CC71"/>
  <c r="BV71"/>
  <c r="BO71"/>
  <c r="BH71"/>
  <c r="BA71"/>
  <c r="AT71"/>
  <c r="AM71"/>
  <c r="AF71"/>
  <c r="Y71"/>
  <c r="R71"/>
  <c r="K71"/>
  <c r="D71"/>
  <c r="CQ70"/>
  <c r="CJ70"/>
  <c r="CC70"/>
  <c r="BV70"/>
  <c r="BO70"/>
  <c r="BH70"/>
  <c r="BA70"/>
  <c r="AT70"/>
  <c r="AM70"/>
  <c r="AF70"/>
  <c r="Y70"/>
  <c r="R70"/>
  <c r="K70"/>
  <c r="D70"/>
  <c r="CQ69"/>
  <c r="CJ69"/>
  <c r="CC69"/>
  <c r="BV69"/>
  <c r="BO69"/>
  <c r="BH69"/>
  <c r="BA69"/>
  <c r="AT69"/>
  <c r="AM69"/>
  <c r="AF69"/>
  <c r="Y69"/>
  <c r="R69"/>
  <c r="K69"/>
  <c r="D69"/>
  <c r="CQ68"/>
  <c r="CJ68"/>
  <c r="CC68"/>
  <c r="BV68"/>
  <c r="BO68"/>
  <c r="BH68"/>
  <c r="BA68"/>
  <c r="AT68"/>
  <c r="AM68"/>
  <c r="AF68"/>
  <c r="Y68"/>
  <c r="R68"/>
  <c r="K68"/>
  <c r="D68"/>
  <c r="CQ67"/>
  <c r="CJ67"/>
  <c r="CC67"/>
  <c r="BV67"/>
  <c r="BO67"/>
  <c r="BH67"/>
  <c r="BA67"/>
  <c r="AT67"/>
  <c r="AM67"/>
  <c r="AF67"/>
  <c r="Y67"/>
  <c r="R67"/>
  <c r="K67"/>
  <c r="D67"/>
  <c r="CQ66"/>
  <c r="CJ66"/>
  <c r="CC66"/>
  <c r="BV66"/>
  <c r="BO66"/>
  <c r="BH66"/>
  <c r="BA66"/>
  <c r="AT66"/>
  <c r="AM66"/>
  <c r="AF66"/>
  <c r="Y66"/>
  <c r="R66"/>
  <c r="K66"/>
  <c r="D66"/>
  <c r="CQ65"/>
  <c r="CJ65"/>
  <c r="CC65"/>
  <c r="BV65"/>
  <c r="BO65"/>
  <c r="BH65"/>
  <c r="BA65"/>
  <c r="AT65"/>
  <c r="AM65"/>
  <c r="AF65"/>
  <c r="Y65"/>
  <c r="R65"/>
  <c r="K65"/>
  <c r="D65"/>
  <c r="CQ64"/>
  <c r="CJ64"/>
  <c r="CC64"/>
  <c r="BV64"/>
  <c r="BO64"/>
  <c r="BH64"/>
  <c r="BA64"/>
  <c r="AT64"/>
  <c r="AM64"/>
  <c r="AF64"/>
  <c r="Y64"/>
  <c r="R64"/>
  <c r="K64"/>
  <c r="D64"/>
  <c r="CQ63"/>
  <c r="CJ63"/>
  <c r="CC63"/>
  <c r="BV63"/>
  <c r="BO63"/>
  <c r="BH63"/>
  <c r="BA63"/>
  <c r="AT63"/>
  <c r="AM63"/>
  <c r="AF63"/>
  <c r="Y63"/>
  <c r="R63"/>
  <c r="K63"/>
  <c r="D63"/>
  <c r="CQ62"/>
  <c r="CJ62"/>
  <c r="CC62"/>
  <c r="BV62"/>
  <c r="BO62"/>
  <c r="BH62"/>
  <c r="BA62"/>
  <c r="AT62"/>
  <c r="AM62"/>
  <c r="AF62"/>
  <c r="Y62"/>
  <c r="R62"/>
  <c r="K62"/>
  <c r="D62"/>
  <c r="CQ61"/>
  <c r="CJ61"/>
  <c r="CC61"/>
  <c r="BV61"/>
  <c r="BO61"/>
  <c r="BH61"/>
  <c r="BA61"/>
  <c r="AT61"/>
  <c r="AM61"/>
  <c r="AF61"/>
  <c r="Y61"/>
  <c r="R61"/>
  <c r="K61"/>
  <c r="D61"/>
  <c r="CQ60"/>
  <c r="CJ60"/>
  <c r="CC60"/>
  <c r="BV60"/>
  <c r="BO60"/>
  <c r="BH60"/>
  <c r="BA60"/>
  <c r="AT60"/>
  <c r="AM60"/>
  <c r="AF60"/>
  <c r="Y60"/>
  <c r="R60"/>
  <c r="K60"/>
  <c r="D60"/>
  <c r="CQ59"/>
  <c r="CJ59"/>
  <c r="CC59"/>
  <c r="BV59"/>
  <c r="BO59"/>
  <c r="BH59"/>
  <c r="BA59"/>
  <c r="AT59"/>
  <c r="AM59"/>
  <c r="AF59"/>
  <c r="Y59"/>
  <c r="R59"/>
  <c r="K59"/>
  <c r="D59"/>
  <c r="CQ58"/>
  <c r="CJ58"/>
  <c r="CC58"/>
  <c r="BV58"/>
  <c r="BO58"/>
  <c r="BH58"/>
  <c r="BA58"/>
  <c r="AT58"/>
  <c r="AM58"/>
  <c r="AF58"/>
  <c r="Y58"/>
  <c r="R58"/>
  <c r="K58"/>
  <c r="D58"/>
  <c r="CQ57"/>
  <c r="CJ57"/>
  <c r="CC57"/>
  <c r="BV57"/>
  <c r="BO57"/>
  <c r="BH57"/>
  <c r="BA57"/>
  <c r="AT57"/>
  <c r="AM57"/>
  <c r="AF57"/>
  <c r="Y57"/>
  <c r="R57"/>
  <c r="K57"/>
  <c r="D57"/>
  <c r="CQ56"/>
  <c r="CJ56"/>
  <c r="CC56"/>
  <c r="BV56"/>
  <c r="BO56"/>
  <c r="BH56"/>
  <c r="BA56"/>
  <c r="AT56"/>
  <c r="AM56"/>
  <c r="AF56"/>
  <c r="Y56"/>
  <c r="R56"/>
  <c r="K56"/>
  <c r="D56"/>
  <c r="CQ55"/>
  <c r="CJ55"/>
  <c r="CC55"/>
  <c r="BV55"/>
  <c r="BO55"/>
  <c r="BH55"/>
  <c r="BA55"/>
  <c r="AT55"/>
  <c r="AM55"/>
  <c r="AF55"/>
  <c r="Y55"/>
  <c r="R55"/>
  <c r="K55"/>
  <c r="D55"/>
  <c r="CQ54"/>
  <c r="CJ54"/>
  <c r="CC54"/>
  <c r="BV54"/>
  <c r="BO54"/>
  <c r="BH54"/>
  <c r="BA54"/>
  <c r="AT54"/>
  <c r="AM54"/>
  <c r="AF54"/>
  <c r="Y54"/>
  <c r="R54"/>
  <c r="K54"/>
  <c r="D54"/>
  <c r="CQ53"/>
  <c r="CJ53"/>
  <c r="CC53"/>
  <c r="BV53"/>
  <c r="BO53"/>
  <c r="BH53"/>
  <c r="BA53"/>
  <c r="AT53"/>
  <c r="AM53"/>
  <c r="AF53"/>
  <c r="Y53"/>
  <c r="R53"/>
  <c r="K53"/>
  <c r="D53"/>
  <c r="CQ52"/>
  <c r="CJ52"/>
  <c r="CC52"/>
  <c r="BV52"/>
  <c r="BO52"/>
  <c r="BH52"/>
  <c r="BA52"/>
  <c r="AT52"/>
  <c r="AM52"/>
  <c r="AF52"/>
  <c r="Y52"/>
  <c r="R52"/>
  <c r="K52"/>
  <c r="D52"/>
  <c r="CQ51"/>
  <c r="CJ51"/>
  <c r="CC51"/>
  <c r="BV51"/>
  <c r="BO51"/>
  <c r="BH51"/>
  <c r="BA51"/>
  <c r="AT51"/>
  <c r="AM51"/>
  <c r="AF51"/>
  <c r="Y51"/>
  <c r="R51"/>
  <c r="K51"/>
  <c r="D51"/>
  <c r="CQ50"/>
  <c r="CJ50"/>
  <c r="CC50"/>
  <c r="BV50"/>
  <c r="BO50"/>
  <c r="BH50"/>
  <c r="BA50"/>
  <c r="AT50"/>
  <c r="AM50"/>
  <c r="AF50"/>
  <c r="Y50"/>
  <c r="R50"/>
  <c r="K50"/>
  <c r="D50"/>
  <c r="CQ49"/>
  <c r="CJ49"/>
  <c r="CC49"/>
  <c r="BV49"/>
  <c r="BO49"/>
  <c r="BH49"/>
  <c r="BA49"/>
  <c r="AT49"/>
  <c r="AM49"/>
  <c r="AF49"/>
  <c r="Y49"/>
  <c r="R49"/>
  <c r="K49"/>
  <c r="D49"/>
  <c r="CQ48"/>
  <c r="CJ48"/>
  <c r="CC48"/>
  <c r="BV48"/>
  <c r="BO48"/>
  <c r="BH48"/>
  <c r="BA48"/>
  <c r="AT48"/>
  <c r="AM48"/>
  <c r="AF48"/>
  <c r="Y48"/>
  <c r="R48"/>
  <c r="K48"/>
  <c r="D48"/>
  <c r="CQ47"/>
  <c r="CJ47"/>
  <c r="CC47"/>
  <c r="BV47"/>
  <c r="BO47"/>
  <c r="BH47"/>
  <c r="BA47"/>
  <c r="AT47"/>
  <c r="AM47"/>
  <c r="AF47"/>
  <c r="Y47"/>
  <c r="R47"/>
  <c r="K47"/>
  <c r="D47"/>
  <c r="CQ46"/>
  <c r="CJ46"/>
  <c r="CC46"/>
  <c r="BV46"/>
  <c r="BO46"/>
  <c r="BH46"/>
  <c r="BA46"/>
  <c r="AT46"/>
  <c r="AM46"/>
  <c r="AF46"/>
  <c r="Y46"/>
  <c r="R46"/>
  <c r="K46"/>
  <c r="D46"/>
  <c r="CQ45"/>
  <c r="CJ45"/>
  <c r="CC45"/>
  <c r="BV45"/>
  <c r="BO45"/>
  <c r="BH45"/>
  <c r="BA45"/>
  <c r="AT45"/>
  <c r="AM45"/>
  <c r="AF45"/>
  <c r="Y45"/>
  <c r="R45"/>
  <c r="K45"/>
  <c r="D45"/>
  <c r="CQ44"/>
  <c r="CJ44"/>
  <c r="CC44"/>
  <c r="BV44"/>
  <c r="BO44"/>
  <c r="BH44"/>
  <c r="BA44"/>
  <c r="AT44"/>
  <c r="AM44"/>
  <c r="AF44"/>
  <c r="Y44"/>
  <c r="R44"/>
  <c r="K44"/>
  <c r="D44"/>
  <c r="CQ43"/>
  <c r="CJ43"/>
  <c r="CC43"/>
  <c r="BV43"/>
  <c r="BO43"/>
  <c r="BH43"/>
  <c r="BA43"/>
  <c r="AT43"/>
  <c r="AM43"/>
  <c r="AF43"/>
  <c r="Y43"/>
  <c r="R43"/>
  <c r="K43"/>
  <c r="D43"/>
  <c r="CQ42"/>
  <c r="CJ42"/>
  <c r="CC42"/>
  <c r="BV42"/>
  <c r="BO42"/>
  <c r="BH42"/>
  <c r="BA42"/>
  <c r="AT42"/>
  <c r="AM42"/>
  <c r="AF42"/>
  <c r="Y42"/>
  <c r="R42"/>
  <c r="K42"/>
  <c r="D42"/>
  <c r="CQ41"/>
  <c r="CJ41"/>
  <c r="CC41"/>
  <c r="BV41"/>
  <c r="BO41"/>
  <c r="BH41"/>
  <c r="BA41"/>
  <c r="AT41"/>
  <c r="AM41"/>
  <c r="AF41"/>
  <c r="Y41"/>
  <c r="R41"/>
  <c r="K41"/>
  <c r="D41"/>
  <c r="CQ40"/>
  <c r="CJ40"/>
  <c r="CC40"/>
  <c r="BV40"/>
  <c r="BO40"/>
  <c r="BH40"/>
  <c r="BA40"/>
  <c r="AT40"/>
  <c r="AM40"/>
  <c r="AF40"/>
  <c r="Y40"/>
  <c r="R40"/>
  <c r="K40"/>
  <c r="D40"/>
  <c r="CQ39"/>
  <c r="CJ39"/>
  <c r="CC39"/>
  <c r="BV39"/>
  <c r="BO39"/>
  <c r="BH39"/>
  <c r="BA39"/>
  <c r="AT39"/>
  <c r="AM39"/>
  <c r="AF39"/>
  <c r="Y39"/>
  <c r="R39"/>
  <c r="K39"/>
  <c r="D39"/>
  <c r="CQ38"/>
  <c r="CJ38"/>
  <c r="CC38"/>
  <c r="BV38"/>
  <c r="BO38"/>
  <c r="BH38"/>
  <c r="BA38"/>
  <c r="AT38"/>
  <c r="AM38"/>
  <c r="AF38"/>
  <c r="Y38"/>
  <c r="R38"/>
  <c r="K38"/>
  <c r="D38"/>
  <c r="CQ37"/>
  <c r="CJ37"/>
  <c r="CC37"/>
  <c r="BV37"/>
  <c r="BO37"/>
  <c r="BH37"/>
  <c r="BA37"/>
  <c r="AT37"/>
  <c r="AM37"/>
  <c r="AF37"/>
  <c r="Y37"/>
  <c r="R37"/>
  <c r="K37"/>
  <c r="D37"/>
  <c r="CQ36"/>
  <c r="CJ36"/>
  <c r="CC36"/>
  <c r="BV36"/>
  <c r="BO36"/>
  <c r="BH36"/>
  <c r="BA36"/>
  <c r="AT36"/>
  <c r="AM36"/>
  <c r="AF36"/>
  <c r="Y36"/>
  <c r="R36"/>
  <c r="K36"/>
  <c r="D36"/>
  <c r="CQ35"/>
  <c r="CJ35"/>
  <c r="CC35"/>
  <c r="BV35"/>
  <c r="BO35"/>
  <c r="BH35"/>
  <c r="BA35"/>
  <c r="AT35"/>
  <c r="AM35"/>
  <c r="AF35"/>
  <c r="Y35"/>
  <c r="R35"/>
  <c r="K35"/>
  <c r="D35"/>
  <c r="CQ34"/>
  <c r="CJ34"/>
  <c r="CC34"/>
  <c r="BV34"/>
  <c r="BO34"/>
  <c r="BH34"/>
  <c r="BA34"/>
  <c r="AT34"/>
  <c r="AM34"/>
  <c r="AF34"/>
  <c r="Y34"/>
  <c r="R34"/>
  <c r="K34"/>
  <c r="D34"/>
  <c r="CQ33"/>
  <c r="CJ33"/>
  <c r="CC33"/>
  <c r="BV33"/>
  <c r="BO33"/>
  <c r="BH33"/>
  <c r="BA33"/>
  <c r="AT33"/>
  <c r="AM33"/>
  <c r="AF33"/>
  <c r="Y33"/>
  <c r="R33"/>
  <c r="K33"/>
  <c r="D33"/>
  <c r="CQ32"/>
  <c r="CJ32"/>
  <c r="CC32"/>
  <c r="BV32"/>
  <c r="BO32"/>
  <c r="BH32"/>
  <c r="BA32"/>
  <c r="AT32"/>
  <c r="AM32"/>
  <c r="AF32"/>
  <c r="Y32"/>
  <c r="R32"/>
  <c r="K32"/>
  <c r="D32"/>
  <c r="CQ31"/>
  <c r="CJ31"/>
  <c r="CC31"/>
  <c r="BV31"/>
  <c r="BO31"/>
  <c r="BH31"/>
  <c r="BA31"/>
  <c r="AT31"/>
  <c r="AM31"/>
  <c r="AF31"/>
  <c r="Y31"/>
  <c r="R31"/>
  <c r="K31"/>
  <c r="D31"/>
  <c r="CQ30"/>
  <c r="CJ30"/>
  <c r="CC30"/>
  <c r="BV30"/>
  <c r="BO30"/>
  <c r="BH30"/>
  <c r="BA30"/>
  <c r="AT30"/>
  <c r="AM30"/>
  <c r="AF30"/>
  <c r="Y30"/>
  <c r="R30"/>
  <c r="K30"/>
  <c r="D30"/>
  <c r="CQ29"/>
  <c r="CJ29"/>
  <c r="CC29"/>
  <c r="BV29"/>
  <c r="BO29"/>
  <c r="BH29"/>
  <c r="BA29"/>
  <c r="AT29"/>
  <c r="AM29"/>
  <c r="AF29"/>
  <c r="Y29"/>
  <c r="R29"/>
  <c r="K29"/>
  <c r="D29"/>
  <c r="CQ28"/>
  <c r="CJ28"/>
  <c r="CC28"/>
  <c r="BV28"/>
  <c r="BO28"/>
  <c r="BH28"/>
  <c r="BA28"/>
  <c r="AT28"/>
  <c r="AM28"/>
  <c r="AF28"/>
  <c r="Y28"/>
  <c r="R28"/>
  <c r="K28"/>
  <c r="D28"/>
  <c r="CQ27"/>
  <c r="CJ27"/>
  <c r="CC27"/>
  <c r="BV27"/>
  <c r="BO27"/>
  <c r="BH27"/>
  <c r="BA27"/>
  <c r="AT27"/>
  <c r="AM27"/>
  <c r="AF27"/>
  <c r="Y27"/>
  <c r="R27"/>
  <c r="K27"/>
  <c r="D27"/>
  <c r="CQ26"/>
  <c r="CJ26"/>
  <c r="CC26"/>
  <c r="BV26"/>
  <c r="BO26"/>
  <c r="BH26"/>
  <c r="BA26"/>
  <c r="AT26"/>
  <c r="AM26"/>
  <c r="AF26"/>
  <c r="Y26"/>
  <c r="R26"/>
  <c r="K26"/>
  <c r="D26"/>
  <c r="CQ25"/>
  <c r="CJ25"/>
  <c r="CC25"/>
  <c r="BV25"/>
  <c r="BO25"/>
  <c r="BH25"/>
  <c r="BA25"/>
  <c r="AT25"/>
  <c r="AM25"/>
  <c r="AF25"/>
  <c r="Y25"/>
  <c r="R25"/>
  <c r="K25"/>
  <c r="D25"/>
  <c r="CQ24"/>
  <c r="CJ24"/>
  <c r="CC24"/>
  <c r="BV24"/>
  <c r="BO24"/>
  <c r="BH24"/>
  <c r="BA24"/>
  <c r="AT24"/>
  <c r="AM24"/>
  <c r="AF24"/>
  <c r="Y24"/>
  <c r="R24"/>
  <c r="K24"/>
  <c r="D24"/>
  <c r="CQ23"/>
  <c r="CJ23"/>
  <c r="CC23"/>
  <c r="BV23"/>
  <c r="BO23"/>
  <c r="BH23"/>
  <c r="BA23"/>
  <c r="AT23"/>
  <c r="AM23"/>
  <c r="AF23"/>
  <c r="Y23"/>
  <c r="R23"/>
  <c r="K23"/>
  <c r="D23"/>
  <c r="CQ22"/>
  <c r="CJ22"/>
  <c r="CC22"/>
  <c r="BV22"/>
  <c r="BO22"/>
  <c r="BH22"/>
  <c r="BA22"/>
  <c r="AT22"/>
  <c r="AM22"/>
  <c r="AF22"/>
  <c r="Y22"/>
  <c r="R22"/>
  <c r="K22"/>
  <c r="D22"/>
  <c r="CQ21"/>
  <c r="CJ21"/>
  <c r="CC21"/>
  <c r="BV21"/>
  <c r="BO21"/>
  <c r="BH21"/>
  <c r="BA21"/>
  <c r="AT21"/>
  <c r="AM21"/>
  <c r="AF21"/>
  <c r="Y21"/>
  <c r="R21"/>
  <c r="K21"/>
  <c r="D21"/>
  <c r="CQ20"/>
  <c r="CJ20"/>
  <c r="CC20"/>
  <c r="BV20"/>
  <c r="BO20"/>
  <c r="BH20"/>
  <c r="BA20"/>
  <c r="AT20"/>
  <c r="AM20"/>
  <c r="AF20"/>
  <c r="Y20"/>
  <c r="R20"/>
  <c r="K20"/>
  <c r="D20"/>
  <c r="CQ19"/>
  <c r="CJ19"/>
  <c r="CC19"/>
  <c r="BV19"/>
  <c r="BO19"/>
  <c r="BH19"/>
  <c r="BA19"/>
  <c r="AT19"/>
  <c r="AM19"/>
  <c r="AF19"/>
  <c r="Y19"/>
  <c r="R19"/>
  <c r="K19"/>
  <c r="D19"/>
  <c r="CQ18"/>
  <c r="CJ18"/>
  <c r="CC18"/>
  <c r="BV18"/>
  <c r="BO18"/>
  <c r="BH18"/>
  <c r="BA18"/>
  <c r="AT18"/>
  <c r="AM18"/>
  <c r="AF18"/>
  <c r="Y18"/>
  <c r="R18"/>
  <c r="K18"/>
  <c r="CQ17"/>
  <c r="CJ17"/>
  <c r="CC17"/>
  <c r="BV17"/>
  <c r="BO17"/>
  <c r="BH17"/>
  <c r="BA17"/>
  <c r="AT17"/>
  <c r="AM17"/>
  <c r="AF17"/>
  <c r="Y17"/>
  <c r="R17"/>
  <c r="K17"/>
  <c r="D17"/>
  <c r="CQ16"/>
  <c r="CJ16"/>
  <c r="CC16"/>
  <c r="BV16"/>
  <c r="BO16"/>
  <c r="BH16"/>
  <c r="BA16"/>
  <c r="AT16"/>
  <c r="AM16"/>
  <c r="AF16"/>
  <c r="Y16"/>
  <c r="R16"/>
  <c r="K16"/>
  <c r="D16"/>
  <c r="CQ15"/>
  <c r="CJ15"/>
  <c r="CC15"/>
  <c r="BV15"/>
  <c r="BO15"/>
  <c r="BH15"/>
  <c r="BA15"/>
  <c r="AT15"/>
  <c r="AM15"/>
  <c r="AF15"/>
  <c r="Y15"/>
  <c r="R15"/>
  <c r="K15"/>
  <c r="D15"/>
  <c r="CQ14"/>
  <c r="CJ14"/>
  <c r="CC14"/>
  <c r="BV14"/>
  <c r="BO14"/>
  <c r="BH14"/>
  <c r="BA14"/>
  <c r="AT14"/>
  <c r="AM14"/>
  <c r="AF14"/>
  <c r="Y14"/>
  <c r="R14"/>
  <c r="K14"/>
  <c r="D14"/>
  <c r="CQ13"/>
  <c r="CJ13"/>
  <c r="CC13"/>
  <c r="BV13"/>
  <c r="BO13"/>
  <c r="BH13"/>
  <c r="BA13"/>
  <c r="AT13"/>
  <c r="AM13"/>
  <c r="AF13"/>
  <c r="Y13"/>
  <c r="R13"/>
  <c r="K13"/>
  <c r="D13"/>
  <c r="CQ12"/>
  <c r="CJ12"/>
  <c r="CC12"/>
  <c r="BV12"/>
  <c r="BO12"/>
  <c r="BH12"/>
  <c r="BA12"/>
  <c r="AT12"/>
  <c r="AM12"/>
  <c r="AF12"/>
  <c r="Y12"/>
  <c r="R12"/>
  <c r="K12"/>
  <c r="D12"/>
  <c r="CQ11"/>
  <c r="CJ11"/>
  <c r="CC11"/>
  <c r="BV11"/>
  <c r="BO11"/>
  <c r="BH11"/>
  <c r="BA11"/>
  <c r="AT11"/>
  <c r="AM11"/>
  <c r="AF11"/>
  <c r="Y11"/>
  <c r="R11"/>
  <c r="K11"/>
  <c r="D11"/>
  <c r="CQ10"/>
  <c r="CJ10"/>
  <c r="CC10"/>
  <c r="BV10"/>
  <c r="BO10"/>
  <c r="BH10"/>
  <c r="BA10"/>
  <c r="AT10"/>
  <c r="AM10"/>
  <c r="AF10"/>
  <c r="Y10"/>
  <c r="R10"/>
  <c r="K10"/>
  <c r="D10"/>
  <c r="CQ9"/>
  <c r="CJ9"/>
  <c r="CC9"/>
  <c r="BV9"/>
  <c r="BO9"/>
  <c r="BH9"/>
  <c r="BA9"/>
  <c r="AT9"/>
  <c r="AM9"/>
  <c r="AF9"/>
  <c r="Y9"/>
  <c r="R9"/>
  <c r="K9"/>
  <c r="D9"/>
  <c r="CQ8"/>
  <c r="CJ8"/>
  <c r="CC8"/>
  <c r="BV8"/>
  <c r="BO8"/>
  <c r="BH8"/>
  <c r="BA8"/>
  <c r="AT8"/>
  <c r="AM8"/>
  <c r="AF8"/>
  <c r="Y8"/>
  <c r="R8"/>
  <c r="K8"/>
  <c r="D8"/>
  <c r="CQ7"/>
  <c r="CJ7"/>
  <c r="CC7"/>
  <c r="BV7"/>
  <c r="BO7"/>
  <c r="BH7"/>
  <c r="BA7"/>
  <c r="AT7"/>
  <c r="AM7"/>
  <c r="AF7"/>
  <c r="Y7"/>
  <c r="R7"/>
  <c r="K7"/>
  <c r="D7"/>
  <c r="CQ100" i="6"/>
  <c r="CJ100"/>
  <c r="CC100"/>
  <c r="BV100"/>
  <c r="BO100"/>
  <c r="BH100"/>
  <c r="BA100"/>
  <c r="AT100"/>
  <c r="AM100"/>
  <c r="AF100"/>
  <c r="Y100"/>
  <c r="R100"/>
  <c r="K100"/>
  <c r="D100"/>
  <c r="CQ99"/>
  <c r="CJ99"/>
  <c r="CC99"/>
  <c r="BV99"/>
  <c r="BO99"/>
  <c r="BH99"/>
  <c r="BA99"/>
  <c r="AT99"/>
  <c r="AM99"/>
  <c r="AF99"/>
  <c r="Y99"/>
  <c r="R99"/>
  <c r="K99"/>
  <c r="D99"/>
  <c r="CQ98"/>
  <c r="CJ98"/>
  <c r="CC98"/>
  <c r="BV98"/>
  <c r="BO98"/>
  <c r="BH98"/>
  <c r="BA98"/>
  <c r="AT98"/>
  <c r="AM98"/>
  <c r="AF98"/>
  <c r="Y98"/>
  <c r="R98"/>
  <c r="K98"/>
  <c r="D98"/>
  <c r="CQ97"/>
  <c r="CJ97"/>
  <c r="CC97"/>
  <c r="BV97"/>
  <c r="BO97"/>
  <c r="BH97"/>
  <c r="BA97"/>
  <c r="AT97"/>
  <c r="AM97"/>
  <c r="AF97"/>
  <c r="Y97"/>
  <c r="R97"/>
  <c r="K97"/>
  <c r="D97"/>
  <c r="CQ96"/>
  <c r="CJ96"/>
  <c r="CC96"/>
  <c r="BV96"/>
  <c r="BO96"/>
  <c r="BH96"/>
  <c r="BA96"/>
  <c r="AT96"/>
  <c r="AM96"/>
  <c r="AF96"/>
  <c r="Y96"/>
  <c r="R96"/>
  <c r="K96"/>
  <c r="D96"/>
  <c r="CQ95"/>
  <c r="CJ95"/>
  <c r="CC95"/>
  <c r="BV95"/>
  <c r="BO95"/>
  <c r="BH95"/>
  <c r="BA95"/>
  <c r="AT95"/>
  <c r="AM95"/>
  <c r="AF95"/>
  <c r="Y95"/>
  <c r="R95"/>
  <c r="K95"/>
  <c r="D95"/>
  <c r="CQ94"/>
  <c r="CJ94"/>
  <c r="CC94"/>
  <c r="BV94"/>
  <c r="BO94"/>
  <c r="BH94"/>
  <c r="BA94"/>
  <c r="AT94"/>
  <c r="AM94"/>
  <c r="AF94"/>
  <c r="Y94"/>
  <c r="R94"/>
  <c r="K94"/>
  <c r="D94"/>
  <c r="CQ93"/>
  <c r="CJ93"/>
  <c r="CC93"/>
  <c r="BV93"/>
  <c r="BO93"/>
  <c r="BH93"/>
  <c r="BA93"/>
  <c r="AT93"/>
  <c r="AM93"/>
  <c r="AF93"/>
  <c r="Y93"/>
  <c r="R93"/>
  <c r="K93"/>
  <c r="D93"/>
  <c r="CQ92"/>
  <c r="CJ92"/>
  <c r="CC92"/>
  <c r="BV92"/>
  <c r="BO92"/>
  <c r="BH92"/>
  <c r="BA92"/>
  <c r="AT92"/>
  <c r="AM92"/>
  <c r="AF92"/>
  <c r="Y92"/>
  <c r="R92"/>
  <c r="K92"/>
  <c r="D92"/>
  <c r="CQ91"/>
  <c r="CJ91"/>
  <c r="CC91"/>
  <c r="BV91"/>
  <c r="BO91"/>
  <c r="BH91"/>
  <c r="BA91"/>
  <c r="AT91"/>
  <c r="AM91"/>
  <c r="AF91"/>
  <c r="Y91"/>
  <c r="R91"/>
  <c r="K91"/>
  <c r="D91"/>
  <c r="CQ90"/>
  <c r="CJ90"/>
  <c r="CC90"/>
  <c r="BV90"/>
  <c r="BO90"/>
  <c r="BH90"/>
  <c r="BA90"/>
  <c r="AT90"/>
  <c r="AM90"/>
  <c r="AF90"/>
  <c r="Y90"/>
  <c r="R90"/>
  <c r="K90"/>
  <c r="D90"/>
  <c r="CQ89"/>
  <c r="CJ89"/>
  <c r="CC89"/>
  <c r="BV89"/>
  <c r="BO89"/>
  <c r="BH89"/>
  <c r="BA89"/>
  <c r="AT89"/>
  <c r="AM89"/>
  <c r="AF89"/>
  <c r="Y89"/>
  <c r="R89"/>
  <c r="K89"/>
  <c r="D89"/>
  <c r="CQ88"/>
  <c r="CJ88"/>
  <c r="CC88"/>
  <c r="BV88"/>
  <c r="BO88"/>
  <c r="BH88"/>
  <c r="BA88"/>
  <c r="AT88"/>
  <c r="AM88"/>
  <c r="AF88"/>
  <c r="Y88"/>
  <c r="R88"/>
  <c r="K88"/>
  <c r="D88"/>
  <c r="CQ87"/>
  <c r="CJ87"/>
  <c r="CC87"/>
  <c r="BV87"/>
  <c r="BO87"/>
  <c r="BH87"/>
  <c r="BA87"/>
  <c r="AT87"/>
  <c r="AM87"/>
  <c r="AF87"/>
  <c r="Y87"/>
  <c r="R87"/>
  <c r="K87"/>
  <c r="D87"/>
  <c r="CQ86"/>
  <c r="CJ86"/>
  <c r="CC86"/>
  <c r="BV86"/>
  <c r="BO86"/>
  <c r="BH86"/>
  <c r="BA86"/>
  <c r="AT86"/>
  <c r="AM86"/>
  <c r="AF86"/>
  <c r="Y86"/>
  <c r="R86"/>
  <c r="K86"/>
  <c r="D86"/>
  <c r="CQ85"/>
  <c r="CJ85"/>
  <c r="CC85"/>
  <c r="BV85"/>
  <c r="BO85"/>
  <c r="BH85"/>
  <c r="BA85"/>
  <c r="AT85"/>
  <c r="AM85"/>
  <c r="AF85"/>
  <c r="Y85"/>
  <c r="R85"/>
  <c r="K85"/>
  <c r="D85"/>
  <c r="CQ84"/>
  <c r="CJ84"/>
  <c r="CC84"/>
  <c r="BV84"/>
  <c r="BO84"/>
  <c r="BH84"/>
  <c r="BA84"/>
  <c r="AT84"/>
  <c r="AM84"/>
  <c r="AF84"/>
  <c r="Y84"/>
  <c r="R84"/>
  <c r="K84"/>
  <c r="D84"/>
  <c r="CQ83"/>
  <c r="CJ83"/>
  <c r="CC83"/>
  <c r="BV83"/>
  <c r="BO83"/>
  <c r="BH83"/>
  <c r="BA83"/>
  <c r="AT83"/>
  <c r="AM83"/>
  <c r="AF83"/>
  <c r="Y83"/>
  <c r="R83"/>
  <c r="K83"/>
  <c r="D83"/>
  <c r="CQ82"/>
  <c r="CJ82"/>
  <c r="CC82"/>
  <c r="BV82"/>
  <c r="BO82"/>
  <c r="BH82"/>
  <c r="BA82"/>
  <c r="AT82"/>
  <c r="AM82"/>
  <c r="AF82"/>
  <c r="Y82"/>
  <c r="R82"/>
  <c r="K82"/>
  <c r="D82"/>
  <c r="CQ81"/>
  <c r="CJ81"/>
  <c r="CC81"/>
  <c r="BV81"/>
  <c r="BO81"/>
  <c r="BH81"/>
  <c r="BA81"/>
  <c r="AT81"/>
  <c r="AM81"/>
  <c r="AF81"/>
  <c r="Y81"/>
  <c r="R81"/>
  <c r="K81"/>
  <c r="D81"/>
  <c r="CQ80"/>
  <c r="CJ80"/>
  <c r="CC80"/>
  <c r="BV80"/>
  <c r="BO80"/>
  <c r="BH80"/>
  <c r="BA80"/>
  <c r="AT80"/>
  <c r="AM80"/>
  <c r="AF80"/>
  <c r="Y80"/>
  <c r="R80"/>
  <c r="K80"/>
  <c r="D80"/>
  <c r="CQ79"/>
  <c r="CJ79"/>
  <c r="CC79"/>
  <c r="BV79"/>
  <c r="BO79"/>
  <c r="BH79"/>
  <c r="BA79"/>
  <c r="AT79"/>
  <c r="AM79"/>
  <c r="AF79"/>
  <c r="Y79"/>
  <c r="R79"/>
  <c r="K79"/>
  <c r="D79"/>
  <c r="CQ78"/>
  <c r="CJ78"/>
  <c r="CC78"/>
  <c r="BV78"/>
  <c r="BO78"/>
  <c r="BH78"/>
  <c r="BA78"/>
  <c r="AT78"/>
  <c r="AM78"/>
  <c r="AF78"/>
  <c r="Y78"/>
  <c r="R78"/>
  <c r="K78"/>
  <c r="D78"/>
  <c r="CQ77"/>
  <c r="CJ77"/>
  <c r="CC77"/>
  <c r="BV77"/>
  <c r="BO77"/>
  <c r="BH77"/>
  <c r="BA77"/>
  <c r="AT77"/>
  <c r="AM77"/>
  <c r="AF77"/>
  <c r="Y77"/>
  <c r="R77"/>
  <c r="K77"/>
  <c r="D77"/>
  <c r="CQ76"/>
  <c r="CJ76"/>
  <c r="CC76"/>
  <c r="BV76"/>
  <c r="BO76"/>
  <c r="BH76"/>
  <c r="BA76"/>
  <c r="AT76"/>
  <c r="AM76"/>
  <c r="AF76"/>
  <c r="Y76"/>
  <c r="R76"/>
  <c r="K76"/>
  <c r="D76"/>
  <c r="CQ75"/>
  <c r="CJ75"/>
  <c r="CC75"/>
  <c r="BV75"/>
  <c r="BO75"/>
  <c r="BH75"/>
  <c r="BA75"/>
  <c r="AT75"/>
  <c r="AM75"/>
  <c r="AF75"/>
  <c r="Y75"/>
  <c r="R75"/>
  <c r="K75"/>
  <c r="D75"/>
  <c r="CQ74"/>
  <c r="CJ74"/>
  <c r="CC74"/>
  <c r="BV74"/>
  <c r="BO74"/>
  <c r="BH74"/>
  <c r="BA74"/>
  <c r="AT74"/>
  <c r="AM74"/>
  <c r="AF74"/>
  <c r="Y74"/>
  <c r="R74"/>
  <c r="K74"/>
  <c r="D74"/>
  <c r="CQ73"/>
  <c r="CJ73"/>
  <c r="CC73"/>
  <c r="BV73"/>
  <c r="BO73"/>
  <c r="BH73"/>
  <c r="BA73"/>
  <c r="AT73"/>
  <c r="AM73"/>
  <c r="AF73"/>
  <c r="Y73"/>
  <c r="R73"/>
  <c r="K73"/>
  <c r="D73"/>
  <c r="CQ72"/>
  <c r="CJ72"/>
  <c r="CC72"/>
  <c r="BV72"/>
  <c r="BO72"/>
  <c r="BH72"/>
  <c r="BA72"/>
  <c r="AT72"/>
  <c r="AM72"/>
  <c r="AF72"/>
  <c r="Y72"/>
  <c r="R72"/>
  <c r="K72"/>
  <c r="D72"/>
  <c r="CQ71"/>
  <c r="CJ71"/>
  <c r="CC71"/>
  <c r="BV71"/>
  <c r="BO71"/>
  <c r="BH71"/>
  <c r="BA71"/>
  <c r="AT71"/>
  <c r="AM71"/>
  <c r="AF71"/>
  <c r="Y71"/>
  <c r="R71"/>
  <c r="K71"/>
  <c r="D71"/>
  <c r="CQ70"/>
  <c r="CJ70"/>
  <c r="CC70"/>
  <c r="BV70"/>
  <c r="BO70"/>
  <c r="BH70"/>
  <c r="BA70"/>
  <c r="AT70"/>
  <c r="AM70"/>
  <c r="AF70"/>
  <c r="Y70"/>
  <c r="R70"/>
  <c r="K70"/>
  <c r="D70"/>
  <c r="CQ69"/>
  <c r="CJ69"/>
  <c r="CC69"/>
  <c r="BV69"/>
  <c r="BO69"/>
  <c r="BH69"/>
  <c r="BA69"/>
  <c r="AT69"/>
  <c r="AM69"/>
  <c r="AF69"/>
  <c r="Y69"/>
  <c r="R69"/>
  <c r="K69"/>
  <c r="D69"/>
  <c r="CQ68"/>
  <c r="CJ68"/>
  <c r="CC68"/>
  <c r="BV68"/>
  <c r="BO68"/>
  <c r="BH68"/>
  <c r="BA68"/>
  <c r="AT68"/>
  <c r="AM68"/>
  <c r="AF68"/>
  <c r="Y68"/>
  <c r="R68"/>
  <c r="K68"/>
  <c r="D68"/>
  <c r="CQ67"/>
  <c r="CJ67"/>
  <c r="CC67"/>
  <c r="BV67"/>
  <c r="BO67"/>
  <c r="BH67"/>
  <c r="BA67"/>
  <c r="AT67"/>
  <c r="AM67"/>
  <c r="AF67"/>
  <c r="Y67"/>
  <c r="R67"/>
  <c r="K67"/>
  <c r="D67"/>
  <c r="CQ66"/>
  <c r="CJ66"/>
  <c r="CC66"/>
  <c r="BV66"/>
  <c r="BO66"/>
  <c r="BH66"/>
  <c r="BA66"/>
  <c r="AT66"/>
  <c r="AM66"/>
  <c r="AF66"/>
  <c r="Y66"/>
  <c r="R66"/>
  <c r="K66"/>
  <c r="D66"/>
  <c r="CQ65"/>
  <c r="CJ65"/>
  <c r="CC65"/>
  <c r="BV65"/>
  <c r="BO65"/>
  <c r="BH65"/>
  <c r="BA65"/>
  <c r="AT65"/>
  <c r="AM65"/>
  <c r="AF65"/>
  <c r="Y65"/>
  <c r="R65"/>
  <c r="K65"/>
  <c r="D65"/>
  <c r="CQ64"/>
  <c r="CJ64"/>
  <c r="CC64"/>
  <c r="BV64"/>
  <c r="BO64"/>
  <c r="BH64"/>
  <c r="BA64"/>
  <c r="AT64"/>
  <c r="AM64"/>
  <c r="AF64"/>
  <c r="Y64"/>
  <c r="R64"/>
  <c r="K64"/>
  <c r="D64"/>
  <c r="CQ63"/>
  <c r="CJ63"/>
  <c r="CC63"/>
  <c r="BV63"/>
  <c r="BO63"/>
  <c r="BH63"/>
  <c r="BA63"/>
  <c r="AT63"/>
  <c r="AM63"/>
  <c r="AF63"/>
  <c r="Y63"/>
  <c r="R63"/>
  <c r="K63"/>
  <c r="D63"/>
  <c r="CQ62"/>
  <c r="CJ62"/>
  <c r="CC62"/>
  <c r="BV62"/>
  <c r="BO62"/>
  <c r="BH62"/>
  <c r="BA62"/>
  <c r="AT62"/>
  <c r="AM62"/>
  <c r="AF62"/>
  <c r="Y62"/>
  <c r="R62"/>
  <c r="K62"/>
  <c r="D62"/>
  <c r="CQ61"/>
  <c r="CJ61"/>
  <c r="CC61"/>
  <c r="BV61"/>
  <c r="BO61"/>
  <c r="BH61"/>
  <c r="BA61"/>
  <c r="AT61"/>
  <c r="AM61"/>
  <c r="AF61"/>
  <c r="Y61"/>
  <c r="R61"/>
  <c r="K61"/>
  <c r="D61"/>
  <c r="CQ60"/>
  <c r="CJ60"/>
  <c r="CC60"/>
  <c r="BV60"/>
  <c r="BO60"/>
  <c r="BH60"/>
  <c r="BA60"/>
  <c r="AT60"/>
  <c r="AM60"/>
  <c r="AF60"/>
  <c r="Y60"/>
  <c r="R60"/>
  <c r="K60"/>
  <c r="D60"/>
  <c r="CQ59"/>
  <c r="CJ59"/>
  <c r="CC59"/>
  <c r="BV59"/>
  <c r="BO59"/>
  <c r="BH59"/>
  <c r="BA59"/>
  <c r="AT59"/>
  <c r="AM59"/>
  <c r="AF59"/>
  <c r="Y59"/>
  <c r="R59"/>
  <c r="K59"/>
  <c r="D59"/>
  <c r="CQ58"/>
  <c r="CJ58"/>
  <c r="CC58"/>
  <c r="BV58"/>
  <c r="BO58"/>
  <c r="BH58"/>
  <c r="BA58"/>
  <c r="AT58"/>
  <c r="AM58"/>
  <c r="AF58"/>
  <c r="Y58"/>
  <c r="R58"/>
  <c r="K58"/>
  <c r="D58"/>
  <c r="CQ57"/>
  <c r="CJ57"/>
  <c r="CC57"/>
  <c r="BV57"/>
  <c r="BO57"/>
  <c r="BH57"/>
  <c r="BA57"/>
  <c r="AT57"/>
  <c r="AM57"/>
  <c r="AF57"/>
  <c r="Y57"/>
  <c r="R57"/>
  <c r="K57"/>
  <c r="D57"/>
  <c r="CQ56"/>
  <c r="CJ56"/>
  <c r="CC56"/>
  <c r="BV56"/>
  <c r="BO56"/>
  <c r="BH56"/>
  <c r="BA56"/>
  <c r="AT56"/>
  <c r="AM56"/>
  <c r="AF56"/>
  <c r="Y56"/>
  <c r="R56"/>
  <c r="K56"/>
  <c r="D56"/>
  <c r="CQ55"/>
  <c r="CJ55"/>
  <c r="CC55"/>
  <c r="BV55"/>
  <c r="BO55"/>
  <c r="BH55"/>
  <c r="BA55"/>
  <c r="AT55"/>
  <c r="AM55"/>
  <c r="AF55"/>
  <c r="Y55"/>
  <c r="R55"/>
  <c r="K55"/>
  <c r="D55"/>
  <c r="CQ54"/>
  <c r="CJ54"/>
  <c r="CC54"/>
  <c r="BV54"/>
  <c r="BO54"/>
  <c r="BH54"/>
  <c r="BA54"/>
  <c r="AT54"/>
  <c r="AM54"/>
  <c r="AF54"/>
  <c r="Y54"/>
  <c r="R54"/>
  <c r="K54"/>
  <c r="D54"/>
  <c r="CQ53"/>
  <c r="CJ53"/>
  <c r="CC53"/>
  <c r="BV53"/>
  <c r="BO53"/>
  <c r="BH53"/>
  <c r="BA53"/>
  <c r="AT53"/>
  <c r="AM53"/>
  <c r="AF53"/>
  <c r="Y53"/>
  <c r="R53"/>
  <c r="K53"/>
  <c r="D53"/>
  <c r="CQ52"/>
  <c r="CJ52"/>
  <c r="CC52"/>
  <c r="BV52"/>
  <c r="BO52"/>
  <c r="BH52"/>
  <c r="BA52"/>
  <c r="AT52"/>
  <c r="AM52"/>
  <c r="AF52"/>
  <c r="Y52"/>
  <c r="R52"/>
  <c r="K52"/>
  <c r="D52"/>
  <c r="CQ51"/>
  <c r="CJ51"/>
  <c r="CC51"/>
  <c r="BV51"/>
  <c r="BO51"/>
  <c r="BH51"/>
  <c r="BA51"/>
  <c r="AT51"/>
  <c r="AM51"/>
  <c r="AF51"/>
  <c r="Y51"/>
  <c r="R51"/>
  <c r="K51"/>
  <c r="D51"/>
  <c r="CQ50"/>
  <c r="CJ50"/>
  <c r="CC50"/>
  <c r="BV50"/>
  <c r="BO50"/>
  <c r="BH50"/>
  <c r="BA50"/>
  <c r="AT50"/>
  <c r="AM50"/>
  <c r="AF50"/>
  <c r="Y50"/>
  <c r="R50"/>
  <c r="K50"/>
  <c r="D50"/>
  <c r="CQ49"/>
  <c r="CJ49"/>
  <c r="CC49"/>
  <c r="BV49"/>
  <c r="BO49"/>
  <c r="BH49"/>
  <c r="BA49"/>
  <c r="AT49"/>
  <c r="AM49"/>
  <c r="AF49"/>
  <c r="Y49"/>
  <c r="R49"/>
  <c r="K49"/>
  <c r="D49"/>
  <c r="CQ48"/>
  <c r="CJ48"/>
  <c r="CC48"/>
  <c r="BV48"/>
  <c r="BO48"/>
  <c r="BH48"/>
  <c r="BA48"/>
  <c r="AT48"/>
  <c r="AM48"/>
  <c r="AF48"/>
  <c r="Y48"/>
  <c r="R48"/>
  <c r="K48"/>
  <c r="D48"/>
  <c r="CQ47"/>
  <c r="CJ47"/>
  <c r="CC47"/>
  <c r="BV47"/>
  <c r="BO47"/>
  <c r="BH47"/>
  <c r="BA47"/>
  <c r="AT47"/>
  <c r="AM47"/>
  <c r="AF47"/>
  <c r="Y47"/>
  <c r="R47"/>
  <c r="D47"/>
  <c r="CQ46"/>
  <c r="CJ46"/>
  <c r="CC46"/>
  <c r="BV46"/>
  <c r="BO46"/>
  <c r="BH46"/>
  <c r="BA46"/>
  <c r="AT46"/>
  <c r="AM46"/>
  <c r="AF46"/>
  <c r="Y46"/>
  <c r="R46"/>
  <c r="D46"/>
  <c r="CQ45"/>
  <c r="CJ45"/>
  <c r="CC45"/>
  <c r="BV45"/>
  <c r="BO45"/>
  <c r="BH45"/>
  <c r="BA45"/>
  <c r="AT45"/>
  <c r="AM45"/>
  <c r="AF45"/>
  <c r="Y45"/>
  <c r="R45"/>
  <c r="D45"/>
  <c r="CQ44"/>
  <c r="CJ44"/>
  <c r="CC44"/>
  <c r="BV44"/>
  <c r="BO44"/>
  <c r="BH44"/>
  <c r="BA44"/>
  <c r="AT44"/>
  <c r="AM44"/>
  <c r="AF44"/>
  <c r="Y44"/>
  <c r="R44"/>
  <c r="D44"/>
  <c r="CQ43"/>
  <c r="CJ43"/>
  <c r="CC43"/>
  <c r="BV43"/>
  <c r="BO43"/>
  <c r="BH43"/>
  <c r="BA43"/>
  <c r="AT43"/>
  <c r="AF43"/>
  <c r="Y43"/>
  <c r="R43"/>
  <c r="D43"/>
  <c r="CQ42"/>
  <c r="CJ42"/>
  <c r="CC42"/>
  <c r="BV42"/>
  <c r="BO42"/>
  <c r="BH42"/>
  <c r="BA42"/>
  <c r="AT42"/>
  <c r="AF42"/>
  <c r="Y42"/>
  <c r="R42"/>
  <c r="D42"/>
  <c r="CQ41"/>
  <c r="CJ41"/>
  <c r="CC41"/>
  <c r="BV41"/>
  <c r="BO41"/>
  <c r="BH41"/>
  <c r="BA41"/>
  <c r="AT41"/>
  <c r="AF41"/>
  <c r="Y41"/>
  <c r="R41"/>
  <c r="D41"/>
  <c r="CQ40"/>
  <c r="CJ40"/>
  <c r="CC40"/>
  <c r="BV40"/>
  <c r="BO40"/>
  <c r="BH40"/>
  <c r="BA40"/>
  <c r="AT40"/>
  <c r="AF40"/>
  <c r="Y40"/>
  <c r="D40"/>
  <c r="CQ39"/>
  <c r="CJ39"/>
  <c r="CC39"/>
  <c r="BV39"/>
  <c r="BO39"/>
  <c r="BH39"/>
  <c r="BA39"/>
  <c r="AT39"/>
  <c r="AF39"/>
  <c r="Y39"/>
  <c r="D39"/>
  <c r="CQ38"/>
  <c r="CJ38"/>
  <c r="CC38"/>
  <c r="BV38"/>
  <c r="BO38"/>
  <c r="BH38"/>
  <c r="BA38"/>
  <c r="AT38"/>
  <c r="AF38"/>
  <c r="Y38"/>
  <c r="D38"/>
  <c r="CQ37"/>
  <c r="CJ37"/>
  <c r="CC37"/>
  <c r="BV37"/>
  <c r="BO37"/>
  <c r="BH37"/>
  <c r="BA37"/>
  <c r="AT37"/>
  <c r="AM37"/>
  <c r="AF37"/>
  <c r="Y37"/>
  <c r="D37"/>
  <c r="CQ36"/>
  <c r="CJ36"/>
  <c r="CC36"/>
  <c r="BV36"/>
  <c r="BO36"/>
  <c r="BH36"/>
  <c r="BA36"/>
  <c r="AT36"/>
  <c r="AM36"/>
  <c r="AF36"/>
  <c r="Y36"/>
  <c r="D36"/>
  <c r="CQ35"/>
  <c r="CJ35"/>
  <c r="CC35"/>
  <c r="BV35"/>
  <c r="BO35"/>
  <c r="BH35"/>
  <c r="BA35"/>
  <c r="AT35"/>
  <c r="AM35"/>
  <c r="AF35"/>
  <c r="Y35"/>
  <c r="R35"/>
  <c r="D35"/>
  <c r="CQ34"/>
  <c r="CJ34"/>
  <c r="CC34"/>
  <c r="BV34"/>
  <c r="BO34"/>
  <c r="BH34"/>
  <c r="BA34"/>
  <c r="AT34"/>
  <c r="AM34"/>
  <c r="AF34"/>
  <c r="Y34"/>
  <c r="R34"/>
  <c r="D34"/>
  <c r="CQ33"/>
  <c r="CJ33"/>
  <c r="CC33"/>
  <c r="BV33"/>
  <c r="BO33"/>
  <c r="BH33"/>
  <c r="BA33"/>
  <c r="AT33"/>
  <c r="AM33"/>
  <c r="AF33"/>
  <c r="Y33"/>
  <c r="R33"/>
  <c r="D33"/>
  <c r="CQ32"/>
  <c r="CJ32"/>
  <c r="BV32"/>
  <c r="BO32"/>
  <c r="BH32"/>
  <c r="BA32"/>
  <c r="AT32"/>
  <c r="AM32"/>
  <c r="AF32"/>
  <c r="Y32"/>
  <c r="R32"/>
  <c r="D32"/>
  <c r="CQ31"/>
  <c r="CJ31"/>
  <c r="CC31"/>
  <c r="BV31"/>
  <c r="BO31"/>
  <c r="BH31"/>
  <c r="BA31"/>
  <c r="AT31"/>
  <c r="AM31"/>
  <c r="AF31"/>
  <c r="Y31"/>
  <c r="R31"/>
  <c r="D31"/>
  <c r="CQ30"/>
  <c r="CJ30"/>
  <c r="CC30"/>
  <c r="BV30"/>
  <c r="BO30"/>
  <c r="BH30"/>
  <c r="BA30"/>
  <c r="AT30"/>
  <c r="AM30"/>
  <c r="AF30"/>
  <c r="Y30"/>
  <c r="R30"/>
  <c r="D30"/>
  <c r="CQ29"/>
  <c r="CJ29"/>
  <c r="CC29"/>
  <c r="BV29"/>
  <c r="BO29"/>
  <c r="BH29"/>
  <c r="BA29"/>
  <c r="AT29"/>
  <c r="AM29"/>
  <c r="AF29"/>
  <c r="Y29"/>
  <c r="R29"/>
  <c r="D29"/>
  <c r="CQ28"/>
  <c r="CJ28"/>
  <c r="CC28"/>
  <c r="BV28"/>
  <c r="BO28"/>
  <c r="BH28"/>
  <c r="BA28"/>
  <c r="AT28"/>
  <c r="AM28"/>
  <c r="AF28"/>
  <c r="Y28"/>
  <c r="R28"/>
  <c r="D28"/>
  <c r="CQ27"/>
  <c r="CJ27"/>
  <c r="CC27"/>
  <c r="BV27"/>
  <c r="BO27"/>
  <c r="BH27"/>
  <c r="BA27"/>
  <c r="AT27"/>
  <c r="AM27"/>
  <c r="AF27"/>
  <c r="Y27"/>
  <c r="R27"/>
  <c r="D27"/>
  <c r="CQ26"/>
  <c r="CJ26"/>
  <c r="CC26"/>
  <c r="BV26"/>
  <c r="BO26"/>
  <c r="BH26"/>
  <c r="BA26"/>
  <c r="AT26"/>
  <c r="AM26"/>
  <c r="AF26"/>
  <c r="Y26"/>
  <c r="R26"/>
  <c r="D26"/>
  <c r="CQ25"/>
  <c r="CJ25"/>
  <c r="CC25"/>
  <c r="BV25"/>
  <c r="BO25"/>
  <c r="BH25"/>
  <c r="BA25"/>
  <c r="AT25"/>
  <c r="AM25"/>
  <c r="AF25"/>
  <c r="Y25"/>
  <c r="R25"/>
  <c r="D25"/>
  <c r="CQ24"/>
  <c r="CJ24"/>
  <c r="CC24"/>
  <c r="BV24"/>
  <c r="BO24"/>
  <c r="BH24"/>
  <c r="BA24"/>
  <c r="AT24"/>
  <c r="AM24"/>
  <c r="AF24"/>
  <c r="Y24"/>
  <c r="R24"/>
  <c r="D24"/>
  <c r="CQ23"/>
  <c r="CJ23"/>
  <c r="CC23"/>
  <c r="BV23"/>
  <c r="BO23"/>
  <c r="BH23"/>
  <c r="BA23"/>
  <c r="AT23"/>
  <c r="AM23"/>
  <c r="AF23"/>
  <c r="Y23"/>
  <c r="R23"/>
  <c r="D23"/>
  <c r="CQ22"/>
  <c r="CJ22"/>
  <c r="CC22"/>
  <c r="BV22"/>
  <c r="BO22"/>
  <c r="BH22"/>
  <c r="BA22"/>
  <c r="AT22"/>
  <c r="AM22"/>
  <c r="AF22"/>
  <c r="Y22"/>
  <c r="R22"/>
  <c r="D22"/>
  <c r="CQ21"/>
  <c r="CJ21"/>
  <c r="CC21"/>
  <c r="BV21"/>
  <c r="BO21"/>
  <c r="BH21"/>
  <c r="BA21"/>
  <c r="AT21"/>
  <c r="AM21"/>
  <c r="AF21"/>
  <c r="Y21"/>
  <c r="R21"/>
  <c r="D21"/>
  <c r="CQ20"/>
  <c r="CJ20"/>
  <c r="CC20"/>
  <c r="BV20"/>
  <c r="BO20"/>
  <c r="BH20"/>
  <c r="BA20"/>
  <c r="AT20"/>
  <c r="AM20"/>
  <c r="AF20"/>
  <c r="Y20"/>
  <c r="R20"/>
  <c r="D20"/>
  <c r="CQ19"/>
  <c r="CJ19"/>
  <c r="CC19"/>
  <c r="BV19"/>
  <c r="BO19"/>
  <c r="BH19"/>
  <c r="BA19"/>
  <c r="AT19"/>
  <c r="AM19"/>
  <c r="AF19"/>
  <c r="Y19"/>
  <c r="R19"/>
  <c r="D19"/>
  <c r="CQ18"/>
  <c r="CJ18"/>
  <c r="CC18"/>
  <c r="BV18"/>
  <c r="BO18"/>
  <c r="BH18"/>
  <c r="BA18"/>
  <c r="AT18"/>
  <c r="AM18"/>
  <c r="AF18"/>
  <c r="Y18"/>
  <c r="R18"/>
  <c r="D18"/>
  <c r="CQ17"/>
  <c r="CJ17"/>
  <c r="CC17"/>
  <c r="BV17"/>
  <c r="BO17"/>
  <c r="BH17"/>
  <c r="BA17"/>
  <c r="AT17"/>
  <c r="AM17"/>
  <c r="AF17"/>
  <c r="Y17"/>
  <c r="R17"/>
  <c r="D17"/>
  <c r="CQ16"/>
  <c r="CJ16"/>
  <c r="CC16"/>
  <c r="BV16"/>
  <c r="BO16"/>
  <c r="BH16"/>
  <c r="BA16"/>
  <c r="AT16"/>
  <c r="AM16"/>
  <c r="AF16"/>
  <c r="Y16"/>
  <c r="R16"/>
  <c r="D16"/>
  <c r="CQ15"/>
  <c r="CJ15"/>
  <c r="CC15"/>
  <c r="BV15"/>
  <c r="BO15"/>
  <c r="BH15"/>
  <c r="BA15"/>
  <c r="AT15"/>
  <c r="AM15"/>
  <c r="AF15"/>
  <c r="Y15"/>
  <c r="R15"/>
  <c r="D15"/>
  <c r="CQ14"/>
  <c r="CJ14"/>
  <c r="CC14"/>
  <c r="BV14"/>
  <c r="BO14"/>
  <c r="BH14"/>
  <c r="BA14"/>
  <c r="AT14"/>
  <c r="AM14"/>
  <c r="AF14"/>
  <c r="Y14"/>
  <c r="R14"/>
  <c r="D14"/>
  <c r="CQ13"/>
  <c r="CJ13"/>
  <c r="CC13"/>
  <c r="BV13"/>
  <c r="BO13"/>
  <c r="BH13"/>
  <c r="BA13"/>
  <c r="AT13"/>
  <c r="AM13"/>
  <c r="AF13"/>
  <c r="Y13"/>
  <c r="R13"/>
  <c r="D13"/>
  <c r="CQ12"/>
  <c r="CJ12"/>
  <c r="CC12"/>
  <c r="BV12"/>
  <c r="BO12"/>
  <c r="BH12"/>
  <c r="BA12"/>
  <c r="AT12"/>
  <c r="AM12"/>
  <c r="AF12"/>
  <c r="Y12"/>
  <c r="R12"/>
  <c r="D12"/>
  <c r="CQ11"/>
  <c r="CJ11"/>
  <c r="CC11"/>
  <c r="BV11"/>
  <c r="BO11"/>
  <c r="BH11"/>
  <c r="BA11"/>
  <c r="AT11"/>
  <c r="AM11"/>
  <c r="AF11"/>
  <c r="Y11"/>
  <c r="R11"/>
  <c r="D11"/>
  <c r="CQ10"/>
  <c r="CJ10"/>
  <c r="CC10"/>
  <c r="BV10"/>
  <c r="BO10"/>
  <c r="BH10"/>
  <c r="BA10"/>
  <c r="AT10"/>
  <c r="AM10"/>
  <c r="AF10"/>
  <c r="Y10"/>
  <c r="R10"/>
  <c r="D10"/>
  <c r="CQ9"/>
  <c r="CJ9"/>
  <c r="CC9"/>
  <c r="BV9"/>
  <c r="BO9"/>
  <c r="BH9"/>
  <c r="BA9"/>
  <c r="AT9"/>
  <c r="AM9"/>
  <c r="AF9"/>
  <c r="Y9"/>
  <c r="R9"/>
  <c r="D9"/>
  <c r="CQ8"/>
  <c r="CJ8"/>
  <c r="CC8"/>
  <c r="BV8"/>
  <c r="BO8"/>
  <c r="BH8"/>
  <c r="BA8"/>
  <c r="AT8"/>
  <c r="AM8"/>
  <c r="AF8"/>
  <c r="Y8"/>
  <c r="R8"/>
  <c r="D8"/>
  <c r="CQ7"/>
  <c r="CJ7"/>
  <c r="CC7"/>
  <c r="BV7"/>
  <c r="BO7"/>
  <c r="BH7"/>
  <c r="BA7"/>
  <c r="AT7"/>
  <c r="AM7"/>
  <c r="AF7"/>
  <c r="Y7"/>
  <c r="R7"/>
  <c r="D7"/>
  <c r="I7"/>
  <c r="P7"/>
  <c r="W7"/>
  <c r="AD7"/>
  <c r="AK7"/>
  <c r="AR7"/>
  <c r="AY7"/>
  <c r="BF7"/>
  <c r="BM7"/>
  <c r="BT7"/>
  <c r="CA7"/>
  <c r="CH7"/>
  <c r="CO7"/>
  <c r="I8"/>
  <c r="P8"/>
  <c r="W8"/>
  <c r="AD8"/>
  <c r="AK8"/>
  <c r="AR8"/>
  <c r="AY8"/>
  <c r="BF8"/>
  <c r="BM8"/>
  <c r="BT8"/>
  <c r="CA8"/>
  <c r="CH8"/>
  <c r="CO8"/>
  <c r="I9"/>
  <c r="P9"/>
  <c r="W9"/>
  <c r="AD9"/>
  <c r="AK9"/>
  <c r="AR9"/>
  <c r="AY9"/>
  <c r="BF9"/>
  <c r="BM9"/>
  <c r="BT9"/>
  <c r="CA9"/>
  <c r="CH9"/>
  <c r="CO9"/>
  <c r="I10"/>
  <c r="P10"/>
  <c r="W10"/>
  <c r="AD10"/>
  <c r="AK10"/>
  <c r="AR10"/>
  <c r="AY10"/>
  <c r="BF10"/>
  <c r="BM10"/>
  <c r="BT10"/>
  <c r="CA10"/>
  <c r="CH10"/>
  <c r="CO10"/>
  <c r="I11"/>
  <c r="P11"/>
  <c r="W11"/>
  <c r="AD11"/>
  <c r="AK11"/>
  <c r="AR11"/>
  <c r="AY11"/>
  <c r="BF11"/>
  <c r="BM11"/>
  <c r="BT11"/>
  <c r="CA11"/>
  <c r="CH11"/>
  <c r="CO11"/>
  <c r="I12"/>
  <c r="P12"/>
  <c r="W12"/>
  <c r="AD12"/>
  <c r="AK12"/>
  <c r="AR12"/>
  <c r="AY12"/>
  <c r="BF12"/>
  <c r="BM12"/>
  <c r="BT12"/>
  <c r="CA12"/>
  <c r="CH12"/>
  <c r="CO12"/>
  <c r="I13"/>
  <c r="P13"/>
  <c r="W13"/>
  <c r="AD13"/>
  <c r="AK13"/>
  <c r="AR13"/>
  <c r="AY13"/>
  <c r="BF13"/>
  <c r="BM13"/>
  <c r="BT13"/>
  <c r="CA13"/>
  <c r="CH13"/>
  <c r="CO13"/>
  <c r="I14"/>
  <c r="P14"/>
  <c r="W14"/>
  <c r="AD14"/>
  <c r="AK14"/>
  <c r="AR14"/>
  <c r="AY14"/>
  <c r="BF14"/>
  <c r="BM14"/>
  <c r="BT14"/>
  <c r="CA14"/>
  <c r="CH14"/>
  <c r="CO14"/>
  <c r="I15"/>
  <c r="P15"/>
  <c r="W15"/>
  <c r="AD15"/>
  <c r="AK15"/>
  <c r="AR15"/>
  <c r="AY15"/>
  <c r="BF15"/>
  <c r="BM15"/>
  <c r="BT15"/>
  <c r="CA15"/>
  <c r="CH15"/>
  <c r="CO15"/>
  <c r="I16"/>
  <c r="P16"/>
  <c r="W16"/>
  <c r="AD16"/>
  <c r="AK16"/>
  <c r="AR16"/>
  <c r="AY16"/>
  <c r="BF16"/>
  <c r="BM16"/>
  <c r="BT16"/>
  <c r="CA16"/>
  <c r="CH16"/>
  <c r="CO16"/>
  <c r="I17"/>
  <c r="P17"/>
  <c r="W17"/>
  <c r="AD17"/>
  <c r="AK17"/>
  <c r="AR17"/>
  <c r="AY17"/>
  <c r="BF17"/>
  <c r="BM17"/>
  <c r="BT17"/>
  <c r="CA17"/>
  <c r="CH17"/>
  <c r="CO17"/>
  <c r="I18"/>
  <c r="P18"/>
  <c r="W18"/>
  <c r="AD18"/>
  <c r="AK18"/>
  <c r="AR18"/>
  <c r="AY18"/>
  <c r="BF18"/>
  <c r="BM18"/>
  <c r="BT18"/>
  <c r="CA18"/>
  <c r="CH18"/>
  <c r="CO18"/>
  <c r="I19"/>
  <c r="P19"/>
  <c r="W19"/>
  <c r="AD19"/>
  <c r="AK19"/>
  <c r="AR19"/>
  <c r="AY19"/>
  <c r="BF19"/>
  <c r="BM19"/>
  <c r="BT19"/>
  <c r="CA19"/>
  <c r="CH19"/>
  <c r="CO19"/>
  <c r="I20"/>
  <c r="P20"/>
  <c r="W20"/>
  <c r="AD20"/>
  <c r="AK20"/>
  <c r="AR20"/>
  <c r="AY20"/>
  <c r="BF20"/>
  <c r="BM20"/>
  <c r="BT20"/>
  <c r="CA20"/>
  <c r="CH20"/>
  <c r="CO20"/>
  <c r="I21"/>
  <c r="P21"/>
  <c r="W21"/>
  <c r="AD21"/>
  <c r="AK21"/>
  <c r="AR21"/>
  <c r="AY21"/>
  <c r="BF21"/>
  <c r="BM21"/>
  <c r="BT21"/>
  <c r="CA21"/>
  <c r="CH21"/>
  <c r="CO21"/>
  <c r="I22"/>
  <c r="P22"/>
  <c r="W22"/>
  <c r="AD22"/>
  <c r="AK22"/>
  <c r="AR22"/>
  <c r="AY22"/>
  <c r="BF22"/>
  <c r="BM22"/>
  <c r="BT22"/>
  <c r="CA22"/>
  <c r="CH22"/>
  <c r="CO22"/>
  <c r="I23"/>
  <c r="P23"/>
  <c r="W23"/>
  <c r="AD23"/>
  <c r="AK23"/>
  <c r="AR23"/>
  <c r="AY23"/>
  <c r="BF23"/>
  <c r="BM23"/>
  <c r="BT23"/>
  <c r="CA23"/>
  <c r="CH23"/>
  <c r="CO23"/>
  <c r="I24"/>
  <c r="P24"/>
  <c r="W24"/>
  <c r="AD24"/>
  <c r="AK24"/>
  <c r="AR24"/>
  <c r="AY24"/>
  <c r="BF24"/>
  <c r="BM24"/>
  <c r="BT24"/>
  <c r="CA24"/>
  <c r="CH24"/>
  <c r="CO24"/>
  <c r="I25"/>
  <c r="P25"/>
  <c r="W25"/>
  <c r="AD25"/>
  <c r="AK25"/>
  <c r="AR25"/>
  <c r="AY25"/>
  <c r="BF25"/>
  <c r="BM25"/>
  <c r="BT25"/>
  <c r="CA25"/>
  <c r="CH25"/>
  <c r="CO25"/>
  <c r="I26"/>
  <c r="P26"/>
  <c r="W26"/>
  <c r="AD26"/>
  <c r="AK26"/>
  <c r="AR26"/>
  <c r="AY26"/>
  <c r="BF26"/>
  <c r="BM26"/>
  <c r="BT26"/>
  <c r="CA26"/>
  <c r="CH26"/>
  <c r="CO26"/>
  <c r="I27"/>
  <c r="P27"/>
  <c r="W27"/>
  <c r="AD27"/>
  <c r="AK27"/>
  <c r="AR27"/>
  <c r="AY27"/>
  <c r="BF27"/>
  <c r="BM27"/>
  <c r="BT27"/>
  <c r="CA27"/>
  <c r="CH27"/>
  <c r="CO27"/>
  <c r="I28"/>
  <c r="P28"/>
  <c r="W28"/>
  <c r="AD28"/>
  <c r="AK28"/>
  <c r="AR28"/>
  <c r="AY28"/>
  <c r="BF28"/>
  <c r="BM28"/>
  <c r="BT28"/>
  <c r="CA28"/>
  <c r="CH28"/>
  <c r="CO28"/>
  <c r="I29"/>
  <c r="P29"/>
  <c r="W29"/>
  <c r="AD29"/>
  <c r="AK29"/>
  <c r="AR29"/>
  <c r="AY29"/>
  <c r="BF29"/>
  <c r="BM29"/>
  <c r="BT29"/>
  <c r="CA29"/>
  <c r="CH29"/>
  <c r="CO29"/>
  <c r="I30"/>
  <c r="P30"/>
  <c r="W30"/>
  <c r="AD30"/>
  <c r="AK30"/>
  <c r="AR30"/>
  <c r="AY30"/>
  <c r="BF30"/>
  <c r="BM30"/>
  <c r="BT30"/>
  <c r="CA30"/>
  <c r="CH30"/>
  <c r="CO30"/>
  <c r="I31"/>
  <c r="P31"/>
  <c r="W31"/>
  <c r="AD31"/>
  <c r="AK31"/>
  <c r="AR31"/>
  <c r="AY31"/>
  <c r="BF31"/>
  <c r="BM31"/>
  <c r="BT31"/>
  <c r="CA31"/>
  <c r="CH31"/>
  <c r="CO31"/>
  <c r="I32"/>
  <c r="P32"/>
  <c r="W32"/>
  <c r="AD32"/>
  <c r="AK32"/>
  <c r="AR32"/>
  <c r="AY32"/>
  <c r="BF32"/>
  <c r="BM32"/>
  <c r="BT32"/>
  <c r="CA32"/>
  <c r="CH32"/>
  <c r="CO32"/>
  <c r="I33"/>
  <c r="P33"/>
  <c r="W33"/>
  <c r="AD33"/>
  <c r="AK33"/>
  <c r="AR33"/>
  <c r="AY33"/>
  <c r="BF33"/>
  <c r="BM33"/>
  <c r="BT33"/>
  <c r="CA33"/>
  <c r="CH33"/>
  <c r="CO33"/>
  <c r="I34"/>
  <c r="P34"/>
  <c r="W34"/>
  <c r="AD34"/>
  <c r="AK34"/>
  <c r="AR34"/>
  <c r="AY34"/>
  <c r="BF34"/>
  <c r="BM34"/>
  <c r="BT34"/>
  <c r="CA34"/>
  <c r="CH34"/>
  <c r="CO34"/>
  <c r="I35"/>
  <c r="P35"/>
  <c r="W35"/>
  <c r="AD35"/>
  <c r="AK35"/>
  <c r="AR35"/>
  <c r="AY35"/>
  <c r="BF35"/>
  <c r="BM35"/>
  <c r="BT35"/>
  <c r="CA35"/>
  <c r="CH35"/>
  <c r="CO35"/>
  <c r="I36"/>
  <c r="P36"/>
  <c r="W36"/>
  <c r="AD36"/>
  <c r="AK36"/>
  <c r="AR36"/>
  <c r="AY36"/>
  <c r="BF36"/>
  <c r="BM36"/>
  <c r="BT36"/>
  <c r="CA36"/>
  <c r="CH36"/>
  <c r="CO36"/>
  <c r="I37"/>
  <c r="P37"/>
  <c r="W37"/>
  <c r="AD37"/>
  <c r="AK37"/>
  <c r="AR37"/>
  <c r="AY37"/>
  <c r="BF37"/>
  <c r="BM37"/>
  <c r="BT37"/>
  <c r="CA37"/>
  <c r="CH37"/>
  <c r="CO37"/>
  <c r="I38"/>
  <c r="P38"/>
  <c r="W38"/>
  <c r="AD38"/>
  <c r="AK38"/>
  <c r="AR38"/>
  <c r="AY38"/>
  <c r="BF38"/>
  <c r="BM38"/>
  <c r="BT38"/>
  <c r="CA38"/>
  <c r="CH38"/>
  <c r="CO38"/>
  <c r="I39"/>
  <c r="P39"/>
  <c r="W39"/>
  <c r="AD39"/>
  <c r="AK39"/>
  <c r="AR39"/>
  <c r="AY39"/>
  <c r="BF39"/>
  <c r="BM39"/>
  <c r="BT39"/>
  <c r="CA39"/>
  <c r="CH39"/>
  <c r="CO39"/>
  <c r="I40"/>
  <c r="P40"/>
  <c r="W40"/>
  <c r="AD40"/>
  <c r="AK40"/>
  <c r="AR40"/>
  <c r="AY40"/>
  <c r="BF40"/>
  <c r="BM40"/>
  <c r="BT40"/>
  <c r="CA40"/>
  <c r="CH40"/>
  <c r="CO40"/>
  <c r="I41"/>
  <c r="P41"/>
  <c r="W41"/>
  <c r="AD41"/>
  <c r="AK41"/>
  <c r="AR41"/>
  <c r="AY41"/>
  <c r="BF41"/>
  <c r="BM41"/>
  <c r="BT41"/>
  <c r="CA41"/>
  <c r="CH41"/>
  <c r="CO41"/>
  <c r="I42"/>
  <c r="P42"/>
  <c r="W42"/>
  <c r="AD42"/>
  <c r="AK42"/>
  <c r="AR42"/>
  <c r="AY42"/>
  <c r="BF42"/>
  <c r="BM42"/>
  <c r="BT42"/>
  <c r="CA42"/>
  <c r="CH42"/>
  <c r="CO42"/>
  <c r="I43"/>
  <c r="P43"/>
  <c r="W43"/>
  <c r="AD43"/>
  <c r="AK43"/>
  <c r="AR43"/>
  <c r="AY43"/>
  <c r="BF43"/>
  <c r="BM43"/>
  <c r="BT43"/>
  <c r="CA43"/>
  <c r="CH43"/>
  <c r="CO43"/>
  <c r="I44"/>
  <c r="P44"/>
  <c r="W44"/>
  <c r="AD44"/>
  <c r="AK44"/>
  <c r="AR44"/>
  <c r="AY44"/>
  <c r="BF44"/>
  <c r="BM44"/>
  <c r="BT44"/>
  <c r="CA44"/>
  <c r="CH44"/>
  <c r="CO44"/>
  <c r="I45"/>
  <c r="P45"/>
  <c r="W45"/>
  <c r="AD45"/>
  <c r="AK45"/>
  <c r="AR45"/>
  <c r="AY45"/>
  <c r="BF45"/>
  <c r="BM45"/>
  <c r="BT45"/>
  <c r="CA45"/>
  <c r="CH45"/>
  <c r="CO45"/>
  <c r="I46"/>
  <c r="P46"/>
  <c r="W46"/>
  <c r="AD46"/>
  <c r="AK46"/>
  <c r="AR46"/>
  <c r="AY46"/>
  <c r="BF46"/>
  <c r="BM46"/>
  <c r="BT46"/>
  <c r="CA46"/>
  <c r="CH46"/>
  <c r="CO46"/>
  <c r="I47"/>
  <c r="P47"/>
  <c r="W47"/>
  <c r="AD47"/>
  <c r="AK47"/>
  <c r="AR47"/>
  <c r="AY47"/>
  <c r="BF47"/>
  <c r="BM47"/>
  <c r="BT47"/>
  <c r="CA47"/>
  <c r="CH47"/>
  <c r="CO47"/>
  <c r="I48"/>
  <c r="P48"/>
  <c r="W48"/>
  <c r="AD48"/>
  <c r="AK48"/>
  <c r="AR48"/>
  <c r="AY48"/>
  <c r="BF48"/>
  <c r="BM48"/>
  <c r="BT48"/>
  <c r="CA48"/>
  <c r="CH48"/>
  <c r="CO48"/>
  <c r="I49"/>
  <c r="P49"/>
  <c r="W49"/>
  <c r="AD49"/>
  <c r="AK49"/>
  <c r="AR49"/>
  <c r="AY49"/>
  <c r="BF49"/>
  <c r="BM49"/>
  <c r="BT49"/>
  <c r="CA49"/>
  <c r="CH49"/>
  <c r="CO49"/>
  <c r="I50"/>
  <c r="P50"/>
  <c r="W50"/>
  <c r="AD50"/>
  <c r="AK50"/>
  <c r="AR50"/>
  <c r="AY50"/>
  <c r="BF50"/>
  <c r="BM50"/>
  <c r="BT50"/>
  <c r="CA50"/>
  <c r="CH50"/>
  <c r="CO50"/>
  <c r="I51"/>
  <c r="P51"/>
  <c r="W51"/>
  <c r="AD51"/>
  <c r="AK51"/>
  <c r="AR51"/>
  <c r="AY51"/>
  <c r="BF51"/>
  <c r="BM51"/>
  <c r="BT51"/>
  <c r="CA51"/>
  <c r="CH51"/>
  <c r="CO51"/>
  <c r="I52"/>
  <c r="P52"/>
  <c r="W52"/>
  <c r="AD52"/>
  <c r="AK52"/>
  <c r="AR52"/>
  <c r="AY52"/>
  <c r="BF52"/>
  <c r="BM52"/>
  <c r="BT52"/>
  <c r="CA52"/>
  <c r="CH52"/>
  <c r="CO52"/>
  <c r="I53"/>
  <c r="P53"/>
  <c r="W53"/>
  <c r="AD53"/>
  <c r="AK53"/>
  <c r="AR53"/>
  <c r="AY53"/>
  <c r="BF53"/>
  <c r="BM53"/>
  <c r="BT53"/>
  <c r="CA53"/>
  <c r="CH53"/>
  <c r="CO53"/>
  <c r="I54"/>
  <c r="P54"/>
  <c r="W54"/>
  <c r="AD54"/>
  <c r="AK54"/>
  <c r="AR54"/>
  <c r="AY54"/>
  <c r="BF54"/>
  <c r="BM54"/>
  <c r="BT54"/>
  <c r="CA54"/>
  <c r="CH54"/>
  <c r="CO54"/>
  <c r="I55"/>
  <c r="P55"/>
  <c r="W55"/>
  <c r="AD55"/>
  <c r="AK55"/>
  <c r="AR55"/>
  <c r="AY55"/>
  <c r="BF55"/>
  <c r="BM55"/>
  <c r="BT55"/>
  <c r="CA55"/>
  <c r="CH55"/>
  <c r="CO55"/>
  <c r="I56"/>
  <c r="P56"/>
  <c r="W56"/>
  <c r="AD56"/>
  <c r="AK56"/>
  <c r="AR56"/>
  <c r="AY56"/>
  <c r="BF56"/>
  <c r="BM56"/>
  <c r="BT56"/>
  <c r="CA56"/>
  <c r="CH56"/>
  <c r="CO56"/>
  <c r="I57"/>
  <c r="P57"/>
  <c r="W57"/>
  <c r="AD57"/>
  <c r="AK57"/>
  <c r="AR57"/>
  <c r="AY57"/>
  <c r="BF57"/>
  <c r="BM57"/>
  <c r="BT57"/>
  <c r="CA57"/>
  <c r="CH57"/>
  <c r="CO57"/>
  <c r="I58"/>
  <c r="P58"/>
  <c r="W58"/>
  <c r="AD58"/>
  <c r="AK58"/>
  <c r="AR58"/>
  <c r="AY58"/>
  <c r="BF58"/>
  <c r="BM58"/>
  <c r="BT58"/>
  <c r="CA58"/>
  <c r="CH58"/>
  <c r="CO58"/>
  <c r="I59"/>
  <c r="P59"/>
  <c r="W59"/>
  <c r="AD59"/>
  <c r="AK59"/>
  <c r="AR59"/>
  <c r="AY59"/>
  <c r="BF59"/>
  <c r="BM59"/>
  <c r="BT59"/>
  <c r="CA59"/>
  <c r="CH59"/>
  <c r="CO59"/>
  <c r="I60"/>
  <c r="P60"/>
  <c r="W60"/>
  <c r="AD60"/>
  <c r="AK60"/>
  <c r="AR60"/>
  <c r="AY60"/>
  <c r="BF60"/>
  <c r="BM60"/>
  <c r="BT60"/>
  <c r="CA60"/>
  <c r="CH60"/>
  <c r="CO60"/>
  <c r="I61"/>
  <c r="P61"/>
  <c r="W61"/>
  <c r="AD61"/>
  <c r="AK61"/>
  <c r="AR61"/>
  <c r="AY61"/>
  <c r="BF61"/>
  <c r="BM61"/>
  <c r="BT61"/>
  <c r="CA61"/>
  <c r="CH61"/>
  <c r="CO61"/>
  <c r="I62"/>
  <c r="P62"/>
  <c r="W62"/>
  <c r="AD62"/>
  <c r="AK62"/>
  <c r="AR62"/>
  <c r="AY62"/>
  <c r="BF62"/>
  <c r="BM62"/>
  <c r="BT62"/>
  <c r="CA62"/>
  <c r="CH62"/>
  <c r="CO62"/>
  <c r="I63"/>
  <c r="P63"/>
  <c r="W63"/>
  <c r="AD63"/>
  <c r="AK63"/>
  <c r="AR63"/>
  <c r="AY63"/>
  <c r="BF63"/>
  <c r="BM63"/>
  <c r="BT63"/>
  <c r="CA63"/>
  <c r="CH63"/>
  <c r="CO63"/>
  <c r="I64"/>
  <c r="P64"/>
  <c r="W64"/>
  <c r="AD64"/>
  <c r="AK64"/>
  <c r="AR64"/>
  <c r="AY64"/>
  <c r="BF64"/>
  <c r="BM64"/>
  <c r="BT64"/>
  <c r="CA64"/>
  <c r="CH64"/>
  <c r="CO64"/>
  <c r="I65"/>
  <c r="P65"/>
  <c r="W65"/>
  <c r="AD65"/>
  <c r="AK65"/>
  <c r="AR65"/>
  <c r="AY65"/>
  <c r="BF65"/>
  <c r="BM65"/>
  <c r="BT65"/>
  <c r="CA65"/>
  <c r="CH65"/>
  <c r="CO65"/>
  <c r="I66"/>
  <c r="P66"/>
  <c r="W66"/>
  <c r="AD66"/>
  <c r="AK66"/>
  <c r="AR66"/>
  <c r="AY66"/>
  <c r="BF66"/>
  <c r="BM66"/>
  <c r="BT66"/>
  <c r="CA66"/>
  <c r="CH66"/>
  <c r="CO66"/>
  <c r="I67"/>
  <c r="P67"/>
  <c r="W67"/>
  <c r="AD67"/>
  <c r="AK67"/>
  <c r="AR67"/>
  <c r="AY67"/>
  <c r="BF67"/>
  <c r="BM67"/>
  <c r="BT67"/>
  <c r="CA67"/>
  <c r="CH67"/>
  <c r="CO67"/>
  <c r="I68"/>
  <c r="P68"/>
  <c r="W68"/>
  <c r="AD68"/>
  <c r="AK68"/>
  <c r="AR68"/>
  <c r="AY68"/>
  <c r="BF68"/>
  <c r="BM68"/>
  <c r="BT68"/>
  <c r="CA68"/>
  <c r="CH68"/>
  <c r="CO68"/>
  <c r="I69"/>
  <c r="P69"/>
  <c r="W69"/>
  <c r="AD69"/>
  <c r="AK69"/>
  <c r="AR69"/>
  <c r="AY69"/>
  <c r="BF69"/>
  <c r="BM69"/>
  <c r="BT69"/>
  <c r="CA69"/>
  <c r="CH69"/>
  <c r="CO69"/>
  <c r="I70"/>
  <c r="P70"/>
  <c r="W70"/>
  <c r="AD70"/>
  <c r="AK70"/>
  <c r="AR70"/>
  <c r="AY70"/>
  <c r="BF70"/>
  <c r="BM70"/>
  <c r="BT70"/>
  <c r="CA70"/>
  <c r="CH70"/>
  <c r="CO70"/>
  <c r="I71"/>
  <c r="P71"/>
  <c r="W71"/>
  <c r="AD71"/>
  <c r="AK71"/>
  <c r="AR71"/>
  <c r="AY71"/>
  <c r="BF71"/>
  <c r="BM71"/>
  <c r="BT71"/>
  <c r="CA71"/>
  <c r="CH71"/>
  <c r="CO71"/>
  <c r="I72"/>
  <c r="P72"/>
  <c r="W72"/>
  <c r="AD72"/>
  <c r="AK72"/>
  <c r="AR72"/>
  <c r="AY72"/>
  <c r="BF72"/>
  <c r="BM72"/>
  <c r="BT72"/>
  <c r="CA72"/>
  <c r="CH72"/>
  <c r="CO72"/>
  <c r="I73"/>
  <c r="P73"/>
  <c r="W73"/>
  <c r="AD73"/>
  <c r="AK73"/>
  <c r="AR73"/>
  <c r="AY73"/>
  <c r="BF73"/>
  <c r="BM73"/>
  <c r="BT73"/>
  <c r="CA73"/>
  <c r="CH73"/>
  <c r="CO73"/>
  <c r="I74"/>
  <c r="P74"/>
  <c r="W74"/>
  <c r="AD74"/>
  <c r="AK74"/>
  <c r="AR74"/>
  <c r="AY74"/>
  <c r="BF74"/>
  <c r="BM74"/>
  <c r="BT74"/>
  <c r="CA74"/>
  <c r="CH74"/>
  <c r="CO74"/>
  <c r="I75"/>
  <c r="P75"/>
  <c r="W75"/>
  <c r="AD75"/>
  <c r="AK75"/>
  <c r="AR75"/>
  <c r="AY75"/>
  <c r="BF75"/>
  <c r="BM75"/>
  <c r="BT75"/>
  <c r="CA75"/>
  <c r="CH75"/>
  <c r="CO75"/>
  <c r="I76"/>
  <c r="P76"/>
  <c r="W76"/>
  <c r="AD76"/>
  <c r="AK76"/>
  <c r="AR76"/>
  <c r="AY76"/>
  <c r="BF76"/>
  <c r="BM76"/>
  <c r="BT76"/>
  <c r="CA76"/>
  <c r="CH76"/>
  <c r="CO76"/>
  <c r="I77"/>
  <c r="P77"/>
  <c r="W77"/>
  <c r="AD77"/>
  <c r="AK77"/>
  <c r="AR77"/>
  <c r="AY77"/>
  <c r="BF77"/>
  <c r="BM77"/>
  <c r="BT77"/>
  <c r="CA77"/>
  <c r="CH77"/>
  <c r="CO77"/>
  <c r="I78"/>
  <c r="P78"/>
  <c r="W78"/>
  <c r="AD78"/>
  <c r="AK78"/>
  <c r="AR78"/>
  <c r="AY78"/>
  <c r="BF78"/>
  <c r="BM78"/>
  <c r="BT78"/>
  <c r="CA78"/>
  <c r="CH78"/>
  <c r="CO78"/>
  <c r="I79"/>
  <c r="P79"/>
  <c r="W79"/>
  <c r="AD79"/>
  <c r="AK79"/>
  <c r="AR79"/>
  <c r="AY79"/>
  <c r="BF79"/>
  <c r="BM79"/>
  <c r="BT79"/>
  <c r="CA79"/>
  <c r="CH79"/>
  <c r="CO79"/>
  <c r="I80"/>
  <c r="P80"/>
  <c r="W80"/>
  <c r="AD80"/>
  <c r="AK80"/>
  <c r="AR80"/>
  <c r="AY80"/>
  <c r="BF80"/>
  <c r="BM80"/>
  <c r="BT80"/>
  <c r="CA80"/>
  <c r="CH80"/>
  <c r="CO80"/>
  <c r="I81"/>
  <c r="P81"/>
  <c r="W81"/>
  <c r="AD81"/>
  <c r="AK81"/>
  <c r="AR81"/>
  <c r="AY81"/>
  <c r="BF81"/>
  <c r="BM81"/>
  <c r="BT81"/>
  <c r="CA81"/>
  <c r="CH81"/>
  <c r="CO81"/>
  <c r="I82"/>
  <c r="P82"/>
  <c r="W82"/>
  <c r="AD82"/>
  <c r="AK82"/>
  <c r="AR82"/>
  <c r="AY82"/>
  <c r="BF82"/>
  <c r="BM82"/>
  <c r="BT82"/>
  <c r="CA82"/>
  <c r="CH82"/>
  <c r="CO82"/>
  <c r="I83"/>
  <c r="P83"/>
  <c r="W83"/>
  <c r="AD83"/>
  <c r="AK83"/>
  <c r="AR83"/>
  <c r="AY83"/>
  <c r="BF83"/>
  <c r="BM83"/>
  <c r="BT83"/>
  <c r="CA83"/>
  <c r="CH83"/>
  <c r="CO83"/>
  <c r="I84"/>
  <c r="P84"/>
  <c r="W84"/>
  <c r="AD84"/>
  <c r="AK84"/>
  <c r="AR84"/>
  <c r="AY84"/>
  <c r="BF84"/>
  <c r="BM84"/>
  <c r="BT84"/>
  <c r="CA84"/>
  <c r="CH84"/>
  <c r="CO84"/>
  <c r="I85"/>
  <c r="P85"/>
  <c r="W85"/>
  <c r="AD85"/>
  <c r="AK85"/>
  <c r="AR85"/>
  <c r="AY85"/>
  <c r="BF85"/>
  <c r="BM85"/>
  <c r="BT85"/>
  <c r="CA85"/>
  <c r="CH85"/>
  <c r="CO85"/>
  <c r="I86"/>
  <c r="P86"/>
  <c r="W86"/>
  <c r="AD86"/>
  <c r="AK86"/>
  <c r="AR86"/>
  <c r="AY86"/>
  <c r="BF86"/>
  <c r="BM86"/>
  <c r="BT86"/>
  <c r="CA86"/>
  <c r="CH86"/>
  <c r="CO86"/>
  <c r="I87"/>
  <c r="P87"/>
  <c r="W87"/>
  <c r="AD87"/>
  <c r="AK87"/>
  <c r="AR87"/>
  <c r="AY87"/>
  <c r="BF87"/>
  <c r="BM87"/>
  <c r="BT87"/>
  <c r="CA87"/>
  <c r="CH87"/>
  <c r="CO87"/>
  <c r="I88"/>
  <c r="P88"/>
  <c r="W88"/>
  <c r="AD88"/>
  <c r="AK88"/>
  <c r="AR88"/>
  <c r="AY88"/>
  <c r="BF88"/>
  <c r="BM88"/>
  <c r="BT88"/>
  <c r="CA88"/>
  <c r="CH88"/>
  <c r="CO88"/>
  <c r="I89"/>
  <c r="P89"/>
  <c r="W89"/>
  <c r="AD89"/>
  <c r="AK89"/>
  <c r="AR89"/>
  <c r="AY89"/>
  <c r="BF89"/>
  <c r="BM89"/>
  <c r="BT89"/>
  <c r="CA89"/>
  <c r="CH89"/>
  <c r="CO89"/>
  <c r="I90"/>
  <c r="P90"/>
  <c r="W90"/>
  <c r="AD90"/>
  <c r="AK90"/>
  <c r="AR90"/>
  <c r="AY90"/>
  <c r="BF90"/>
  <c r="BM90"/>
  <c r="BT90"/>
  <c r="CA90"/>
  <c r="CH90"/>
  <c r="CO90"/>
  <c r="I91"/>
  <c r="P91"/>
  <c r="W91"/>
  <c r="AD91"/>
  <c r="AK91"/>
  <c r="AR91"/>
  <c r="AY91"/>
  <c r="BF91"/>
  <c r="BM91"/>
  <c r="BT91"/>
  <c r="CA91"/>
  <c r="CH91"/>
  <c r="CO91"/>
  <c r="I92"/>
  <c r="P92"/>
  <c r="W92"/>
  <c r="AD92"/>
  <c r="AK92"/>
  <c r="AR92"/>
  <c r="AY92"/>
  <c r="BF92"/>
  <c r="BM92"/>
  <c r="BT92"/>
  <c r="CA92"/>
  <c r="CH92"/>
  <c r="CO92"/>
  <c r="I93"/>
  <c r="P93"/>
  <c r="W93"/>
  <c r="AD93"/>
  <c r="AK93"/>
  <c r="AR93"/>
  <c r="AY93"/>
  <c r="BF93"/>
  <c r="BM93"/>
  <c r="BT93"/>
  <c r="CA93"/>
  <c r="CH93"/>
  <c r="CO93"/>
  <c r="I94"/>
  <c r="P94"/>
  <c r="W94"/>
  <c r="AD94"/>
  <c r="AK94"/>
  <c r="AR94"/>
  <c r="AY94"/>
  <c r="BF94"/>
  <c r="BM94"/>
  <c r="BT94"/>
  <c r="CA94"/>
  <c r="CH94"/>
  <c r="CO94"/>
  <c r="I95"/>
  <c r="P95"/>
  <c r="W95"/>
  <c r="AD95"/>
  <c r="AK95"/>
  <c r="AR95"/>
  <c r="AY95"/>
  <c r="BF95"/>
  <c r="BM95"/>
  <c r="BT95"/>
  <c r="CA95"/>
  <c r="CH95"/>
  <c r="CO95"/>
  <c r="I96"/>
  <c r="P96"/>
  <c r="W96"/>
  <c r="AD96"/>
  <c r="AK96"/>
  <c r="AR96"/>
  <c r="AY96"/>
  <c r="BF96"/>
  <c r="BM96"/>
  <c r="BT96"/>
  <c r="CA96"/>
  <c r="CH96"/>
  <c r="CO96"/>
  <c r="I97"/>
  <c r="P97"/>
  <c r="W97"/>
  <c r="AD97"/>
  <c r="AK97"/>
  <c r="AR97"/>
  <c r="AY97"/>
  <c r="BF97"/>
  <c r="BM97"/>
  <c r="BT97"/>
  <c r="CA97"/>
  <c r="CH97"/>
  <c r="CO97"/>
  <c r="I98"/>
  <c r="P98"/>
  <c r="W98"/>
  <c r="AD98"/>
  <c r="AK98"/>
  <c r="AR98"/>
  <c r="AY98"/>
  <c r="BF98"/>
  <c r="BM98"/>
  <c r="BT98"/>
  <c r="CA98"/>
  <c r="CH98"/>
  <c r="CO98"/>
  <c r="I99"/>
  <c r="P99"/>
  <c r="W99"/>
  <c r="AD99"/>
  <c r="AK99"/>
  <c r="AR99"/>
  <c r="AY99"/>
  <c r="BF99"/>
  <c r="BM99"/>
  <c r="BT99"/>
  <c r="CA99"/>
  <c r="CH99"/>
  <c r="CO99"/>
  <c r="I100"/>
  <c r="P100"/>
  <c r="W100"/>
  <c r="AD100"/>
  <c r="AK100"/>
  <c r="AR100"/>
  <c r="AY100"/>
  <c r="BF100"/>
  <c r="BM100"/>
  <c r="BT100"/>
  <c r="CA100"/>
  <c r="CH100"/>
  <c r="CO100"/>
  <c r="AE8" i="4"/>
  <c r="AE9"/>
  <c r="AE10"/>
  <c r="AE11"/>
  <c r="AE12"/>
  <c r="AE13"/>
  <c r="AE14"/>
  <c r="AE15"/>
  <c r="AE16"/>
  <c r="AE17"/>
  <c r="AE18"/>
  <c r="AE19"/>
  <c r="AE20"/>
  <c r="AE7"/>
  <c r="AD8"/>
  <c r="AD9"/>
  <c r="AD10"/>
  <c r="AD11"/>
  <c r="AD12"/>
  <c r="AD13"/>
  <c r="AD14"/>
  <c r="AD15"/>
  <c r="AD16"/>
  <c r="AD17"/>
  <c r="AD18"/>
  <c r="AD19"/>
  <c r="AD20"/>
  <c r="AD7"/>
  <c r="AE8" i="20"/>
  <c r="AE9"/>
  <c r="AE10"/>
  <c r="AE11"/>
  <c r="AE12"/>
  <c r="AE13"/>
  <c r="AE14"/>
  <c r="AE15"/>
  <c r="AE16"/>
  <c r="AE17"/>
  <c r="AE18"/>
  <c r="AE19"/>
  <c r="AE20"/>
  <c r="AE7"/>
  <c r="AD8"/>
  <c r="AD9"/>
  <c r="AD10"/>
  <c r="AD11"/>
  <c r="AD12"/>
  <c r="AD13"/>
  <c r="AD14"/>
  <c r="AD15"/>
  <c r="AD16"/>
  <c r="AD17"/>
  <c r="AD18"/>
  <c r="AD19"/>
  <c r="AD20"/>
  <c r="AD7"/>
  <c r="CB102" i="18"/>
  <c r="BG102"/>
  <c r="AL102"/>
  <c r="Q102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7"/>
  <c r="J102" s="1"/>
  <c r="J104" s="1"/>
  <c r="E8" i="8" s="1"/>
  <c r="AI8" i="20"/>
  <c r="AI9"/>
  <c r="AI10"/>
  <c r="AI11"/>
  <c r="AI12"/>
  <c r="AI13"/>
  <c r="AI14"/>
  <c r="AI15"/>
  <c r="AI16"/>
  <c r="AI17"/>
  <c r="AI18"/>
  <c r="AI19"/>
  <c r="AI20"/>
  <c r="AI7"/>
  <c r="AH8"/>
  <c r="AH9"/>
  <c r="AH10"/>
  <c r="AH11"/>
  <c r="AH12"/>
  <c r="AH13"/>
  <c r="AH14"/>
  <c r="AH15"/>
  <c r="AH16"/>
  <c r="AH17"/>
  <c r="AH18"/>
  <c r="AH19"/>
  <c r="AH20"/>
  <c r="AH7"/>
  <c r="AG8"/>
  <c r="AG9"/>
  <c r="AG10"/>
  <c r="AG11"/>
  <c r="AG12"/>
  <c r="AG13"/>
  <c r="AG14"/>
  <c r="AG15"/>
  <c r="AG16"/>
  <c r="AG17"/>
  <c r="AG18"/>
  <c r="AG19"/>
  <c r="AG20"/>
  <c r="AF8"/>
  <c r="AF9"/>
  <c r="AF10"/>
  <c r="AF11"/>
  <c r="AF12"/>
  <c r="AF13"/>
  <c r="AF14"/>
  <c r="AF15"/>
  <c r="AF16"/>
  <c r="AF17"/>
  <c r="AF18"/>
  <c r="AF19"/>
  <c r="AF20"/>
  <c r="AF7"/>
  <c r="AC8"/>
  <c r="AC9"/>
  <c r="AC10"/>
  <c r="AC11"/>
  <c r="AC12"/>
  <c r="AC13"/>
  <c r="AC14"/>
  <c r="AC15"/>
  <c r="AC16"/>
  <c r="AC17"/>
  <c r="AC18"/>
  <c r="AC19"/>
  <c r="AC20"/>
  <c r="AC7"/>
  <c r="AB8"/>
  <c r="AB9"/>
  <c r="AB10"/>
  <c r="AB11"/>
  <c r="AB12"/>
  <c r="AB13"/>
  <c r="AB14"/>
  <c r="AB15"/>
  <c r="AB16"/>
  <c r="AB17"/>
  <c r="AB18"/>
  <c r="AB19"/>
  <c r="AB20"/>
  <c r="AB7"/>
  <c r="AA8"/>
  <c r="AA9"/>
  <c r="AA10"/>
  <c r="AA11"/>
  <c r="AA12"/>
  <c r="AA13"/>
  <c r="AA14"/>
  <c r="AA15"/>
  <c r="AA16"/>
  <c r="AA17"/>
  <c r="AA18"/>
  <c r="AA19"/>
  <c r="AA20"/>
  <c r="AA7"/>
  <c r="L8"/>
  <c r="L9"/>
  <c r="L10"/>
  <c r="L11"/>
  <c r="L12"/>
  <c r="L13"/>
  <c r="L14"/>
  <c r="L15"/>
  <c r="L16"/>
  <c r="L17"/>
  <c r="L18"/>
  <c r="L19"/>
  <c r="L20"/>
  <c r="L7"/>
  <c r="M8"/>
  <c r="M9"/>
  <c r="M10"/>
  <c r="M11"/>
  <c r="M12"/>
  <c r="M13"/>
  <c r="M14"/>
  <c r="M15"/>
  <c r="M16"/>
  <c r="M17"/>
  <c r="M18"/>
  <c r="M19"/>
  <c r="M20"/>
  <c r="M7"/>
  <c r="N8"/>
  <c r="N9"/>
  <c r="N10"/>
  <c r="N11"/>
  <c r="N12"/>
  <c r="N13"/>
  <c r="N14"/>
  <c r="N15"/>
  <c r="N16"/>
  <c r="N17"/>
  <c r="N18"/>
  <c r="N19"/>
  <c r="N20"/>
  <c r="N7"/>
  <c r="P8"/>
  <c r="O8" s="1"/>
  <c r="P9"/>
  <c r="P10"/>
  <c r="O10" s="1"/>
  <c r="P11"/>
  <c r="P12"/>
  <c r="O12" s="1"/>
  <c r="P13"/>
  <c r="P14"/>
  <c r="O14" s="1"/>
  <c r="P15"/>
  <c r="P16"/>
  <c r="O16" s="1"/>
  <c r="P17"/>
  <c r="P18"/>
  <c r="O18" s="1"/>
  <c r="P19"/>
  <c r="P20"/>
  <c r="O20" s="1"/>
  <c r="P7"/>
  <c r="Q8"/>
  <c r="Q9"/>
  <c r="Q10"/>
  <c r="Q11"/>
  <c r="Q12"/>
  <c r="Q13"/>
  <c r="Q14"/>
  <c r="Q15"/>
  <c r="Q16"/>
  <c r="Q17"/>
  <c r="Q18"/>
  <c r="Q19"/>
  <c r="Q20"/>
  <c r="Q7"/>
  <c r="R8"/>
  <c r="R9"/>
  <c r="R10"/>
  <c r="R11"/>
  <c r="R12"/>
  <c r="R13"/>
  <c r="R14"/>
  <c r="R15"/>
  <c r="R16"/>
  <c r="R17"/>
  <c r="R18"/>
  <c r="R19"/>
  <c r="R20"/>
  <c r="R7"/>
  <c r="S8"/>
  <c r="S9"/>
  <c r="S10"/>
  <c r="S11"/>
  <c r="S12"/>
  <c r="S13"/>
  <c r="S14"/>
  <c r="S15"/>
  <c r="S16"/>
  <c r="S17"/>
  <c r="S18"/>
  <c r="S19"/>
  <c r="S20"/>
  <c r="S7"/>
  <c r="T8"/>
  <c r="T9"/>
  <c r="T10"/>
  <c r="T11"/>
  <c r="T12"/>
  <c r="T13"/>
  <c r="T14"/>
  <c r="T15"/>
  <c r="T16"/>
  <c r="T17"/>
  <c r="T18"/>
  <c r="T19"/>
  <c r="T20"/>
  <c r="T7"/>
  <c r="U8"/>
  <c r="U9"/>
  <c r="U10"/>
  <c r="U11"/>
  <c r="U12"/>
  <c r="U13"/>
  <c r="U14"/>
  <c r="U15"/>
  <c r="U16"/>
  <c r="U17"/>
  <c r="U18"/>
  <c r="U19"/>
  <c r="U20"/>
  <c r="U7"/>
  <c r="X8"/>
  <c r="X9"/>
  <c r="X10"/>
  <c r="X11"/>
  <c r="X12"/>
  <c r="X13"/>
  <c r="X14"/>
  <c r="X15"/>
  <c r="X16"/>
  <c r="X17"/>
  <c r="X18"/>
  <c r="X19"/>
  <c r="X20"/>
  <c r="X7"/>
  <c r="W8"/>
  <c r="W9"/>
  <c r="W10"/>
  <c r="W11"/>
  <c r="W12"/>
  <c r="W13"/>
  <c r="W14"/>
  <c r="W15"/>
  <c r="W16"/>
  <c r="W17"/>
  <c r="W18"/>
  <c r="W19"/>
  <c r="W20"/>
  <c r="I8"/>
  <c r="I9"/>
  <c r="I10"/>
  <c r="I11"/>
  <c r="I12"/>
  <c r="I13"/>
  <c r="I14"/>
  <c r="I15"/>
  <c r="I16"/>
  <c r="I17"/>
  <c r="I18"/>
  <c r="I19"/>
  <c r="I20"/>
  <c r="I7"/>
  <c r="H8"/>
  <c r="H9"/>
  <c r="H10"/>
  <c r="H11"/>
  <c r="H12"/>
  <c r="H13"/>
  <c r="H14"/>
  <c r="H15"/>
  <c r="H16"/>
  <c r="H17"/>
  <c r="H18"/>
  <c r="H19"/>
  <c r="H20"/>
  <c r="H7"/>
  <c r="G8"/>
  <c r="G9"/>
  <c r="G10"/>
  <c r="G11"/>
  <c r="G12"/>
  <c r="G13"/>
  <c r="G14"/>
  <c r="G15"/>
  <c r="G16"/>
  <c r="G17"/>
  <c r="G18"/>
  <c r="G19"/>
  <c r="G20"/>
  <c r="G7"/>
  <c r="F8"/>
  <c r="F9"/>
  <c r="F10"/>
  <c r="F11"/>
  <c r="F12"/>
  <c r="F13"/>
  <c r="F14"/>
  <c r="F15"/>
  <c r="F16"/>
  <c r="F17"/>
  <c r="F18"/>
  <c r="F19"/>
  <c r="F20"/>
  <c r="F7"/>
  <c r="E20"/>
  <c r="E19"/>
  <c r="E18"/>
  <c r="E17"/>
  <c r="E16"/>
  <c r="E15"/>
  <c r="E14"/>
  <c r="E13"/>
  <c r="E11"/>
  <c r="E12"/>
  <c r="E10"/>
  <c r="E9"/>
  <c r="E8"/>
  <c r="E7"/>
  <c r="D20"/>
  <c r="D19"/>
  <c r="D18"/>
  <c r="D17"/>
  <c r="D16"/>
  <c r="D15"/>
  <c r="D14"/>
  <c r="D13"/>
  <c r="D12"/>
  <c r="D11"/>
  <c r="D10"/>
  <c r="D9"/>
  <c r="D8"/>
  <c r="D7"/>
  <c r="O7" s="1"/>
  <c r="C20"/>
  <c r="C19"/>
  <c r="C18"/>
  <c r="C17"/>
  <c r="C16"/>
  <c r="C15"/>
  <c r="C14"/>
  <c r="C13"/>
  <c r="C12"/>
  <c r="B19"/>
  <c r="J19" s="1"/>
  <c r="B20"/>
  <c r="J20" s="1"/>
  <c r="B18"/>
  <c r="B17"/>
  <c r="B16"/>
  <c r="B15"/>
  <c r="B14"/>
  <c r="B13"/>
  <c r="B12"/>
  <c r="C11"/>
  <c r="B11"/>
  <c r="J11" s="1"/>
  <c r="B10"/>
  <c r="J10" s="1"/>
  <c r="C10"/>
  <c r="C9"/>
  <c r="C8"/>
  <c r="C7"/>
  <c r="B9"/>
  <c r="J9" s="1"/>
  <c r="B8"/>
  <c r="J8" s="1"/>
  <c r="B7"/>
  <c r="J7" s="1"/>
  <c r="Z20"/>
  <c r="Z19"/>
  <c r="Z18"/>
  <c r="Z17"/>
  <c r="Z16"/>
  <c r="Z15"/>
  <c r="Z14"/>
  <c r="Z13"/>
  <c r="Z12"/>
  <c r="Z11"/>
  <c r="Z10"/>
  <c r="Z9"/>
  <c r="Z8"/>
  <c r="Z7"/>
  <c r="O19"/>
  <c r="O17"/>
  <c r="O15"/>
  <c r="O13"/>
  <c r="O11"/>
  <c r="O9"/>
  <c r="CV100" i="19"/>
  <c r="CO100"/>
  <c r="CH100"/>
  <c r="CA100"/>
  <c r="BT100"/>
  <c r="BM100"/>
  <c r="BF100"/>
  <c r="AY100"/>
  <c r="AR100"/>
  <c r="AK100"/>
  <c r="AD100"/>
  <c r="W100"/>
  <c r="P100"/>
  <c r="I100"/>
  <c r="CV99"/>
  <c r="CO99"/>
  <c r="CH99"/>
  <c r="CA99"/>
  <c r="BT99"/>
  <c r="BM99"/>
  <c r="BF99"/>
  <c r="AY99"/>
  <c r="AR99"/>
  <c r="AK99"/>
  <c r="AD99"/>
  <c r="W99"/>
  <c r="P99"/>
  <c r="I99"/>
  <c r="CV98"/>
  <c r="CO98"/>
  <c r="CH98"/>
  <c r="CA98"/>
  <c r="BT98"/>
  <c r="BM98"/>
  <c r="BF98"/>
  <c r="AY98"/>
  <c r="AR98"/>
  <c r="AK98"/>
  <c r="AD98"/>
  <c r="W98"/>
  <c r="P98"/>
  <c r="I98"/>
  <c r="CV97"/>
  <c r="CO97"/>
  <c r="CH97"/>
  <c r="CA97"/>
  <c r="BT97"/>
  <c r="BM97"/>
  <c r="BF97"/>
  <c r="AY97"/>
  <c r="AR97"/>
  <c r="AK97"/>
  <c r="AD97"/>
  <c r="W97"/>
  <c r="P97"/>
  <c r="I97"/>
  <c r="CV96"/>
  <c r="CO96"/>
  <c r="CH96"/>
  <c r="CA96"/>
  <c r="BT96"/>
  <c r="BM96"/>
  <c r="BF96"/>
  <c r="AY96"/>
  <c r="AR96"/>
  <c r="AK96"/>
  <c r="AD96"/>
  <c r="W96"/>
  <c r="P96"/>
  <c r="I96"/>
  <c r="CV95"/>
  <c r="CO95"/>
  <c r="CH95"/>
  <c r="CA95"/>
  <c r="BT95"/>
  <c r="BM95"/>
  <c r="BF95"/>
  <c r="AY95"/>
  <c r="AR95"/>
  <c r="AK95"/>
  <c r="AD95"/>
  <c r="W95"/>
  <c r="P95"/>
  <c r="I95"/>
  <c r="CV94"/>
  <c r="CO94"/>
  <c r="CH94"/>
  <c r="CA94"/>
  <c r="BT94"/>
  <c r="BM94"/>
  <c r="BF94"/>
  <c r="AY94"/>
  <c r="AR94"/>
  <c r="AK94"/>
  <c r="AD94"/>
  <c r="W94"/>
  <c r="P94"/>
  <c r="I94"/>
  <c r="CV93"/>
  <c r="CO93"/>
  <c r="CH93"/>
  <c r="CA93"/>
  <c r="BT93"/>
  <c r="BM93"/>
  <c r="BF93"/>
  <c r="AY93"/>
  <c r="AR93"/>
  <c r="AK93"/>
  <c r="AD93"/>
  <c r="W93"/>
  <c r="P93"/>
  <c r="I93"/>
  <c r="CV92"/>
  <c r="CO92"/>
  <c r="CH92"/>
  <c r="CA92"/>
  <c r="BT92"/>
  <c r="BM92"/>
  <c r="BF92"/>
  <c r="AY92"/>
  <c r="AR92"/>
  <c r="AK92"/>
  <c r="AD92"/>
  <c r="W92"/>
  <c r="P92"/>
  <c r="I92"/>
  <c r="CV91"/>
  <c r="CO91"/>
  <c r="CH91"/>
  <c r="CA91"/>
  <c r="BT91"/>
  <c r="BM91"/>
  <c r="BF91"/>
  <c r="AY91"/>
  <c r="AR91"/>
  <c r="AK91"/>
  <c r="AD91"/>
  <c r="W91"/>
  <c r="P91"/>
  <c r="I91"/>
  <c r="CV90"/>
  <c r="CO90"/>
  <c r="CH90"/>
  <c r="CA90"/>
  <c r="BT90"/>
  <c r="BM90"/>
  <c r="BF90"/>
  <c r="AY90"/>
  <c r="AR90"/>
  <c r="AK90"/>
  <c r="AD90"/>
  <c r="W90"/>
  <c r="P90"/>
  <c r="I90"/>
  <c r="CV89"/>
  <c r="CO89"/>
  <c r="CH89"/>
  <c r="CA89"/>
  <c r="BT89"/>
  <c r="BM89"/>
  <c r="BF89"/>
  <c r="AY89"/>
  <c r="AR89"/>
  <c r="AK89"/>
  <c r="AD89"/>
  <c r="W89"/>
  <c r="P89"/>
  <c r="I89"/>
  <c r="CV88"/>
  <c r="CO88"/>
  <c r="CH88"/>
  <c r="CA88"/>
  <c r="BT88"/>
  <c r="BM88"/>
  <c r="BF88"/>
  <c r="AY88"/>
  <c r="AR88"/>
  <c r="AK88"/>
  <c r="AD88"/>
  <c r="W88"/>
  <c r="P88"/>
  <c r="I88"/>
  <c r="CV87"/>
  <c r="CO87"/>
  <c r="CH87"/>
  <c r="CA87"/>
  <c r="BT87"/>
  <c r="BM87"/>
  <c r="BF87"/>
  <c r="AY87"/>
  <c r="AR87"/>
  <c r="AK87"/>
  <c r="AD87"/>
  <c r="W87"/>
  <c r="P87"/>
  <c r="I87"/>
  <c r="CV86"/>
  <c r="CO86"/>
  <c r="CH86"/>
  <c r="CA86"/>
  <c r="BT86"/>
  <c r="BM86"/>
  <c r="BF86"/>
  <c r="AY86"/>
  <c r="AR86"/>
  <c r="AK86"/>
  <c r="AD86"/>
  <c r="W86"/>
  <c r="P86"/>
  <c r="I86"/>
  <c r="CV85"/>
  <c r="CO85"/>
  <c r="CH85"/>
  <c r="CA85"/>
  <c r="BT85"/>
  <c r="BM85"/>
  <c r="BF85"/>
  <c r="AY85"/>
  <c r="AR85"/>
  <c r="AK85"/>
  <c r="AD85"/>
  <c r="W85"/>
  <c r="P85"/>
  <c r="I85"/>
  <c r="CV84"/>
  <c r="CO84"/>
  <c r="CH84"/>
  <c r="CA84"/>
  <c r="BT84"/>
  <c r="BM84"/>
  <c r="BF84"/>
  <c r="AY84"/>
  <c r="AR84"/>
  <c r="AK84"/>
  <c r="AD84"/>
  <c r="W84"/>
  <c r="P84"/>
  <c r="I84"/>
  <c r="CV83"/>
  <c r="CO83"/>
  <c r="CH83"/>
  <c r="CA83"/>
  <c r="BT83"/>
  <c r="BM83"/>
  <c r="BF83"/>
  <c r="AY83"/>
  <c r="AR83"/>
  <c r="AK83"/>
  <c r="AD83"/>
  <c r="W83"/>
  <c r="P83"/>
  <c r="I83"/>
  <c r="CV82"/>
  <c r="CO82"/>
  <c r="CH82"/>
  <c r="CA82"/>
  <c r="BT82"/>
  <c r="BM82"/>
  <c r="BF82"/>
  <c r="AY82"/>
  <c r="AR82"/>
  <c r="AK82"/>
  <c r="AD82"/>
  <c r="W82"/>
  <c r="P82"/>
  <c r="I82"/>
  <c r="CV81"/>
  <c r="CO81"/>
  <c r="CH81"/>
  <c r="CA81"/>
  <c r="BT81"/>
  <c r="BM81"/>
  <c r="BF81"/>
  <c r="AY81"/>
  <c r="AR81"/>
  <c r="AK81"/>
  <c r="AD81"/>
  <c r="W81"/>
  <c r="P81"/>
  <c r="I81"/>
  <c r="CV80"/>
  <c r="CO80"/>
  <c r="CH80"/>
  <c r="CA80"/>
  <c r="BT80"/>
  <c r="BM80"/>
  <c r="BF80"/>
  <c r="AY80"/>
  <c r="AR80"/>
  <c r="AK80"/>
  <c r="AD80"/>
  <c r="W80"/>
  <c r="P80"/>
  <c r="I80"/>
  <c r="CV79"/>
  <c r="CO79"/>
  <c r="CH79"/>
  <c r="CA79"/>
  <c r="BT79"/>
  <c r="BM79"/>
  <c r="BF79"/>
  <c r="AY79"/>
  <c r="AR79"/>
  <c r="AK79"/>
  <c r="AD79"/>
  <c r="W79"/>
  <c r="P79"/>
  <c r="I79"/>
  <c r="CV78"/>
  <c r="CO78"/>
  <c r="CH78"/>
  <c r="CA78"/>
  <c r="BT78"/>
  <c r="BM78"/>
  <c r="BF78"/>
  <c r="AY78"/>
  <c r="AR78"/>
  <c r="AK78"/>
  <c r="AD78"/>
  <c r="W78"/>
  <c r="P78"/>
  <c r="I78"/>
  <c r="CV77"/>
  <c r="CO77"/>
  <c r="CH77"/>
  <c r="CA77"/>
  <c r="BT77"/>
  <c r="BM77"/>
  <c r="BF77"/>
  <c r="AY77"/>
  <c r="AR77"/>
  <c r="AK77"/>
  <c r="AD77"/>
  <c r="W77"/>
  <c r="P77"/>
  <c r="I77"/>
  <c r="CV76"/>
  <c r="CO76"/>
  <c r="CH76"/>
  <c r="CA76"/>
  <c r="BT76"/>
  <c r="BM76"/>
  <c r="BF76"/>
  <c r="AY76"/>
  <c r="AR76"/>
  <c r="AK76"/>
  <c r="AD76"/>
  <c r="W76"/>
  <c r="P76"/>
  <c r="I76"/>
  <c r="CV75"/>
  <c r="CO75"/>
  <c r="CH75"/>
  <c r="CA75"/>
  <c r="BT75"/>
  <c r="BM75"/>
  <c r="BF75"/>
  <c r="AY75"/>
  <c r="AR75"/>
  <c r="AK75"/>
  <c r="AD75"/>
  <c r="W75"/>
  <c r="P75"/>
  <c r="I75"/>
  <c r="CV74"/>
  <c r="CO74"/>
  <c r="CH74"/>
  <c r="CA74"/>
  <c r="BT74"/>
  <c r="BM74"/>
  <c r="BF74"/>
  <c r="AY74"/>
  <c r="AR74"/>
  <c r="AK74"/>
  <c r="AD74"/>
  <c r="W74"/>
  <c r="P74"/>
  <c r="I74"/>
  <c r="CV73"/>
  <c r="CO73"/>
  <c r="CH73"/>
  <c r="CA73"/>
  <c r="BT73"/>
  <c r="BM73"/>
  <c r="BF73"/>
  <c r="AY73"/>
  <c r="AR73"/>
  <c r="AK73"/>
  <c r="AD73"/>
  <c r="W73"/>
  <c r="P73"/>
  <c r="I73"/>
  <c r="CV72"/>
  <c r="CO72"/>
  <c r="CH72"/>
  <c r="CA72"/>
  <c r="BT72"/>
  <c r="BM72"/>
  <c r="BF72"/>
  <c r="AY72"/>
  <c r="AR72"/>
  <c r="AK72"/>
  <c r="AD72"/>
  <c r="W72"/>
  <c r="P72"/>
  <c r="I72"/>
  <c r="CV71"/>
  <c r="CO71"/>
  <c r="CH71"/>
  <c r="CA71"/>
  <c r="BT71"/>
  <c r="BM71"/>
  <c r="BF71"/>
  <c r="AY71"/>
  <c r="AR71"/>
  <c r="AK71"/>
  <c r="AD71"/>
  <c r="W71"/>
  <c r="P71"/>
  <c r="I71"/>
  <c r="CV70"/>
  <c r="CO70"/>
  <c r="CH70"/>
  <c r="CA70"/>
  <c r="BT70"/>
  <c r="BM70"/>
  <c r="BF70"/>
  <c r="AY70"/>
  <c r="AR70"/>
  <c r="AK70"/>
  <c r="AD70"/>
  <c r="W70"/>
  <c r="P70"/>
  <c r="I70"/>
  <c r="CV69"/>
  <c r="CO69"/>
  <c r="CH69"/>
  <c r="CA69"/>
  <c r="BT69"/>
  <c r="BM69"/>
  <c r="BF69"/>
  <c r="AY69"/>
  <c r="AR69"/>
  <c r="AK69"/>
  <c r="AD69"/>
  <c r="W69"/>
  <c r="P69"/>
  <c r="I69"/>
  <c r="CV68"/>
  <c r="CO68"/>
  <c r="CH68"/>
  <c r="CA68"/>
  <c r="BT68"/>
  <c r="BM68"/>
  <c r="BF68"/>
  <c r="AY68"/>
  <c r="AR68"/>
  <c r="AK68"/>
  <c r="AD68"/>
  <c r="W68"/>
  <c r="P68"/>
  <c r="I68"/>
  <c r="CV67"/>
  <c r="CO67"/>
  <c r="CH67"/>
  <c r="CA67"/>
  <c r="BT67"/>
  <c r="BM67"/>
  <c r="BF67"/>
  <c r="AY67"/>
  <c r="AR67"/>
  <c r="AK67"/>
  <c r="AD67"/>
  <c r="W67"/>
  <c r="P67"/>
  <c r="I67"/>
  <c r="CV66"/>
  <c r="CO66"/>
  <c r="CH66"/>
  <c r="CA66"/>
  <c r="BT66"/>
  <c r="BM66"/>
  <c r="BF66"/>
  <c r="AY66"/>
  <c r="AR66"/>
  <c r="AK66"/>
  <c r="AD66"/>
  <c r="W66"/>
  <c r="P66"/>
  <c r="I66"/>
  <c r="CV65"/>
  <c r="CO65"/>
  <c r="CH65"/>
  <c r="CA65"/>
  <c r="BT65"/>
  <c r="BM65"/>
  <c r="BF65"/>
  <c r="AY65"/>
  <c r="AR65"/>
  <c r="AK65"/>
  <c r="AD65"/>
  <c r="W65"/>
  <c r="P65"/>
  <c r="I65"/>
  <c r="CV64"/>
  <c r="CO64"/>
  <c r="CH64"/>
  <c r="CA64"/>
  <c r="BT64"/>
  <c r="BM64"/>
  <c r="BF64"/>
  <c r="AY64"/>
  <c r="AR64"/>
  <c r="AK64"/>
  <c r="AD64"/>
  <c r="W64"/>
  <c r="P64"/>
  <c r="I64"/>
  <c r="CV63"/>
  <c r="CO63"/>
  <c r="CH63"/>
  <c r="CA63"/>
  <c r="BT63"/>
  <c r="BM63"/>
  <c r="BF63"/>
  <c r="AY63"/>
  <c r="AR63"/>
  <c r="AK63"/>
  <c r="AD63"/>
  <c r="W63"/>
  <c r="P63"/>
  <c r="I63"/>
  <c r="CV62"/>
  <c r="CO62"/>
  <c r="CH62"/>
  <c r="CA62"/>
  <c r="BT62"/>
  <c r="BM62"/>
  <c r="BF62"/>
  <c r="AY62"/>
  <c r="AR62"/>
  <c r="AK62"/>
  <c r="AD62"/>
  <c r="W62"/>
  <c r="P62"/>
  <c r="I62"/>
  <c r="CV61"/>
  <c r="CO61"/>
  <c r="CH61"/>
  <c r="CA61"/>
  <c r="BT61"/>
  <c r="BM61"/>
  <c r="BF61"/>
  <c r="AY61"/>
  <c r="AR61"/>
  <c r="AK61"/>
  <c r="AD61"/>
  <c r="W61"/>
  <c r="P61"/>
  <c r="I61"/>
  <c r="CV60"/>
  <c r="CO60"/>
  <c r="CH60"/>
  <c r="CA60"/>
  <c r="BT60"/>
  <c r="BM60"/>
  <c r="BF60"/>
  <c r="AY60"/>
  <c r="AR60"/>
  <c r="AK60"/>
  <c r="AD60"/>
  <c r="W60"/>
  <c r="P60"/>
  <c r="I60"/>
  <c r="CV59"/>
  <c r="CO59"/>
  <c r="CH59"/>
  <c r="CA59"/>
  <c r="BT59"/>
  <c r="BM59"/>
  <c r="BF59"/>
  <c r="AY59"/>
  <c r="AR59"/>
  <c r="AK59"/>
  <c r="AD59"/>
  <c r="W59"/>
  <c r="P59"/>
  <c r="I59"/>
  <c r="CV58"/>
  <c r="CO58"/>
  <c r="CH58"/>
  <c r="CA58"/>
  <c r="BT58"/>
  <c r="BM58"/>
  <c r="BF58"/>
  <c r="AY58"/>
  <c r="AR58"/>
  <c r="AK58"/>
  <c r="AD58"/>
  <c r="W58"/>
  <c r="P58"/>
  <c r="I58"/>
  <c r="CV57"/>
  <c r="CO57"/>
  <c r="CH57"/>
  <c r="CA57"/>
  <c r="BT57"/>
  <c r="BM57"/>
  <c r="BF57"/>
  <c r="AY57"/>
  <c r="AR57"/>
  <c r="AK57"/>
  <c r="AD57"/>
  <c r="W57"/>
  <c r="P57"/>
  <c r="I57"/>
  <c r="CV56"/>
  <c r="CO56"/>
  <c r="CH56"/>
  <c r="CA56"/>
  <c r="BT56"/>
  <c r="BM56"/>
  <c r="BF56"/>
  <c r="AY56"/>
  <c r="AR56"/>
  <c r="AK56"/>
  <c r="AD56"/>
  <c r="W56"/>
  <c r="P56"/>
  <c r="I56"/>
  <c r="CV55"/>
  <c r="CO55"/>
  <c r="CH55"/>
  <c r="CA55"/>
  <c r="BT55"/>
  <c r="BM55"/>
  <c r="BF55"/>
  <c r="AY55"/>
  <c r="AR55"/>
  <c r="AK55"/>
  <c r="AD55"/>
  <c r="W55"/>
  <c r="P55"/>
  <c r="I55"/>
  <c r="CV54"/>
  <c r="CO54"/>
  <c r="CH54"/>
  <c r="CA54"/>
  <c r="BT54"/>
  <c r="BM54"/>
  <c r="BF54"/>
  <c r="AY54"/>
  <c r="AR54"/>
  <c r="AK54"/>
  <c r="AD54"/>
  <c r="W54"/>
  <c r="P54"/>
  <c r="I54"/>
  <c r="CV53"/>
  <c r="CO53"/>
  <c r="CH53"/>
  <c r="CA53"/>
  <c r="BT53"/>
  <c r="BM53"/>
  <c r="BF53"/>
  <c r="AY53"/>
  <c r="AR53"/>
  <c r="AK53"/>
  <c r="AD53"/>
  <c r="W53"/>
  <c r="P53"/>
  <c r="I53"/>
  <c r="CV52"/>
  <c r="CO52"/>
  <c r="CH52"/>
  <c r="CA52"/>
  <c r="BT52"/>
  <c r="BM52"/>
  <c r="BF52"/>
  <c r="AY52"/>
  <c r="AR52"/>
  <c r="AK52"/>
  <c r="AD52"/>
  <c r="W52"/>
  <c r="P52"/>
  <c r="I52"/>
  <c r="CV51"/>
  <c r="CO51"/>
  <c r="CH51"/>
  <c r="CA51"/>
  <c r="BT51"/>
  <c r="BM51"/>
  <c r="BF51"/>
  <c r="AY51"/>
  <c r="AR51"/>
  <c r="AK51"/>
  <c r="AD51"/>
  <c r="W51"/>
  <c r="P51"/>
  <c r="I51"/>
  <c r="CV50"/>
  <c r="CO50"/>
  <c r="CH50"/>
  <c r="CA50"/>
  <c r="BT50"/>
  <c r="BM50"/>
  <c r="BF50"/>
  <c r="AY50"/>
  <c r="AR50"/>
  <c r="AK50"/>
  <c r="AD50"/>
  <c r="W50"/>
  <c r="P50"/>
  <c r="I50"/>
  <c r="CV49"/>
  <c r="CO49"/>
  <c r="CH49"/>
  <c r="CA49"/>
  <c r="BT49"/>
  <c r="BM49"/>
  <c r="BF49"/>
  <c r="AY49"/>
  <c r="AR49"/>
  <c r="AK49"/>
  <c r="AD49"/>
  <c r="W49"/>
  <c r="P49"/>
  <c r="I49"/>
  <c r="CV48"/>
  <c r="CO48"/>
  <c r="CH48"/>
  <c r="CA48"/>
  <c r="BT48"/>
  <c r="BM48"/>
  <c r="BF48"/>
  <c r="AY48"/>
  <c r="AR48"/>
  <c r="AK48"/>
  <c r="AD48"/>
  <c r="W48"/>
  <c r="P48"/>
  <c r="I48"/>
  <c r="CV47"/>
  <c r="CO47"/>
  <c r="CH47"/>
  <c r="CA47"/>
  <c r="BT47"/>
  <c r="BM47"/>
  <c r="BF47"/>
  <c r="AY47"/>
  <c r="AR47"/>
  <c r="AK47"/>
  <c r="AD47"/>
  <c r="W47"/>
  <c r="P47"/>
  <c r="I47"/>
  <c r="CV46"/>
  <c r="CO46"/>
  <c r="CH46"/>
  <c r="CA46"/>
  <c r="BT46"/>
  <c r="BM46"/>
  <c r="BF46"/>
  <c r="AY46"/>
  <c r="AR46"/>
  <c r="AK46"/>
  <c r="AD46"/>
  <c r="W46"/>
  <c r="P46"/>
  <c r="I46"/>
  <c r="CV45"/>
  <c r="CO45"/>
  <c r="CH45"/>
  <c r="CA45"/>
  <c r="BT45"/>
  <c r="BM45"/>
  <c r="BF45"/>
  <c r="AY45"/>
  <c r="AR45"/>
  <c r="AK45"/>
  <c r="AD45"/>
  <c r="W45"/>
  <c r="P45"/>
  <c r="I45"/>
  <c r="CV44"/>
  <c r="CO44"/>
  <c r="CH44"/>
  <c r="CA44"/>
  <c r="BT44"/>
  <c r="BM44"/>
  <c r="BF44"/>
  <c r="AY44"/>
  <c r="AR44"/>
  <c r="AK44"/>
  <c r="AD44"/>
  <c r="W44"/>
  <c r="P44"/>
  <c r="I44"/>
  <c r="CV43"/>
  <c r="CO43"/>
  <c r="CH43"/>
  <c r="CA43"/>
  <c r="BT43"/>
  <c r="BM43"/>
  <c r="BF43"/>
  <c r="AY43"/>
  <c r="AR43"/>
  <c r="AK43"/>
  <c r="AD43"/>
  <c r="W43"/>
  <c r="P43"/>
  <c r="I43"/>
  <c r="CV42"/>
  <c r="CO42"/>
  <c r="CH42"/>
  <c r="CA42"/>
  <c r="BT42"/>
  <c r="BM42"/>
  <c r="BF42"/>
  <c r="AY42"/>
  <c r="AR42"/>
  <c r="AK42"/>
  <c r="AD42"/>
  <c r="W42"/>
  <c r="P42"/>
  <c r="I42"/>
  <c r="CV41"/>
  <c r="CO41"/>
  <c r="CH41"/>
  <c r="CA41"/>
  <c r="BT41"/>
  <c r="BM41"/>
  <c r="BF41"/>
  <c r="AY41"/>
  <c r="AR41"/>
  <c r="AK41"/>
  <c r="AD41"/>
  <c r="W41"/>
  <c r="P41"/>
  <c r="I41"/>
  <c r="CV40"/>
  <c r="CO40"/>
  <c r="CH40"/>
  <c r="CA40"/>
  <c r="BT40"/>
  <c r="BM40"/>
  <c r="BF40"/>
  <c r="AY40"/>
  <c r="AR40"/>
  <c r="AK40"/>
  <c r="AD40"/>
  <c r="W40"/>
  <c r="P40"/>
  <c r="I40"/>
  <c r="CV39"/>
  <c r="CO39"/>
  <c r="CH39"/>
  <c r="CA39"/>
  <c r="BT39"/>
  <c r="BM39"/>
  <c r="BF39"/>
  <c r="AY39"/>
  <c r="AR39"/>
  <c r="AK39"/>
  <c r="AD39"/>
  <c r="W39"/>
  <c r="P39"/>
  <c r="I39"/>
  <c r="CV38"/>
  <c r="CO38"/>
  <c r="CH38"/>
  <c r="CA38"/>
  <c r="BT38"/>
  <c r="BM38"/>
  <c r="BF38"/>
  <c r="AY38"/>
  <c r="AR38"/>
  <c r="AK38"/>
  <c r="AD38"/>
  <c r="W38"/>
  <c r="P38"/>
  <c r="I38"/>
  <c r="CV37"/>
  <c r="CO37"/>
  <c r="CH37"/>
  <c r="CA37"/>
  <c r="BT37"/>
  <c r="BM37"/>
  <c r="BF37"/>
  <c r="AY37"/>
  <c r="AR37"/>
  <c r="AK37"/>
  <c r="AD37"/>
  <c r="W37"/>
  <c r="P37"/>
  <c r="I37"/>
  <c r="CV36"/>
  <c r="CO36"/>
  <c r="CH36"/>
  <c r="CA36"/>
  <c r="BT36"/>
  <c r="BM36"/>
  <c r="BF36"/>
  <c r="AY36"/>
  <c r="AR36"/>
  <c r="AK36"/>
  <c r="AD36"/>
  <c r="W36"/>
  <c r="P36"/>
  <c r="I36"/>
  <c r="CV35"/>
  <c r="CO35"/>
  <c r="CH35"/>
  <c r="CA35"/>
  <c r="BT35"/>
  <c r="BM35"/>
  <c r="BF35"/>
  <c r="AY35"/>
  <c r="AR35"/>
  <c r="AK35"/>
  <c r="AD35"/>
  <c r="W35"/>
  <c r="P35"/>
  <c r="I35"/>
  <c r="CV34"/>
  <c r="CO34"/>
  <c r="CH34"/>
  <c r="CA34"/>
  <c r="BT34"/>
  <c r="BM34"/>
  <c r="BF34"/>
  <c r="AY34"/>
  <c r="AR34"/>
  <c r="AK34"/>
  <c r="AD34"/>
  <c r="W34"/>
  <c r="P34"/>
  <c r="I34"/>
  <c r="CV33"/>
  <c r="CO33"/>
  <c r="CH33"/>
  <c r="CA33"/>
  <c r="BT33"/>
  <c r="BM33"/>
  <c r="BF33"/>
  <c r="AY33"/>
  <c r="AR33"/>
  <c r="AK33"/>
  <c r="AD33"/>
  <c r="W33"/>
  <c r="P33"/>
  <c r="I33"/>
  <c r="CV32"/>
  <c r="CO32"/>
  <c r="CH32"/>
  <c r="CA32"/>
  <c r="BT32"/>
  <c r="BM32"/>
  <c r="BF32"/>
  <c r="AY32"/>
  <c r="AR32"/>
  <c r="AK32"/>
  <c r="AD32"/>
  <c r="W32"/>
  <c r="P32"/>
  <c r="I32"/>
  <c r="CV31"/>
  <c r="CO31"/>
  <c r="CH31"/>
  <c r="CA31"/>
  <c r="BT31"/>
  <c r="BM31"/>
  <c r="BF31"/>
  <c r="AY31"/>
  <c r="AR31"/>
  <c r="AK31"/>
  <c r="AD31"/>
  <c r="W31"/>
  <c r="P31"/>
  <c r="I31"/>
  <c r="CV30"/>
  <c r="CO30"/>
  <c r="CH30"/>
  <c r="CA30"/>
  <c r="BT30"/>
  <c r="BM30"/>
  <c r="BF30"/>
  <c r="AY30"/>
  <c r="AR30"/>
  <c r="AK30"/>
  <c r="AD30"/>
  <c r="W30"/>
  <c r="P30"/>
  <c r="I30"/>
  <c r="CV29"/>
  <c r="CO29"/>
  <c r="CH29"/>
  <c r="CA29"/>
  <c r="BT29"/>
  <c r="BM29"/>
  <c r="BF29"/>
  <c r="AY29"/>
  <c r="AR29"/>
  <c r="AK29"/>
  <c r="AD29"/>
  <c r="W29"/>
  <c r="P29"/>
  <c r="I29"/>
  <c r="CV28"/>
  <c r="CO28"/>
  <c r="CH28"/>
  <c r="CA28"/>
  <c r="BT28"/>
  <c r="BM28"/>
  <c r="BF28"/>
  <c r="AY28"/>
  <c r="AR28"/>
  <c r="AK28"/>
  <c r="AD28"/>
  <c r="W28"/>
  <c r="P28"/>
  <c r="I28"/>
  <c r="CV27"/>
  <c r="CO27"/>
  <c r="CH27"/>
  <c r="CA27"/>
  <c r="BT27"/>
  <c r="BM27"/>
  <c r="BF27"/>
  <c r="AY27"/>
  <c r="AR27"/>
  <c r="AK27"/>
  <c r="AD27"/>
  <c r="W27"/>
  <c r="P27"/>
  <c r="I27"/>
  <c r="CV26"/>
  <c r="CO26"/>
  <c r="CH26"/>
  <c r="CA26"/>
  <c r="BT26"/>
  <c r="BM26"/>
  <c r="BF26"/>
  <c r="AY26"/>
  <c r="AR26"/>
  <c r="AK26"/>
  <c r="AD26"/>
  <c r="W26"/>
  <c r="P26"/>
  <c r="I26"/>
  <c r="CV25"/>
  <c r="CO25"/>
  <c r="CH25"/>
  <c r="CA25"/>
  <c r="BT25"/>
  <c r="BM25"/>
  <c r="BF25"/>
  <c r="AY25"/>
  <c r="AR25"/>
  <c r="AK25"/>
  <c r="AD25"/>
  <c r="W25"/>
  <c r="P25"/>
  <c r="I25"/>
  <c r="CV24"/>
  <c r="CO24"/>
  <c r="CH24"/>
  <c r="CA24"/>
  <c r="BT24"/>
  <c r="BM24"/>
  <c r="BF24"/>
  <c r="AY24"/>
  <c r="AR24"/>
  <c r="AK24"/>
  <c r="AD24"/>
  <c r="W24"/>
  <c r="P24"/>
  <c r="I24"/>
  <c r="CV23"/>
  <c r="CO23"/>
  <c r="CH23"/>
  <c r="CA23"/>
  <c r="BT23"/>
  <c r="BM23"/>
  <c r="BF23"/>
  <c r="AY23"/>
  <c r="AR23"/>
  <c r="AK23"/>
  <c r="AD23"/>
  <c r="W23"/>
  <c r="P23"/>
  <c r="I23"/>
  <c r="CV22"/>
  <c r="CO22"/>
  <c r="CH22"/>
  <c r="CA22"/>
  <c r="BT22"/>
  <c r="BM22"/>
  <c r="BF22"/>
  <c r="AY22"/>
  <c r="AR22"/>
  <c r="AK22"/>
  <c r="AD22"/>
  <c r="W22"/>
  <c r="P22"/>
  <c r="I22"/>
  <c r="CV21"/>
  <c r="CO21"/>
  <c r="CH21"/>
  <c r="CA21"/>
  <c r="BT21"/>
  <c r="BM21"/>
  <c r="BF21"/>
  <c r="AY21"/>
  <c r="AR21"/>
  <c r="AK21"/>
  <c r="AD21"/>
  <c r="W21"/>
  <c r="P21"/>
  <c r="I21"/>
  <c r="CV20"/>
  <c r="CO20"/>
  <c r="CH20"/>
  <c r="CA20"/>
  <c r="BT20"/>
  <c r="BM20"/>
  <c r="BF20"/>
  <c r="AY20"/>
  <c r="AR20"/>
  <c r="AK20"/>
  <c r="AD20"/>
  <c r="W20"/>
  <c r="P20"/>
  <c r="I20"/>
  <c r="CV19"/>
  <c r="CO19"/>
  <c r="CH19"/>
  <c r="CA19"/>
  <c r="BT19"/>
  <c r="BM19"/>
  <c r="BF19"/>
  <c r="AY19"/>
  <c r="AR19"/>
  <c r="AK19"/>
  <c r="AD19"/>
  <c r="W19"/>
  <c r="P19"/>
  <c r="I19"/>
  <c r="CV18"/>
  <c r="CO18"/>
  <c r="CH18"/>
  <c r="CA18"/>
  <c r="BT18"/>
  <c r="BM18"/>
  <c r="BF18"/>
  <c r="AY18"/>
  <c r="AR18"/>
  <c r="AK18"/>
  <c r="AD18"/>
  <c r="W18"/>
  <c r="P18"/>
  <c r="I18"/>
  <c r="CV17"/>
  <c r="CO17"/>
  <c r="CH17"/>
  <c r="CA17"/>
  <c r="BT17"/>
  <c r="BM17"/>
  <c r="BF17"/>
  <c r="AY17"/>
  <c r="AR17"/>
  <c r="AK17"/>
  <c r="AD17"/>
  <c r="W17"/>
  <c r="P17"/>
  <c r="I17"/>
  <c r="CV16"/>
  <c r="CO16"/>
  <c r="CH16"/>
  <c r="CA16"/>
  <c r="BT16"/>
  <c r="BM16"/>
  <c r="BF16"/>
  <c r="AY16"/>
  <c r="AR16"/>
  <c r="AK16"/>
  <c r="AD16"/>
  <c r="W16"/>
  <c r="P16"/>
  <c r="I16"/>
  <c r="CV15"/>
  <c r="CO15"/>
  <c r="CH15"/>
  <c r="CA15"/>
  <c r="BT15"/>
  <c r="BM15"/>
  <c r="BF15"/>
  <c r="AY15"/>
  <c r="AR15"/>
  <c r="AK15"/>
  <c r="AD15"/>
  <c r="W15"/>
  <c r="P15"/>
  <c r="I15"/>
  <c r="CV14"/>
  <c r="CO14"/>
  <c r="CH14"/>
  <c r="CA14"/>
  <c r="BT14"/>
  <c r="BM14"/>
  <c r="BF14"/>
  <c r="AY14"/>
  <c r="AR14"/>
  <c r="AK14"/>
  <c r="AD14"/>
  <c r="W14"/>
  <c r="P14"/>
  <c r="I14"/>
  <c r="CV13"/>
  <c r="CO13"/>
  <c r="CH13"/>
  <c r="CA13"/>
  <c r="BT13"/>
  <c r="BM13"/>
  <c r="BF13"/>
  <c r="AY13"/>
  <c r="AR13"/>
  <c r="AK13"/>
  <c r="AD13"/>
  <c r="W13"/>
  <c r="P13"/>
  <c r="I13"/>
  <c r="CV12"/>
  <c r="CO12"/>
  <c r="CH12"/>
  <c r="CA12"/>
  <c r="BT12"/>
  <c r="BM12"/>
  <c r="BF12"/>
  <c r="AY12"/>
  <c r="AR12"/>
  <c r="AK12"/>
  <c r="AD12"/>
  <c r="W12"/>
  <c r="P12"/>
  <c r="I12"/>
  <c r="CV11"/>
  <c r="CO11"/>
  <c r="CH11"/>
  <c r="CA11"/>
  <c r="BT11"/>
  <c r="BM11"/>
  <c r="BF11"/>
  <c r="AY11"/>
  <c r="AR11"/>
  <c r="AK11"/>
  <c r="AD11"/>
  <c r="W11"/>
  <c r="P11"/>
  <c r="I11"/>
  <c r="CV10"/>
  <c r="CO10"/>
  <c r="CH10"/>
  <c r="CA10"/>
  <c r="BT10"/>
  <c r="BM10"/>
  <c r="BF10"/>
  <c r="AY10"/>
  <c r="AR10"/>
  <c r="AK10"/>
  <c r="AD10"/>
  <c r="W10"/>
  <c r="P10"/>
  <c r="I10"/>
  <c r="CV9"/>
  <c r="CO9"/>
  <c r="CH9"/>
  <c r="CA9"/>
  <c r="BT9"/>
  <c r="BM9"/>
  <c r="BF9"/>
  <c r="AY9"/>
  <c r="AR9"/>
  <c r="AK9"/>
  <c r="AD9"/>
  <c r="W9"/>
  <c r="P9"/>
  <c r="I9"/>
  <c r="CV8"/>
  <c r="CO8"/>
  <c r="CH8"/>
  <c r="CA8"/>
  <c r="BT8"/>
  <c r="BM8"/>
  <c r="BF8"/>
  <c r="AY8"/>
  <c r="AR8"/>
  <c r="AK8"/>
  <c r="AD8"/>
  <c r="W8"/>
  <c r="P8"/>
  <c r="I8"/>
  <c r="CV7"/>
  <c r="CO7"/>
  <c r="CH7"/>
  <c r="CA7"/>
  <c r="BT7"/>
  <c r="BM7"/>
  <c r="BF7"/>
  <c r="AY7"/>
  <c r="AR7"/>
  <c r="AK7"/>
  <c r="AD7"/>
  <c r="W7"/>
  <c r="P7"/>
  <c r="I7"/>
  <c r="CV100" i="18"/>
  <c r="CO100"/>
  <c r="CH100"/>
  <c r="CA100"/>
  <c r="BT100"/>
  <c r="BM100"/>
  <c r="BF100"/>
  <c r="AY100"/>
  <c r="AR100"/>
  <c r="AK100"/>
  <c r="AD100"/>
  <c r="W100"/>
  <c r="I100"/>
  <c r="CV99"/>
  <c r="CO99"/>
  <c r="CH99"/>
  <c r="CA99"/>
  <c r="BT99"/>
  <c r="BM99"/>
  <c r="BF99"/>
  <c r="AY99"/>
  <c r="AR99"/>
  <c r="AK99"/>
  <c r="AD99"/>
  <c r="W99"/>
  <c r="I99"/>
  <c r="CV98"/>
  <c r="CO98"/>
  <c r="CH98"/>
  <c r="CA98"/>
  <c r="BT98"/>
  <c r="BM98"/>
  <c r="BF98"/>
  <c r="AY98"/>
  <c r="AR98"/>
  <c r="AK98"/>
  <c r="AD98"/>
  <c r="W98"/>
  <c r="I98"/>
  <c r="CV97"/>
  <c r="CO97"/>
  <c r="CH97"/>
  <c r="CA97"/>
  <c r="BT97"/>
  <c r="BM97"/>
  <c r="BF97"/>
  <c r="AY97"/>
  <c r="AR97"/>
  <c r="AK97"/>
  <c r="AD97"/>
  <c r="W97"/>
  <c r="I97"/>
  <c r="CV96"/>
  <c r="CO96"/>
  <c r="CH96"/>
  <c r="CA96"/>
  <c r="BT96"/>
  <c r="BM96"/>
  <c r="BF96"/>
  <c r="AY96"/>
  <c r="AR96"/>
  <c r="AK96"/>
  <c r="AD96"/>
  <c r="W96"/>
  <c r="I96"/>
  <c r="CV95"/>
  <c r="CO95"/>
  <c r="CH95"/>
  <c r="CA95"/>
  <c r="BT95"/>
  <c r="BM95"/>
  <c r="BF95"/>
  <c r="AY95"/>
  <c r="AR95"/>
  <c r="AK95"/>
  <c r="AD95"/>
  <c r="W95"/>
  <c r="I95"/>
  <c r="CV94"/>
  <c r="CO94"/>
  <c r="CH94"/>
  <c r="CA94"/>
  <c r="BT94"/>
  <c r="BM94"/>
  <c r="BF94"/>
  <c r="AY94"/>
  <c r="AR94"/>
  <c r="AK94"/>
  <c r="AD94"/>
  <c r="W94"/>
  <c r="I94"/>
  <c r="CV93"/>
  <c r="CO93"/>
  <c r="CH93"/>
  <c r="CA93"/>
  <c r="BT93"/>
  <c r="BM93"/>
  <c r="BF93"/>
  <c r="AY93"/>
  <c r="AR93"/>
  <c r="AK93"/>
  <c r="AD93"/>
  <c r="W93"/>
  <c r="I93"/>
  <c r="CV92"/>
  <c r="CO92"/>
  <c r="CH92"/>
  <c r="CA92"/>
  <c r="BT92"/>
  <c r="BM92"/>
  <c r="BF92"/>
  <c r="AY92"/>
  <c r="AR92"/>
  <c r="AK92"/>
  <c r="AD92"/>
  <c r="W92"/>
  <c r="I92"/>
  <c r="CV91"/>
  <c r="CO91"/>
  <c r="CH91"/>
  <c r="CA91"/>
  <c r="BT91"/>
  <c r="BM91"/>
  <c r="BF91"/>
  <c r="AY91"/>
  <c r="AR91"/>
  <c r="AK91"/>
  <c r="AD91"/>
  <c r="W91"/>
  <c r="I91"/>
  <c r="CV90"/>
  <c r="CO90"/>
  <c r="CH90"/>
  <c r="CA90"/>
  <c r="BT90"/>
  <c r="BM90"/>
  <c r="BF90"/>
  <c r="AY90"/>
  <c r="AR90"/>
  <c r="AK90"/>
  <c r="AD90"/>
  <c r="W90"/>
  <c r="I90"/>
  <c r="CV89"/>
  <c r="CO89"/>
  <c r="CH89"/>
  <c r="CA89"/>
  <c r="BT89"/>
  <c r="BM89"/>
  <c r="BF89"/>
  <c r="AY89"/>
  <c r="AR89"/>
  <c r="AK89"/>
  <c r="AD89"/>
  <c r="W89"/>
  <c r="I89"/>
  <c r="CV88"/>
  <c r="CO88"/>
  <c r="CH88"/>
  <c r="CA88"/>
  <c r="BT88"/>
  <c r="BM88"/>
  <c r="BF88"/>
  <c r="AY88"/>
  <c r="AR88"/>
  <c r="AK88"/>
  <c r="AD88"/>
  <c r="W88"/>
  <c r="I88"/>
  <c r="CV87"/>
  <c r="CO87"/>
  <c r="CH87"/>
  <c r="CA87"/>
  <c r="BT87"/>
  <c r="BM87"/>
  <c r="BF87"/>
  <c r="AY87"/>
  <c r="AR87"/>
  <c r="AK87"/>
  <c r="AD87"/>
  <c r="W87"/>
  <c r="I87"/>
  <c r="CV86"/>
  <c r="CO86"/>
  <c r="CH86"/>
  <c r="CA86"/>
  <c r="BT86"/>
  <c r="BM86"/>
  <c r="BF86"/>
  <c r="AY86"/>
  <c r="AR86"/>
  <c r="AK86"/>
  <c r="AD86"/>
  <c r="W86"/>
  <c r="I86"/>
  <c r="CV85"/>
  <c r="CO85"/>
  <c r="CH85"/>
  <c r="CA85"/>
  <c r="BT85"/>
  <c r="BM85"/>
  <c r="BF85"/>
  <c r="AY85"/>
  <c r="AR85"/>
  <c r="AK85"/>
  <c r="AD85"/>
  <c r="W85"/>
  <c r="I85"/>
  <c r="CV84"/>
  <c r="CO84"/>
  <c r="CH84"/>
  <c r="CA84"/>
  <c r="BT84"/>
  <c r="BM84"/>
  <c r="BF84"/>
  <c r="AY84"/>
  <c r="AR84"/>
  <c r="AK84"/>
  <c r="AD84"/>
  <c r="W84"/>
  <c r="I84"/>
  <c r="CV83"/>
  <c r="CO83"/>
  <c r="CH83"/>
  <c r="CA83"/>
  <c r="BT83"/>
  <c r="BM83"/>
  <c r="BF83"/>
  <c r="AY83"/>
  <c r="AR83"/>
  <c r="AK83"/>
  <c r="AD83"/>
  <c r="W83"/>
  <c r="I83"/>
  <c r="CV82"/>
  <c r="CO82"/>
  <c r="CH82"/>
  <c r="CA82"/>
  <c r="BT82"/>
  <c r="BM82"/>
  <c r="BF82"/>
  <c r="AY82"/>
  <c r="AR82"/>
  <c r="AK82"/>
  <c r="AD82"/>
  <c r="W82"/>
  <c r="I82"/>
  <c r="CV81"/>
  <c r="CO81"/>
  <c r="CH81"/>
  <c r="CA81"/>
  <c r="BT81"/>
  <c r="BM81"/>
  <c r="BF81"/>
  <c r="AY81"/>
  <c r="AR81"/>
  <c r="AK81"/>
  <c r="AD81"/>
  <c r="W81"/>
  <c r="I81"/>
  <c r="CV80"/>
  <c r="CO80"/>
  <c r="CH80"/>
  <c r="CA80"/>
  <c r="BT80"/>
  <c r="BM80"/>
  <c r="BF80"/>
  <c r="AY80"/>
  <c r="AR80"/>
  <c r="AK80"/>
  <c r="AD80"/>
  <c r="W80"/>
  <c r="I80"/>
  <c r="CV79"/>
  <c r="CO79"/>
  <c r="CH79"/>
  <c r="CA79"/>
  <c r="BT79"/>
  <c r="BM79"/>
  <c r="BF79"/>
  <c r="AY79"/>
  <c r="AR79"/>
  <c r="AK79"/>
  <c r="AD79"/>
  <c r="W79"/>
  <c r="I79"/>
  <c r="CV78"/>
  <c r="CO78"/>
  <c r="CH78"/>
  <c r="CA78"/>
  <c r="BT78"/>
  <c r="BM78"/>
  <c r="BF78"/>
  <c r="AY78"/>
  <c r="AR78"/>
  <c r="AK78"/>
  <c r="AD78"/>
  <c r="W78"/>
  <c r="I78"/>
  <c r="CV77"/>
  <c r="CO77"/>
  <c r="CH77"/>
  <c r="CA77"/>
  <c r="BT77"/>
  <c r="BM77"/>
  <c r="BF77"/>
  <c r="AY77"/>
  <c r="AR77"/>
  <c r="AK77"/>
  <c r="AD77"/>
  <c r="W77"/>
  <c r="I77"/>
  <c r="CV76"/>
  <c r="CO76"/>
  <c r="CH76"/>
  <c r="CA76"/>
  <c r="BT76"/>
  <c r="BM76"/>
  <c r="BF76"/>
  <c r="AY76"/>
  <c r="AR76"/>
  <c r="AK76"/>
  <c r="AD76"/>
  <c r="W76"/>
  <c r="I76"/>
  <c r="CV75"/>
  <c r="CO75"/>
  <c r="CH75"/>
  <c r="CA75"/>
  <c r="BT75"/>
  <c r="BM75"/>
  <c r="BF75"/>
  <c r="AY75"/>
  <c r="AR75"/>
  <c r="AK75"/>
  <c r="AD75"/>
  <c r="W75"/>
  <c r="I75"/>
  <c r="CV74"/>
  <c r="CO74"/>
  <c r="CH74"/>
  <c r="CA74"/>
  <c r="BT74"/>
  <c r="BM74"/>
  <c r="BF74"/>
  <c r="AY74"/>
  <c r="AR74"/>
  <c r="AK74"/>
  <c r="AD74"/>
  <c r="W74"/>
  <c r="I74"/>
  <c r="CV73"/>
  <c r="CO73"/>
  <c r="CH73"/>
  <c r="CA73"/>
  <c r="BT73"/>
  <c r="BM73"/>
  <c r="BF73"/>
  <c r="AY73"/>
  <c r="AR73"/>
  <c r="AK73"/>
  <c r="AD73"/>
  <c r="W73"/>
  <c r="I73"/>
  <c r="CV72"/>
  <c r="CO72"/>
  <c r="CH72"/>
  <c r="CA72"/>
  <c r="BT72"/>
  <c r="BM72"/>
  <c r="BF72"/>
  <c r="AY72"/>
  <c r="AR72"/>
  <c r="AK72"/>
  <c r="AD72"/>
  <c r="W72"/>
  <c r="I72"/>
  <c r="CV71"/>
  <c r="CO71"/>
  <c r="CH71"/>
  <c r="CA71"/>
  <c r="BT71"/>
  <c r="BM71"/>
  <c r="BF71"/>
  <c r="AY71"/>
  <c r="AR71"/>
  <c r="AK71"/>
  <c r="AD71"/>
  <c r="W71"/>
  <c r="I71"/>
  <c r="CV70"/>
  <c r="CO70"/>
  <c r="CH70"/>
  <c r="CA70"/>
  <c r="BT70"/>
  <c r="BM70"/>
  <c r="BF70"/>
  <c r="AY70"/>
  <c r="AR70"/>
  <c r="AK70"/>
  <c r="AD70"/>
  <c r="W70"/>
  <c r="I70"/>
  <c r="CV69"/>
  <c r="CO69"/>
  <c r="CH69"/>
  <c r="CA69"/>
  <c r="BT69"/>
  <c r="BM69"/>
  <c r="BF69"/>
  <c r="AY69"/>
  <c r="AR69"/>
  <c r="AK69"/>
  <c r="AD69"/>
  <c r="W69"/>
  <c r="I69"/>
  <c r="CV68"/>
  <c r="CO68"/>
  <c r="CH68"/>
  <c r="CA68"/>
  <c r="BT68"/>
  <c r="BM68"/>
  <c r="BF68"/>
  <c r="AY68"/>
  <c r="AR68"/>
  <c r="AK68"/>
  <c r="AD68"/>
  <c r="W68"/>
  <c r="I68"/>
  <c r="CV67"/>
  <c r="CO67"/>
  <c r="CH67"/>
  <c r="CA67"/>
  <c r="BT67"/>
  <c r="BM67"/>
  <c r="BF67"/>
  <c r="AY67"/>
  <c r="AR67"/>
  <c r="AK67"/>
  <c r="AD67"/>
  <c r="W67"/>
  <c r="I67"/>
  <c r="CV66"/>
  <c r="CO66"/>
  <c r="CH66"/>
  <c r="CA66"/>
  <c r="BT66"/>
  <c r="BM66"/>
  <c r="BF66"/>
  <c r="AY66"/>
  <c r="AR66"/>
  <c r="AK66"/>
  <c r="AD66"/>
  <c r="W66"/>
  <c r="I66"/>
  <c r="CV65"/>
  <c r="CO65"/>
  <c r="CH65"/>
  <c r="CA65"/>
  <c r="BT65"/>
  <c r="BM65"/>
  <c r="BF65"/>
  <c r="AY65"/>
  <c r="AR65"/>
  <c r="AK65"/>
  <c r="AD65"/>
  <c r="W65"/>
  <c r="I65"/>
  <c r="CV64"/>
  <c r="CO64"/>
  <c r="CH64"/>
  <c r="CA64"/>
  <c r="BT64"/>
  <c r="BM64"/>
  <c r="BF64"/>
  <c r="AY64"/>
  <c r="AR64"/>
  <c r="AK64"/>
  <c r="AD64"/>
  <c r="W64"/>
  <c r="I64"/>
  <c r="CV63"/>
  <c r="CO63"/>
  <c r="CH63"/>
  <c r="CA63"/>
  <c r="BT63"/>
  <c r="BM63"/>
  <c r="BF63"/>
  <c r="AY63"/>
  <c r="AR63"/>
  <c r="AK63"/>
  <c r="AD63"/>
  <c r="W63"/>
  <c r="I63"/>
  <c r="CV62"/>
  <c r="CO62"/>
  <c r="CH62"/>
  <c r="CA62"/>
  <c r="BT62"/>
  <c r="BM62"/>
  <c r="BF62"/>
  <c r="AY62"/>
  <c r="AR62"/>
  <c r="AK62"/>
  <c r="AD62"/>
  <c r="W62"/>
  <c r="I62"/>
  <c r="CV61"/>
  <c r="CO61"/>
  <c r="CH61"/>
  <c r="CA61"/>
  <c r="BT61"/>
  <c r="BM61"/>
  <c r="BF61"/>
  <c r="AY61"/>
  <c r="AR61"/>
  <c r="AK61"/>
  <c r="AD61"/>
  <c r="W61"/>
  <c r="I61"/>
  <c r="CV60"/>
  <c r="CO60"/>
  <c r="CH60"/>
  <c r="CA60"/>
  <c r="BT60"/>
  <c r="BM60"/>
  <c r="BF60"/>
  <c r="AY60"/>
  <c r="AR60"/>
  <c r="AK60"/>
  <c r="AD60"/>
  <c r="W60"/>
  <c r="I60"/>
  <c r="CV59"/>
  <c r="CO59"/>
  <c r="CH59"/>
  <c r="CA59"/>
  <c r="BT59"/>
  <c r="BM59"/>
  <c r="BF59"/>
  <c r="AY59"/>
  <c r="AR59"/>
  <c r="AK59"/>
  <c r="AD59"/>
  <c r="W59"/>
  <c r="I59"/>
  <c r="CV58"/>
  <c r="CO58"/>
  <c r="CH58"/>
  <c r="CA58"/>
  <c r="BT58"/>
  <c r="BM58"/>
  <c r="BF58"/>
  <c r="AY58"/>
  <c r="AR58"/>
  <c r="AK58"/>
  <c r="AD58"/>
  <c r="W58"/>
  <c r="I58"/>
  <c r="CV57"/>
  <c r="CO57"/>
  <c r="CH57"/>
  <c r="CA57"/>
  <c r="BT57"/>
  <c r="BM57"/>
  <c r="BF57"/>
  <c r="AY57"/>
  <c r="AR57"/>
  <c r="AK57"/>
  <c r="AD57"/>
  <c r="W57"/>
  <c r="I57"/>
  <c r="CV56"/>
  <c r="CO56"/>
  <c r="CH56"/>
  <c r="CA56"/>
  <c r="BT56"/>
  <c r="BM56"/>
  <c r="BF56"/>
  <c r="AY56"/>
  <c r="AR56"/>
  <c r="AK56"/>
  <c r="AD56"/>
  <c r="W56"/>
  <c r="I56"/>
  <c r="CV55"/>
  <c r="CO55"/>
  <c r="CH55"/>
  <c r="CA55"/>
  <c r="BT55"/>
  <c r="BM55"/>
  <c r="BF55"/>
  <c r="AY55"/>
  <c r="AR55"/>
  <c r="AK55"/>
  <c r="AD55"/>
  <c r="W55"/>
  <c r="I55"/>
  <c r="CV54"/>
  <c r="CO54"/>
  <c r="CH54"/>
  <c r="CA54"/>
  <c r="BT54"/>
  <c r="BM54"/>
  <c r="BF54"/>
  <c r="AY54"/>
  <c r="AR54"/>
  <c r="AK54"/>
  <c r="AD54"/>
  <c r="W54"/>
  <c r="I54"/>
  <c r="CV53"/>
  <c r="CO53"/>
  <c r="CH53"/>
  <c r="CA53"/>
  <c r="BT53"/>
  <c r="BM53"/>
  <c r="BF53"/>
  <c r="AY53"/>
  <c r="AR53"/>
  <c r="AK53"/>
  <c r="AD53"/>
  <c r="W53"/>
  <c r="I53"/>
  <c r="CV52"/>
  <c r="CO52"/>
  <c r="CH52"/>
  <c r="CA52"/>
  <c r="BT52"/>
  <c r="BM52"/>
  <c r="BF52"/>
  <c r="AY52"/>
  <c r="AR52"/>
  <c r="AK52"/>
  <c r="AD52"/>
  <c r="W52"/>
  <c r="I52"/>
  <c r="CV51"/>
  <c r="CO51"/>
  <c r="CH51"/>
  <c r="CA51"/>
  <c r="BT51"/>
  <c r="BM51"/>
  <c r="BF51"/>
  <c r="AY51"/>
  <c r="AR51"/>
  <c r="AK51"/>
  <c r="AD51"/>
  <c r="W51"/>
  <c r="I51"/>
  <c r="CV50"/>
  <c r="CO50"/>
  <c r="CH50"/>
  <c r="CA50"/>
  <c r="BT50"/>
  <c r="BM50"/>
  <c r="BF50"/>
  <c r="AY50"/>
  <c r="AR50"/>
  <c r="AK50"/>
  <c r="AD50"/>
  <c r="W50"/>
  <c r="I50"/>
  <c r="CV49"/>
  <c r="CO49"/>
  <c r="CH49"/>
  <c r="CA49"/>
  <c r="BT49"/>
  <c r="BM49"/>
  <c r="BF49"/>
  <c r="AY49"/>
  <c r="AR49"/>
  <c r="AK49"/>
  <c r="AD49"/>
  <c r="W49"/>
  <c r="I49"/>
  <c r="CV48"/>
  <c r="CO48"/>
  <c r="CH48"/>
  <c r="CA48"/>
  <c r="BT48"/>
  <c r="BM48"/>
  <c r="BF48"/>
  <c r="AY48"/>
  <c r="AR48"/>
  <c r="AK48"/>
  <c r="AD48"/>
  <c r="W48"/>
  <c r="I48"/>
  <c r="CV47"/>
  <c r="CO47"/>
  <c r="CH47"/>
  <c r="CA47"/>
  <c r="BT47"/>
  <c r="BM47"/>
  <c r="BF47"/>
  <c r="AY47"/>
  <c r="AR47"/>
  <c r="AK47"/>
  <c r="AD47"/>
  <c r="W47"/>
  <c r="I47"/>
  <c r="CV46"/>
  <c r="CO46"/>
  <c r="CH46"/>
  <c r="CA46"/>
  <c r="BT46"/>
  <c r="BM46"/>
  <c r="BF46"/>
  <c r="AY46"/>
  <c r="AR46"/>
  <c r="AK46"/>
  <c r="AD46"/>
  <c r="W46"/>
  <c r="I46"/>
  <c r="CV45"/>
  <c r="CO45"/>
  <c r="CH45"/>
  <c r="CA45"/>
  <c r="BT45"/>
  <c r="BM45"/>
  <c r="BF45"/>
  <c r="AY45"/>
  <c r="AR45"/>
  <c r="AK45"/>
  <c r="AD45"/>
  <c r="W45"/>
  <c r="I45"/>
  <c r="CV44"/>
  <c r="CO44"/>
  <c r="CH44"/>
  <c r="CA44"/>
  <c r="BT44"/>
  <c r="BM44"/>
  <c r="BF44"/>
  <c r="AY44"/>
  <c r="AR44"/>
  <c r="AK44"/>
  <c r="AD44"/>
  <c r="W44"/>
  <c r="I44"/>
  <c r="CV43"/>
  <c r="CO43"/>
  <c r="CH43"/>
  <c r="CA43"/>
  <c r="BT43"/>
  <c r="BM43"/>
  <c r="BF43"/>
  <c r="AY43"/>
  <c r="AR43"/>
  <c r="AK43"/>
  <c r="AD43"/>
  <c r="W43"/>
  <c r="I43"/>
  <c r="CV42"/>
  <c r="CO42"/>
  <c r="CH42"/>
  <c r="CA42"/>
  <c r="BT42"/>
  <c r="BM42"/>
  <c r="BF42"/>
  <c r="AY42"/>
  <c r="AR42"/>
  <c r="AK42"/>
  <c r="AD42"/>
  <c r="W42"/>
  <c r="I42"/>
  <c r="CV41"/>
  <c r="CO41"/>
  <c r="CH41"/>
  <c r="CA41"/>
  <c r="BT41"/>
  <c r="BM41"/>
  <c r="BF41"/>
  <c r="AY41"/>
  <c r="AR41"/>
  <c r="AK41"/>
  <c r="AD41"/>
  <c r="W41"/>
  <c r="I41"/>
  <c r="CV40"/>
  <c r="CO40"/>
  <c r="CH40"/>
  <c r="CA40"/>
  <c r="BT40"/>
  <c r="BM40"/>
  <c r="BF40"/>
  <c r="AY40"/>
  <c r="AR40"/>
  <c r="AK40"/>
  <c r="AD40"/>
  <c r="W40"/>
  <c r="I40"/>
  <c r="CV39"/>
  <c r="CO39"/>
  <c r="CH39"/>
  <c r="CA39"/>
  <c r="BT39"/>
  <c r="BM39"/>
  <c r="BF39"/>
  <c r="AY39"/>
  <c r="AR39"/>
  <c r="AK39"/>
  <c r="AD39"/>
  <c r="W39"/>
  <c r="I39"/>
  <c r="CV38"/>
  <c r="CO38"/>
  <c r="CH38"/>
  <c r="CA38"/>
  <c r="BT38"/>
  <c r="BM38"/>
  <c r="BF38"/>
  <c r="AY38"/>
  <c r="AR38"/>
  <c r="AK38"/>
  <c r="AD38"/>
  <c r="W38"/>
  <c r="I38"/>
  <c r="CV37"/>
  <c r="CO37"/>
  <c r="CH37"/>
  <c r="CA37"/>
  <c r="BT37"/>
  <c r="BM37"/>
  <c r="BF37"/>
  <c r="AY37"/>
  <c r="AR37"/>
  <c r="AK37"/>
  <c r="AD37"/>
  <c r="W37"/>
  <c r="I37"/>
  <c r="CV36"/>
  <c r="CO36"/>
  <c r="CH36"/>
  <c r="CA36"/>
  <c r="BT36"/>
  <c r="BM36"/>
  <c r="BF36"/>
  <c r="AY36"/>
  <c r="AR36"/>
  <c r="AK36"/>
  <c r="AD36"/>
  <c r="W36"/>
  <c r="I36"/>
  <c r="CV35"/>
  <c r="CO35"/>
  <c r="CH35"/>
  <c r="CA35"/>
  <c r="BT35"/>
  <c r="BM35"/>
  <c r="BF35"/>
  <c r="AY35"/>
  <c r="AR35"/>
  <c r="AK35"/>
  <c r="AD35"/>
  <c r="W35"/>
  <c r="I35"/>
  <c r="CV34"/>
  <c r="CO34"/>
  <c r="CH34"/>
  <c r="CA34"/>
  <c r="BT34"/>
  <c r="BM34"/>
  <c r="BF34"/>
  <c r="AY34"/>
  <c r="AR34"/>
  <c r="AK34"/>
  <c r="AD34"/>
  <c r="W34"/>
  <c r="I34"/>
  <c r="CV33"/>
  <c r="CO33"/>
  <c r="CH33"/>
  <c r="CA33"/>
  <c r="BT33"/>
  <c r="BM33"/>
  <c r="BF33"/>
  <c r="AY33"/>
  <c r="AR33"/>
  <c r="AK33"/>
  <c r="AD33"/>
  <c r="W33"/>
  <c r="I33"/>
  <c r="CV32"/>
  <c r="CO32"/>
  <c r="CH32"/>
  <c r="CA32"/>
  <c r="BT32"/>
  <c r="BM32"/>
  <c r="BF32"/>
  <c r="AY32"/>
  <c r="AR32"/>
  <c r="AK32"/>
  <c r="AD32"/>
  <c r="W32"/>
  <c r="I32"/>
  <c r="CV31"/>
  <c r="CO31"/>
  <c r="CH31"/>
  <c r="CA31"/>
  <c r="BT31"/>
  <c r="BM31"/>
  <c r="BF31"/>
  <c r="AY31"/>
  <c r="AR31"/>
  <c r="AK31"/>
  <c r="AD31"/>
  <c r="W31"/>
  <c r="I31"/>
  <c r="CV30"/>
  <c r="CO30"/>
  <c r="CH30"/>
  <c r="CA30"/>
  <c r="BT30"/>
  <c r="BM30"/>
  <c r="BF30"/>
  <c r="AY30"/>
  <c r="AR30"/>
  <c r="AK30"/>
  <c r="AD30"/>
  <c r="W30"/>
  <c r="I30"/>
  <c r="CV29"/>
  <c r="CO29"/>
  <c r="CH29"/>
  <c r="CA29"/>
  <c r="BT29"/>
  <c r="BM29"/>
  <c r="BF29"/>
  <c r="AY29"/>
  <c r="AR29"/>
  <c r="AK29"/>
  <c r="AD29"/>
  <c r="W29"/>
  <c r="I29"/>
  <c r="CV28"/>
  <c r="CO28"/>
  <c r="CH28"/>
  <c r="CA28"/>
  <c r="BT28"/>
  <c r="BM28"/>
  <c r="BF28"/>
  <c r="AY28"/>
  <c r="AR28"/>
  <c r="AK28"/>
  <c r="AD28"/>
  <c r="W28"/>
  <c r="I28"/>
  <c r="CV27"/>
  <c r="CO27"/>
  <c r="CH27"/>
  <c r="CA27"/>
  <c r="BT27"/>
  <c r="BM27"/>
  <c r="BF27"/>
  <c r="AY27"/>
  <c r="AR27"/>
  <c r="AK27"/>
  <c r="AD27"/>
  <c r="W27"/>
  <c r="I27"/>
  <c r="CV26"/>
  <c r="CO26"/>
  <c r="CH26"/>
  <c r="CA26"/>
  <c r="BT26"/>
  <c r="BM26"/>
  <c r="BF26"/>
  <c r="AY26"/>
  <c r="AR26"/>
  <c r="AK26"/>
  <c r="AD26"/>
  <c r="W26"/>
  <c r="I26"/>
  <c r="CV25"/>
  <c r="CO25"/>
  <c r="CH25"/>
  <c r="CA25"/>
  <c r="BT25"/>
  <c r="BM25"/>
  <c r="BF25"/>
  <c r="AY25"/>
  <c r="AR25"/>
  <c r="AK25"/>
  <c r="AD25"/>
  <c r="W25"/>
  <c r="I25"/>
  <c r="CV24"/>
  <c r="CO24"/>
  <c r="CH24"/>
  <c r="CA24"/>
  <c r="BT24"/>
  <c r="BM24"/>
  <c r="BF24"/>
  <c r="AY24"/>
  <c r="AR24"/>
  <c r="AK24"/>
  <c r="AD24"/>
  <c r="W24"/>
  <c r="I24"/>
  <c r="CV23"/>
  <c r="CO23"/>
  <c r="CH23"/>
  <c r="CA23"/>
  <c r="BT23"/>
  <c r="BM23"/>
  <c r="BF23"/>
  <c r="AY23"/>
  <c r="AR23"/>
  <c r="AK23"/>
  <c r="AD23"/>
  <c r="W23"/>
  <c r="I23"/>
  <c r="CV22"/>
  <c r="CO22"/>
  <c r="CH22"/>
  <c r="CA22"/>
  <c r="BT22"/>
  <c r="BM22"/>
  <c r="BF22"/>
  <c r="AY22"/>
  <c r="AR22"/>
  <c r="AK22"/>
  <c r="AD22"/>
  <c r="W22"/>
  <c r="I22"/>
  <c r="CV21"/>
  <c r="CO21"/>
  <c r="CH21"/>
  <c r="CA21"/>
  <c r="BT21"/>
  <c r="BM21"/>
  <c r="BF21"/>
  <c r="AY21"/>
  <c r="AR21"/>
  <c r="AK21"/>
  <c r="AD21"/>
  <c r="W21"/>
  <c r="I21"/>
  <c r="CV20"/>
  <c r="CO20"/>
  <c r="CH20"/>
  <c r="CA20"/>
  <c r="BT20"/>
  <c r="BM20"/>
  <c r="BF20"/>
  <c r="AY20"/>
  <c r="AR20"/>
  <c r="AK20"/>
  <c r="AD20"/>
  <c r="W20"/>
  <c r="I20"/>
  <c r="CV19"/>
  <c r="CO19"/>
  <c r="CH19"/>
  <c r="CA19"/>
  <c r="BT19"/>
  <c r="BM19"/>
  <c r="BF19"/>
  <c r="AY19"/>
  <c r="AR19"/>
  <c r="AK19"/>
  <c r="AD19"/>
  <c r="W19"/>
  <c r="I19"/>
  <c r="CV18"/>
  <c r="CO18"/>
  <c r="CH18"/>
  <c r="CA18"/>
  <c r="BT18"/>
  <c r="BM18"/>
  <c r="BF18"/>
  <c r="AY18"/>
  <c r="AR18"/>
  <c r="AK18"/>
  <c r="AD18"/>
  <c r="W18"/>
  <c r="I18"/>
  <c r="CV17"/>
  <c r="CO17"/>
  <c r="CH17"/>
  <c r="CA17"/>
  <c r="BT17"/>
  <c r="BM17"/>
  <c r="BF17"/>
  <c r="AY17"/>
  <c r="AR17"/>
  <c r="AK17"/>
  <c r="AD17"/>
  <c r="W17"/>
  <c r="I17"/>
  <c r="CV16"/>
  <c r="CO16"/>
  <c r="CH16"/>
  <c r="CA16"/>
  <c r="BT16"/>
  <c r="BM16"/>
  <c r="BF16"/>
  <c r="AY16"/>
  <c r="AR16"/>
  <c r="AK16"/>
  <c r="AD16"/>
  <c r="W16"/>
  <c r="I16"/>
  <c r="CV15"/>
  <c r="CO15"/>
  <c r="CH15"/>
  <c r="CA15"/>
  <c r="BT15"/>
  <c r="BM15"/>
  <c r="BF15"/>
  <c r="AY15"/>
  <c r="AR15"/>
  <c r="AK15"/>
  <c r="AD15"/>
  <c r="W15"/>
  <c r="I15"/>
  <c r="CV14"/>
  <c r="CO14"/>
  <c r="CH14"/>
  <c r="CA14"/>
  <c r="BT14"/>
  <c r="BM14"/>
  <c r="BF14"/>
  <c r="AY14"/>
  <c r="AR14"/>
  <c r="AK14"/>
  <c r="AD14"/>
  <c r="W14"/>
  <c r="I14"/>
  <c r="CV13"/>
  <c r="CO13"/>
  <c r="CH13"/>
  <c r="CA13"/>
  <c r="BT13"/>
  <c r="BM13"/>
  <c r="BF13"/>
  <c r="AY13"/>
  <c r="AR13"/>
  <c r="AK13"/>
  <c r="AD13"/>
  <c r="W13"/>
  <c r="I13"/>
  <c r="CV12"/>
  <c r="CO12"/>
  <c r="CH12"/>
  <c r="CA12"/>
  <c r="BT12"/>
  <c r="BM12"/>
  <c r="BF12"/>
  <c r="AY12"/>
  <c r="AR12"/>
  <c r="AK12"/>
  <c r="AD12"/>
  <c r="W12"/>
  <c r="I12"/>
  <c r="CV11"/>
  <c r="CO11"/>
  <c r="CH11"/>
  <c r="CA11"/>
  <c r="BT11"/>
  <c r="BM11"/>
  <c r="BF11"/>
  <c r="AY11"/>
  <c r="AR11"/>
  <c r="AK11"/>
  <c r="AD11"/>
  <c r="W11"/>
  <c r="I11"/>
  <c r="CV10"/>
  <c r="CO10"/>
  <c r="CH10"/>
  <c r="CA10"/>
  <c r="BT10"/>
  <c r="BM10"/>
  <c r="BF10"/>
  <c r="AY10"/>
  <c r="AR10"/>
  <c r="AK10"/>
  <c r="AD10"/>
  <c r="W10"/>
  <c r="I10"/>
  <c r="CV9"/>
  <c r="CO9"/>
  <c r="CH9"/>
  <c r="CA9"/>
  <c r="BT9"/>
  <c r="BM9"/>
  <c r="BF9"/>
  <c r="AY9"/>
  <c r="AR9"/>
  <c r="AK9"/>
  <c r="AD9"/>
  <c r="W9"/>
  <c r="I9"/>
  <c r="CV8"/>
  <c r="CO8"/>
  <c r="CH8"/>
  <c r="CA8"/>
  <c r="BT8"/>
  <c r="BM8"/>
  <c r="BF8"/>
  <c r="AY8"/>
  <c r="AR8"/>
  <c r="AK8"/>
  <c r="AD8"/>
  <c r="W8"/>
  <c r="I8"/>
  <c r="CV7"/>
  <c r="CO7"/>
  <c r="CH7"/>
  <c r="E18" i="8" s="1"/>
  <c r="CA7" i="18"/>
  <c r="BT7"/>
  <c r="BM7"/>
  <c r="E15" i="8" s="1"/>
  <c r="BF7" i="18"/>
  <c r="AY7"/>
  <c r="AR7"/>
  <c r="E12" i="8" s="1"/>
  <c r="AK7" i="18"/>
  <c r="AD7"/>
  <c r="W7"/>
  <c r="E9" i="8" s="1"/>
  <c r="I7" i="18"/>
  <c r="C102" s="1"/>
  <c r="AA8" i="4"/>
  <c r="AA9"/>
  <c r="AA10"/>
  <c r="AA11"/>
  <c r="AA12"/>
  <c r="AA13"/>
  <c r="AA14"/>
  <c r="AA15"/>
  <c r="AA16"/>
  <c r="AA17"/>
  <c r="AA18"/>
  <c r="AA19"/>
  <c r="AA20"/>
  <c r="AA7"/>
  <c r="AI8"/>
  <c r="AI9"/>
  <c r="AI10"/>
  <c r="AI11"/>
  <c r="AI12"/>
  <c r="AI13"/>
  <c r="AI14"/>
  <c r="AI15"/>
  <c r="AI16"/>
  <c r="AI17"/>
  <c r="AI18"/>
  <c r="AI19"/>
  <c r="AI20"/>
  <c r="AI7"/>
  <c r="AH8"/>
  <c r="AH9"/>
  <c r="AH10"/>
  <c r="AH11"/>
  <c r="AH12"/>
  <c r="AH13"/>
  <c r="AH14"/>
  <c r="AH15"/>
  <c r="AH16"/>
  <c r="AH17"/>
  <c r="AH18"/>
  <c r="AH19"/>
  <c r="AH20"/>
  <c r="AH7"/>
  <c r="AG8"/>
  <c r="AG9"/>
  <c r="AG10"/>
  <c r="AG11"/>
  <c r="AG12"/>
  <c r="AG13"/>
  <c r="AG14"/>
  <c r="AG15"/>
  <c r="AG16"/>
  <c r="AG17"/>
  <c r="AG18"/>
  <c r="AG19"/>
  <c r="AG20"/>
  <c r="AG7"/>
  <c r="AF8"/>
  <c r="AF9"/>
  <c r="AF10"/>
  <c r="AF11"/>
  <c r="AF12"/>
  <c r="AF13"/>
  <c r="AF14"/>
  <c r="AF15"/>
  <c r="AF16"/>
  <c r="AF17"/>
  <c r="AF18"/>
  <c r="AF19"/>
  <c r="AF20"/>
  <c r="AF7"/>
  <c r="AC8"/>
  <c r="AC9"/>
  <c r="AC10"/>
  <c r="AC11"/>
  <c r="AC12"/>
  <c r="AC13"/>
  <c r="AC14"/>
  <c r="AC15"/>
  <c r="AC16"/>
  <c r="AC17"/>
  <c r="AC18"/>
  <c r="AC19"/>
  <c r="AC20"/>
  <c r="AC7"/>
  <c r="AB8"/>
  <c r="AB9"/>
  <c r="AB10"/>
  <c r="AB11"/>
  <c r="AB12"/>
  <c r="AB13"/>
  <c r="AB14"/>
  <c r="AB15"/>
  <c r="AB16"/>
  <c r="AB17"/>
  <c r="AB18"/>
  <c r="AB19"/>
  <c r="AB20"/>
  <c r="AB7"/>
  <c r="L8"/>
  <c r="L9"/>
  <c r="L10"/>
  <c r="L11"/>
  <c r="L12"/>
  <c r="L13"/>
  <c r="L14"/>
  <c r="L15"/>
  <c r="L16"/>
  <c r="L17"/>
  <c r="L18"/>
  <c r="L19"/>
  <c r="L20"/>
  <c r="L7"/>
  <c r="R8"/>
  <c r="R9"/>
  <c r="R10"/>
  <c r="R11"/>
  <c r="R12"/>
  <c r="R13"/>
  <c r="R14"/>
  <c r="R15"/>
  <c r="R16"/>
  <c r="R17"/>
  <c r="R18"/>
  <c r="R19"/>
  <c r="R20"/>
  <c r="R7"/>
  <c r="U8"/>
  <c r="U9"/>
  <c r="U10"/>
  <c r="U11"/>
  <c r="U12"/>
  <c r="U13"/>
  <c r="U14"/>
  <c r="U15"/>
  <c r="U16"/>
  <c r="U17"/>
  <c r="U18"/>
  <c r="U19"/>
  <c r="U20"/>
  <c r="U7"/>
  <c r="Q8"/>
  <c r="Q9"/>
  <c r="Q10"/>
  <c r="Q11"/>
  <c r="Q12"/>
  <c r="Q13"/>
  <c r="Q14"/>
  <c r="Q15"/>
  <c r="Q16"/>
  <c r="Q17"/>
  <c r="Q18"/>
  <c r="Q19"/>
  <c r="Q20"/>
  <c r="Q7"/>
  <c r="N8"/>
  <c r="N9"/>
  <c r="N10"/>
  <c r="N11"/>
  <c r="N12"/>
  <c r="N13"/>
  <c r="N14"/>
  <c r="N15"/>
  <c r="N16"/>
  <c r="N17"/>
  <c r="N18"/>
  <c r="N19"/>
  <c r="N20"/>
  <c r="N7"/>
  <c r="X8"/>
  <c r="X9"/>
  <c r="X10"/>
  <c r="X11"/>
  <c r="X12"/>
  <c r="X13"/>
  <c r="X14"/>
  <c r="X15"/>
  <c r="X16"/>
  <c r="X17"/>
  <c r="X18"/>
  <c r="X19"/>
  <c r="X20"/>
  <c r="X7"/>
  <c r="W8"/>
  <c r="W9"/>
  <c r="W10"/>
  <c r="W11"/>
  <c r="W12"/>
  <c r="W13"/>
  <c r="W14"/>
  <c r="W15"/>
  <c r="W16"/>
  <c r="W17"/>
  <c r="W18"/>
  <c r="W19"/>
  <c r="W20"/>
  <c r="W7"/>
  <c r="T8"/>
  <c r="T9"/>
  <c r="T10"/>
  <c r="T11"/>
  <c r="T12"/>
  <c r="T13"/>
  <c r="T14"/>
  <c r="T15"/>
  <c r="T16"/>
  <c r="T17"/>
  <c r="T18"/>
  <c r="T19"/>
  <c r="T20"/>
  <c r="T7"/>
  <c r="P8"/>
  <c r="P9"/>
  <c r="P10"/>
  <c r="P11"/>
  <c r="P12"/>
  <c r="P13"/>
  <c r="P14"/>
  <c r="P15"/>
  <c r="P16"/>
  <c r="P17"/>
  <c r="P18"/>
  <c r="P19"/>
  <c r="P20"/>
  <c r="P7"/>
  <c r="S8"/>
  <c r="S9"/>
  <c r="S10"/>
  <c r="S11"/>
  <c r="S12"/>
  <c r="S13"/>
  <c r="S14"/>
  <c r="S15"/>
  <c r="S16"/>
  <c r="S17"/>
  <c r="S18"/>
  <c r="S19"/>
  <c r="S20"/>
  <c r="S7"/>
  <c r="M8"/>
  <c r="M9"/>
  <c r="M10"/>
  <c r="M11"/>
  <c r="M12"/>
  <c r="M13"/>
  <c r="M14"/>
  <c r="M15"/>
  <c r="M16"/>
  <c r="M17"/>
  <c r="M18"/>
  <c r="M19"/>
  <c r="M20"/>
  <c r="M7"/>
  <c r="V8"/>
  <c r="V9"/>
  <c r="V10"/>
  <c r="V11"/>
  <c r="V12"/>
  <c r="V13"/>
  <c r="V14"/>
  <c r="V15"/>
  <c r="V16"/>
  <c r="V17"/>
  <c r="V18"/>
  <c r="V19"/>
  <c r="V20"/>
  <c r="G8"/>
  <c r="G9"/>
  <c r="G10"/>
  <c r="G11"/>
  <c r="G12"/>
  <c r="G13"/>
  <c r="G14"/>
  <c r="G15"/>
  <c r="G16"/>
  <c r="G17"/>
  <c r="G18"/>
  <c r="G19"/>
  <c r="G20"/>
  <c r="F8"/>
  <c r="F9"/>
  <c r="F10"/>
  <c r="F11"/>
  <c r="F12"/>
  <c r="F13"/>
  <c r="F14"/>
  <c r="F15"/>
  <c r="F16"/>
  <c r="F17"/>
  <c r="F18"/>
  <c r="F19"/>
  <c r="F20"/>
  <c r="G7"/>
  <c r="F7"/>
  <c r="I8"/>
  <c r="I9"/>
  <c r="I10"/>
  <c r="I11"/>
  <c r="I12"/>
  <c r="I13"/>
  <c r="I14"/>
  <c r="I15"/>
  <c r="I16"/>
  <c r="I17"/>
  <c r="I18"/>
  <c r="I19"/>
  <c r="I20"/>
  <c r="I7"/>
  <c r="H8"/>
  <c r="H9"/>
  <c r="H10"/>
  <c r="H11"/>
  <c r="H12"/>
  <c r="H13"/>
  <c r="H14"/>
  <c r="H15"/>
  <c r="H16"/>
  <c r="H17"/>
  <c r="H18"/>
  <c r="H19"/>
  <c r="H20"/>
  <c r="H7"/>
  <c r="E8"/>
  <c r="E9"/>
  <c r="E10"/>
  <c r="E11"/>
  <c r="E12"/>
  <c r="E13"/>
  <c r="E14"/>
  <c r="E15"/>
  <c r="E16"/>
  <c r="E17"/>
  <c r="E18"/>
  <c r="E19"/>
  <c r="E20"/>
  <c r="E7"/>
  <c r="D8"/>
  <c r="D9"/>
  <c r="D10"/>
  <c r="D11"/>
  <c r="D12"/>
  <c r="D13"/>
  <c r="D14"/>
  <c r="D15"/>
  <c r="D16"/>
  <c r="D17"/>
  <c r="D18"/>
  <c r="D19"/>
  <c r="D20"/>
  <c r="D7"/>
  <c r="C20"/>
  <c r="C8"/>
  <c r="C9"/>
  <c r="C10"/>
  <c r="C11"/>
  <c r="C12"/>
  <c r="C13"/>
  <c r="C14"/>
  <c r="C15"/>
  <c r="C16"/>
  <c r="C17"/>
  <c r="C18"/>
  <c r="C19"/>
  <c r="C7"/>
  <c r="B8"/>
  <c r="B9"/>
  <c r="B10"/>
  <c r="B11"/>
  <c r="B12"/>
  <c r="B13"/>
  <c r="B14"/>
  <c r="B15"/>
  <c r="B16"/>
  <c r="B17"/>
  <c r="B18"/>
  <c r="B19"/>
  <c r="B20"/>
  <c r="B7"/>
  <c r="J7" s="1"/>
  <c r="P8" i="14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7"/>
  <c r="Z20" i="4"/>
  <c r="Z19"/>
  <c r="Z18"/>
  <c r="Z17"/>
  <c r="Z16"/>
  <c r="Z15"/>
  <c r="Z14"/>
  <c r="Z13"/>
  <c r="Z12"/>
  <c r="Z11"/>
  <c r="Z10"/>
  <c r="Z8"/>
  <c r="Z7"/>
  <c r="Z9"/>
  <c r="CV100" i="14"/>
  <c r="CO100"/>
  <c r="CH100"/>
  <c r="CA100"/>
  <c r="BT100"/>
  <c r="BM100"/>
  <c r="BF100"/>
  <c r="AY100"/>
  <c r="AR100"/>
  <c r="AK100"/>
  <c r="AD100"/>
  <c r="W100"/>
  <c r="I100"/>
  <c r="CV99"/>
  <c r="CO99"/>
  <c r="CH99"/>
  <c r="CA99"/>
  <c r="BT99"/>
  <c r="BM99"/>
  <c r="BF99"/>
  <c r="AY99"/>
  <c r="AR99"/>
  <c r="AK99"/>
  <c r="AD99"/>
  <c r="W99"/>
  <c r="I99"/>
  <c r="CV98"/>
  <c r="CO98"/>
  <c r="CH98"/>
  <c r="CA98"/>
  <c r="BT98"/>
  <c r="BM98"/>
  <c r="BF98"/>
  <c r="AY98"/>
  <c r="AR98"/>
  <c r="AK98"/>
  <c r="AD98"/>
  <c r="W98"/>
  <c r="I98"/>
  <c r="CV97"/>
  <c r="CO97"/>
  <c r="CH97"/>
  <c r="CA97"/>
  <c r="BT97"/>
  <c r="BM97"/>
  <c r="BF97"/>
  <c r="AY97"/>
  <c r="AR97"/>
  <c r="AK97"/>
  <c r="AD97"/>
  <c r="W97"/>
  <c r="I97"/>
  <c r="CV96"/>
  <c r="CO96"/>
  <c r="CH96"/>
  <c r="CA96"/>
  <c r="BT96"/>
  <c r="BM96"/>
  <c r="BF96"/>
  <c r="AY96"/>
  <c r="AR96"/>
  <c r="AK96"/>
  <c r="AD96"/>
  <c r="W96"/>
  <c r="I96"/>
  <c r="CV95"/>
  <c r="CO95"/>
  <c r="CH95"/>
  <c r="CA95"/>
  <c r="BT95"/>
  <c r="BM95"/>
  <c r="BF95"/>
  <c r="AY95"/>
  <c r="AR95"/>
  <c r="AK95"/>
  <c r="AD95"/>
  <c r="W95"/>
  <c r="I95"/>
  <c r="CV94"/>
  <c r="CO94"/>
  <c r="CH94"/>
  <c r="CA94"/>
  <c r="BT94"/>
  <c r="BM94"/>
  <c r="BF94"/>
  <c r="AY94"/>
  <c r="AR94"/>
  <c r="AK94"/>
  <c r="AD94"/>
  <c r="W94"/>
  <c r="I94"/>
  <c r="CV93"/>
  <c r="CO93"/>
  <c r="CH93"/>
  <c r="CA93"/>
  <c r="BT93"/>
  <c r="BM93"/>
  <c r="BF93"/>
  <c r="AY93"/>
  <c r="AR93"/>
  <c r="AK93"/>
  <c r="AD93"/>
  <c r="W93"/>
  <c r="I93"/>
  <c r="CV92"/>
  <c r="CO92"/>
  <c r="CH92"/>
  <c r="CA92"/>
  <c r="BT92"/>
  <c r="BM92"/>
  <c r="BF92"/>
  <c r="AY92"/>
  <c r="AR92"/>
  <c r="AK92"/>
  <c r="AD92"/>
  <c r="W92"/>
  <c r="I92"/>
  <c r="CV91"/>
  <c r="CO91"/>
  <c r="CH91"/>
  <c r="CA91"/>
  <c r="BT91"/>
  <c r="BM91"/>
  <c r="BF91"/>
  <c r="AY91"/>
  <c r="AR91"/>
  <c r="AK91"/>
  <c r="AD91"/>
  <c r="W91"/>
  <c r="I91"/>
  <c r="CV90"/>
  <c r="CO90"/>
  <c r="CH90"/>
  <c r="CA90"/>
  <c r="BT90"/>
  <c r="BM90"/>
  <c r="BF90"/>
  <c r="AY90"/>
  <c r="AR90"/>
  <c r="AK90"/>
  <c r="AD90"/>
  <c r="W90"/>
  <c r="I90"/>
  <c r="CV89"/>
  <c r="CO89"/>
  <c r="CH89"/>
  <c r="CA89"/>
  <c r="BT89"/>
  <c r="BM89"/>
  <c r="BF89"/>
  <c r="AY89"/>
  <c r="AR89"/>
  <c r="AK89"/>
  <c r="AD89"/>
  <c r="W89"/>
  <c r="I89"/>
  <c r="CV88"/>
  <c r="CO88"/>
  <c r="CH88"/>
  <c r="CA88"/>
  <c r="BT88"/>
  <c r="BM88"/>
  <c r="BF88"/>
  <c r="AY88"/>
  <c r="AR88"/>
  <c r="AK88"/>
  <c r="AD88"/>
  <c r="W88"/>
  <c r="I88"/>
  <c r="CV87"/>
  <c r="CO87"/>
  <c r="CH87"/>
  <c r="CA87"/>
  <c r="BT87"/>
  <c r="BM87"/>
  <c r="BF87"/>
  <c r="AY87"/>
  <c r="AR87"/>
  <c r="AK87"/>
  <c r="AD87"/>
  <c r="W87"/>
  <c r="I87"/>
  <c r="CV86"/>
  <c r="CO86"/>
  <c r="CH86"/>
  <c r="CA86"/>
  <c r="BT86"/>
  <c r="BM86"/>
  <c r="BF86"/>
  <c r="AY86"/>
  <c r="AR86"/>
  <c r="AK86"/>
  <c r="AD86"/>
  <c r="W86"/>
  <c r="I86"/>
  <c r="CV85"/>
  <c r="CO85"/>
  <c r="CH85"/>
  <c r="CA85"/>
  <c r="BT85"/>
  <c r="BM85"/>
  <c r="BF85"/>
  <c r="AY85"/>
  <c r="AR85"/>
  <c r="AK85"/>
  <c r="AD85"/>
  <c r="W85"/>
  <c r="I85"/>
  <c r="CV84"/>
  <c r="CO84"/>
  <c r="CH84"/>
  <c r="CA84"/>
  <c r="BT84"/>
  <c r="BM84"/>
  <c r="BF84"/>
  <c r="AY84"/>
  <c r="AR84"/>
  <c r="AK84"/>
  <c r="AD84"/>
  <c r="W84"/>
  <c r="I84"/>
  <c r="CV83"/>
  <c r="CO83"/>
  <c r="CH83"/>
  <c r="CA83"/>
  <c r="BT83"/>
  <c r="BM83"/>
  <c r="BF83"/>
  <c r="AY83"/>
  <c r="AR83"/>
  <c r="AK83"/>
  <c r="AD83"/>
  <c r="W83"/>
  <c r="I83"/>
  <c r="CV82"/>
  <c r="CO82"/>
  <c r="CH82"/>
  <c r="CA82"/>
  <c r="BT82"/>
  <c r="BM82"/>
  <c r="BF82"/>
  <c r="AY82"/>
  <c r="AR82"/>
  <c r="AK82"/>
  <c r="AD82"/>
  <c r="W82"/>
  <c r="I82"/>
  <c r="CV81"/>
  <c r="CO81"/>
  <c r="CH81"/>
  <c r="CA81"/>
  <c r="BT81"/>
  <c r="BM81"/>
  <c r="BF81"/>
  <c r="AY81"/>
  <c r="AR81"/>
  <c r="AK81"/>
  <c r="AD81"/>
  <c r="W81"/>
  <c r="I81"/>
  <c r="CV80"/>
  <c r="CO80"/>
  <c r="CH80"/>
  <c r="CA80"/>
  <c r="BT80"/>
  <c r="BM80"/>
  <c r="BF80"/>
  <c r="AY80"/>
  <c r="AR80"/>
  <c r="AK80"/>
  <c r="AD80"/>
  <c r="W80"/>
  <c r="I80"/>
  <c r="CV79"/>
  <c r="CO79"/>
  <c r="CH79"/>
  <c r="CA79"/>
  <c r="BT79"/>
  <c r="BM79"/>
  <c r="BF79"/>
  <c r="AY79"/>
  <c r="AR79"/>
  <c r="AK79"/>
  <c r="AD79"/>
  <c r="W79"/>
  <c r="I79"/>
  <c r="CV78"/>
  <c r="CO78"/>
  <c r="CH78"/>
  <c r="CA78"/>
  <c r="BT78"/>
  <c r="BM78"/>
  <c r="BF78"/>
  <c r="AY78"/>
  <c r="AR78"/>
  <c r="AK78"/>
  <c r="AD78"/>
  <c r="W78"/>
  <c r="I78"/>
  <c r="CV77"/>
  <c r="CO77"/>
  <c r="CH77"/>
  <c r="CA77"/>
  <c r="BT77"/>
  <c r="BM77"/>
  <c r="BF77"/>
  <c r="AY77"/>
  <c r="AR77"/>
  <c r="AK77"/>
  <c r="AD77"/>
  <c r="W77"/>
  <c r="I77"/>
  <c r="CV76"/>
  <c r="CO76"/>
  <c r="CH76"/>
  <c r="CA76"/>
  <c r="BT76"/>
  <c r="BM76"/>
  <c r="BF76"/>
  <c r="AY76"/>
  <c r="AR76"/>
  <c r="AK76"/>
  <c r="AD76"/>
  <c r="W76"/>
  <c r="I76"/>
  <c r="CV75"/>
  <c r="CO75"/>
  <c r="CH75"/>
  <c r="CA75"/>
  <c r="BT75"/>
  <c r="BM75"/>
  <c r="BF75"/>
  <c r="AY75"/>
  <c r="AR75"/>
  <c r="AK75"/>
  <c r="AD75"/>
  <c r="W75"/>
  <c r="I75"/>
  <c r="CV74"/>
  <c r="CO74"/>
  <c r="CH74"/>
  <c r="CA74"/>
  <c r="BT74"/>
  <c r="BM74"/>
  <c r="BF74"/>
  <c r="AY74"/>
  <c r="AR74"/>
  <c r="AK74"/>
  <c r="AD74"/>
  <c r="W74"/>
  <c r="I74"/>
  <c r="CV73"/>
  <c r="CO73"/>
  <c r="CH73"/>
  <c r="CA73"/>
  <c r="BT73"/>
  <c r="BM73"/>
  <c r="BF73"/>
  <c r="AY73"/>
  <c r="AR73"/>
  <c r="AK73"/>
  <c r="AD73"/>
  <c r="W73"/>
  <c r="I73"/>
  <c r="CV72"/>
  <c r="CO72"/>
  <c r="CH72"/>
  <c r="CA72"/>
  <c r="BT72"/>
  <c r="BM72"/>
  <c r="BF72"/>
  <c r="AY72"/>
  <c r="AR72"/>
  <c r="AK72"/>
  <c r="AD72"/>
  <c r="W72"/>
  <c r="I72"/>
  <c r="CV71"/>
  <c r="CO71"/>
  <c r="CH71"/>
  <c r="CA71"/>
  <c r="BT71"/>
  <c r="BM71"/>
  <c r="BF71"/>
  <c r="AY71"/>
  <c r="AR71"/>
  <c r="AK71"/>
  <c r="AD71"/>
  <c r="W71"/>
  <c r="I71"/>
  <c r="CV70"/>
  <c r="CO70"/>
  <c r="CH70"/>
  <c r="CA70"/>
  <c r="BT70"/>
  <c r="BM70"/>
  <c r="BF70"/>
  <c r="AY70"/>
  <c r="AR70"/>
  <c r="AK70"/>
  <c r="AD70"/>
  <c r="W70"/>
  <c r="I70"/>
  <c r="CV69"/>
  <c r="CO69"/>
  <c r="CH69"/>
  <c r="CA69"/>
  <c r="BT69"/>
  <c r="BM69"/>
  <c r="BF69"/>
  <c r="AY69"/>
  <c r="AR69"/>
  <c r="AK69"/>
  <c r="AD69"/>
  <c r="W69"/>
  <c r="I69"/>
  <c r="CV68"/>
  <c r="CO68"/>
  <c r="CH68"/>
  <c r="CA68"/>
  <c r="BT68"/>
  <c r="BM68"/>
  <c r="BF68"/>
  <c r="AY68"/>
  <c r="AR68"/>
  <c r="AK68"/>
  <c r="AD68"/>
  <c r="W68"/>
  <c r="I68"/>
  <c r="CV67"/>
  <c r="CO67"/>
  <c r="CH67"/>
  <c r="CA67"/>
  <c r="BT67"/>
  <c r="BM67"/>
  <c r="BF67"/>
  <c r="AY67"/>
  <c r="AR67"/>
  <c r="AK67"/>
  <c r="AD67"/>
  <c r="W67"/>
  <c r="I67"/>
  <c r="CV66"/>
  <c r="CO66"/>
  <c r="CH66"/>
  <c r="CA66"/>
  <c r="BT66"/>
  <c r="BM66"/>
  <c r="BF66"/>
  <c r="AY66"/>
  <c r="AR66"/>
  <c r="AK66"/>
  <c r="AD66"/>
  <c r="W66"/>
  <c r="I66"/>
  <c r="CV65"/>
  <c r="CO65"/>
  <c r="CH65"/>
  <c r="CA65"/>
  <c r="BT65"/>
  <c r="BM65"/>
  <c r="BF65"/>
  <c r="AY65"/>
  <c r="AR65"/>
  <c r="AK65"/>
  <c r="AD65"/>
  <c r="W65"/>
  <c r="I65"/>
  <c r="CV64"/>
  <c r="CO64"/>
  <c r="CH64"/>
  <c r="CA64"/>
  <c r="BT64"/>
  <c r="BM64"/>
  <c r="BF64"/>
  <c r="AY64"/>
  <c r="AR64"/>
  <c r="AK64"/>
  <c r="AD64"/>
  <c r="W64"/>
  <c r="I64"/>
  <c r="CV63"/>
  <c r="CO63"/>
  <c r="CH63"/>
  <c r="CA63"/>
  <c r="BT63"/>
  <c r="BM63"/>
  <c r="BF63"/>
  <c r="AY63"/>
  <c r="AR63"/>
  <c r="AK63"/>
  <c r="AD63"/>
  <c r="W63"/>
  <c r="I63"/>
  <c r="CV62"/>
  <c r="CO62"/>
  <c r="CH62"/>
  <c r="CA62"/>
  <c r="BT62"/>
  <c r="BM62"/>
  <c r="BF62"/>
  <c r="AY62"/>
  <c r="AR62"/>
  <c r="AK62"/>
  <c r="AD62"/>
  <c r="W62"/>
  <c r="I62"/>
  <c r="CV61"/>
  <c r="CO61"/>
  <c r="CH61"/>
  <c r="CA61"/>
  <c r="BT61"/>
  <c r="BM61"/>
  <c r="BF61"/>
  <c r="AY61"/>
  <c r="AR61"/>
  <c r="AK61"/>
  <c r="AD61"/>
  <c r="W61"/>
  <c r="I61"/>
  <c r="CV60"/>
  <c r="CO60"/>
  <c r="CH60"/>
  <c r="CA60"/>
  <c r="BT60"/>
  <c r="BM60"/>
  <c r="BF60"/>
  <c r="AY60"/>
  <c r="AR60"/>
  <c r="AK60"/>
  <c r="AD60"/>
  <c r="W60"/>
  <c r="I60"/>
  <c r="CV59"/>
  <c r="CO59"/>
  <c r="CH59"/>
  <c r="CA59"/>
  <c r="BT59"/>
  <c r="BM59"/>
  <c r="BF59"/>
  <c r="AY59"/>
  <c r="AR59"/>
  <c r="AK59"/>
  <c r="AD59"/>
  <c r="W59"/>
  <c r="I59"/>
  <c r="CV58"/>
  <c r="CO58"/>
  <c r="CH58"/>
  <c r="CA58"/>
  <c r="BT58"/>
  <c r="BM58"/>
  <c r="BF58"/>
  <c r="AY58"/>
  <c r="AR58"/>
  <c r="AK58"/>
  <c r="AD58"/>
  <c r="W58"/>
  <c r="I58"/>
  <c r="CV57"/>
  <c r="CO57"/>
  <c r="CH57"/>
  <c r="CA57"/>
  <c r="BT57"/>
  <c r="BM57"/>
  <c r="BF57"/>
  <c r="AY57"/>
  <c r="AR57"/>
  <c r="AK57"/>
  <c r="AD57"/>
  <c r="W57"/>
  <c r="I57"/>
  <c r="CV56"/>
  <c r="CO56"/>
  <c r="CH56"/>
  <c r="CA56"/>
  <c r="BT56"/>
  <c r="BM56"/>
  <c r="BF56"/>
  <c r="AY56"/>
  <c r="AR56"/>
  <c r="AK56"/>
  <c r="AD56"/>
  <c r="W56"/>
  <c r="I56"/>
  <c r="CV55"/>
  <c r="CO55"/>
  <c r="CH55"/>
  <c r="CA55"/>
  <c r="BT55"/>
  <c r="BM55"/>
  <c r="BF55"/>
  <c r="AY55"/>
  <c r="AR55"/>
  <c r="AK55"/>
  <c r="AD55"/>
  <c r="W55"/>
  <c r="I55"/>
  <c r="CV54"/>
  <c r="CO54"/>
  <c r="CH54"/>
  <c r="CA54"/>
  <c r="BT54"/>
  <c r="BM54"/>
  <c r="BF54"/>
  <c r="AY54"/>
  <c r="AR54"/>
  <c r="AK54"/>
  <c r="AD54"/>
  <c r="W54"/>
  <c r="I54"/>
  <c r="CV53"/>
  <c r="CO53"/>
  <c r="CH53"/>
  <c r="CA53"/>
  <c r="BT53"/>
  <c r="BM53"/>
  <c r="BF53"/>
  <c r="AY53"/>
  <c r="AR53"/>
  <c r="AK53"/>
  <c r="AD53"/>
  <c r="W53"/>
  <c r="I53"/>
  <c r="CV52"/>
  <c r="CO52"/>
  <c r="CH52"/>
  <c r="CA52"/>
  <c r="BT52"/>
  <c r="BM52"/>
  <c r="BF52"/>
  <c r="AY52"/>
  <c r="AR52"/>
  <c r="AK52"/>
  <c r="AD52"/>
  <c r="W52"/>
  <c r="I52"/>
  <c r="CV51"/>
  <c r="CO51"/>
  <c r="CH51"/>
  <c r="CA51"/>
  <c r="BT51"/>
  <c r="BM51"/>
  <c r="BF51"/>
  <c r="AY51"/>
  <c r="AR51"/>
  <c r="AK51"/>
  <c r="AD51"/>
  <c r="W51"/>
  <c r="I51"/>
  <c r="CV50"/>
  <c r="CO50"/>
  <c r="CH50"/>
  <c r="CA50"/>
  <c r="BT50"/>
  <c r="BM50"/>
  <c r="BF50"/>
  <c r="AY50"/>
  <c r="AR50"/>
  <c r="AK50"/>
  <c r="AD50"/>
  <c r="W50"/>
  <c r="I50"/>
  <c r="CV49"/>
  <c r="CO49"/>
  <c r="CH49"/>
  <c r="CA49"/>
  <c r="BT49"/>
  <c r="BM49"/>
  <c r="BF49"/>
  <c r="AY49"/>
  <c r="AR49"/>
  <c r="AK49"/>
  <c r="AD49"/>
  <c r="W49"/>
  <c r="I49"/>
  <c r="CV48"/>
  <c r="CO48"/>
  <c r="CH48"/>
  <c r="CA48"/>
  <c r="BT48"/>
  <c r="BM48"/>
  <c r="BF48"/>
  <c r="AY48"/>
  <c r="AR48"/>
  <c r="AK48"/>
  <c r="AD48"/>
  <c r="W48"/>
  <c r="I48"/>
  <c r="CV47"/>
  <c r="CO47"/>
  <c r="CH47"/>
  <c r="CA47"/>
  <c r="BT47"/>
  <c r="BM47"/>
  <c r="BF47"/>
  <c r="AY47"/>
  <c r="AR47"/>
  <c r="AK47"/>
  <c r="AD47"/>
  <c r="W47"/>
  <c r="I47"/>
  <c r="CV46"/>
  <c r="CO46"/>
  <c r="CH46"/>
  <c r="CA46"/>
  <c r="BT46"/>
  <c r="BM46"/>
  <c r="BF46"/>
  <c r="AY46"/>
  <c r="AR46"/>
  <c r="AK46"/>
  <c r="AD46"/>
  <c r="W46"/>
  <c r="I46"/>
  <c r="CV45"/>
  <c r="CO45"/>
  <c r="CH45"/>
  <c r="CA45"/>
  <c r="BT45"/>
  <c r="BM45"/>
  <c r="BF45"/>
  <c r="AY45"/>
  <c r="AR45"/>
  <c r="AK45"/>
  <c r="AD45"/>
  <c r="W45"/>
  <c r="I45"/>
  <c r="CV44"/>
  <c r="CO44"/>
  <c r="CH44"/>
  <c r="CA44"/>
  <c r="BT44"/>
  <c r="BM44"/>
  <c r="BF44"/>
  <c r="AY44"/>
  <c r="AR44"/>
  <c r="AK44"/>
  <c r="AD44"/>
  <c r="W44"/>
  <c r="I44"/>
  <c r="CV43"/>
  <c r="CO43"/>
  <c r="CH43"/>
  <c r="CA43"/>
  <c r="BT43"/>
  <c r="BM43"/>
  <c r="BF43"/>
  <c r="AY43"/>
  <c r="AR43"/>
  <c r="AK43"/>
  <c r="AD43"/>
  <c r="W43"/>
  <c r="I43"/>
  <c r="CV42"/>
  <c r="CO42"/>
  <c r="CH42"/>
  <c r="CA42"/>
  <c r="BT42"/>
  <c r="BM42"/>
  <c r="BF42"/>
  <c r="AY42"/>
  <c r="AR42"/>
  <c r="AK42"/>
  <c r="AD42"/>
  <c r="W42"/>
  <c r="I42"/>
  <c r="CV41"/>
  <c r="CO41"/>
  <c r="CH41"/>
  <c r="CA41"/>
  <c r="BT41"/>
  <c r="BM41"/>
  <c r="BF41"/>
  <c r="AY41"/>
  <c r="AR41"/>
  <c r="AK41"/>
  <c r="AD41"/>
  <c r="W41"/>
  <c r="I41"/>
  <c r="CV40"/>
  <c r="CO40"/>
  <c r="CH40"/>
  <c r="CA40"/>
  <c r="BT40"/>
  <c r="BM40"/>
  <c r="BF40"/>
  <c r="AY40"/>
  <c r="AR40"/>
  <c r="AK40"/>
  <c r="AD40"/>
  <c r="W40"/>
  <c r="I40"/>
  <c r="CV39"/>
  <c r="CO39"/>
  <c r="CH39"/>
  <c r="CA39"/>
  <c r="BT39"/>
  <c r="BM39"/>
  <c r="BF39"/>
  <c r="AY39"/>
  <c r="AR39"/>
  <c r="AK39"/>
  <c r="AD39"/>
  <c r="W39"/>
  <c r="I39"/>
  <c r="CV38"/>
  <c r="CO38"/>
  <c r="CH38"/>
  <c r="CA38"/>
  <c r="BT38"/>
  <c r="BM38"/>
  <c r="BF38"/>
  <c r="AY38"/>
  <c r="AR38"/>
  <c r="AK38"/>
  <c r="AD38"/>
  <c r="W38"/>
  <c r="I38"/>
  <c r="CV37"/>
  <c r="CO37"/>
  <c r="CH37"/>
  <c r="CA37"/>
  <c r="BT37"/>
  <c r="BM37"/>
  <c r="BF37"/>
  <c r="AY37"/>
  <c r="AR37"/>
  <c r="AK37"/>
  <c r="AD37"/>
  <c r="W37"/>
  <c r="I37"/>
  <c r="CV36"/>
  <c r="CO36"/>
  <c r="CH36"/>
  <c r="CA36"/>
  <c r="BT36"/>
  <c r="BM36"/>
  <c r="BF36"/>
  <c r="AY36"/>
  <c r="AR36"/>
  <c r="AK36"/>
  <c r="AD36"/>
  <c r="W36"/>
  <c r="I36"/>
  <c r="CV35"/>
  <c r="CO35"/>
  <c r="CH35"/>
  <c r="CA35"/>
  <c r="BT35"/>
  <c r="BM35"/>
  <c r="BF35"/>
  <c r="AY35"/>
  <c r="AR35"/>
  <c r="AK35"/>
  <c r="AD35"/>
  <c r="W35"/>
  <c r="I35"/>
  <c r="CV34"/>
  <c r="CO34"/>
  <c r="CH34"/>
  <c r="CA34"/>
  <c r="BT34"/>
  <c r="BM34"/>
  <c r="BF34"/>
  <c r="AY34"/>
  <c r="AR34"/>
  <c r="AK34"/>
  <c r="AD34"/>
  <c r="W34"/>
  <c r="I34"/>
  <c r="CV33"/>
  <c r="CO33"/>
  <c r="CH33"/>
  <c r="CA33"/>
  <c r="BT33"/>
  <c r="BM33"/>
  <c r="BF33"/>
  <c r="AY33"/>
  <c r="AR33"/>
  <c r="AK33"/>
  <c r="AD33"/>
  <c r="W33"/>
  <c r="I33"/>
  <c r="CV32"/>
  <c r="CO32"/>
  <c r="CH32"/>
  <c r="CA32"/>
  <c r="BT32"/>
  <c r="BM32"/>
  <c r="BF32"/>
  <c r="AY32"/>
  <c r="AR32"/>
  <c r="AK32"/>
  <c r="AD32"/>
  <c r="W32"/>
  <c r="I32"/>
  <c r="CV31"/>
  <c r="CO31"/>
  <c r="CH31"/>
  <c r="CA31"/>
  <c r="BT31"/>
  <c r="BM31"/>
  <c r="BF31"/>
  <c r="AY31"/>
  <c r="AR31"/>
  <c r="AK31"/>
  <c r="AD31"/>
  <c r="W31"/>
  <c r="I31"/>
  <c r="CV30"/>
  <c r="CO30"/>
  <c r="CH30"/>
  <c r="CA30"/>
  <c r="BT30"/>
  <c r="BM30"/>
  <c r="BF30"/>
  <c r="AY30"/>
  <c r="AR30"/>
  <c r="AK30"/>
  <c r="AD30"/>
  <c r="W30"/>
  <c r="I30"/>
  <c r="CV29"/>
  <c r="CO29"/>
  <c r="CH29"/>
  <c r="CA29"/>
  <c r="BT29"/>
  <c r="BM29"/>
  <c r="BF29"/>
  <c r="AY29"/>
  <c r="AR29"/>
  <c r="AK29"/>
  <c r="AD29"/>
  <c r="W29"/>
  <c r="I29"/>
  <c r="CV28"/>
  <c r="CO28"/>
  <c r="CH28"/>
  <c r="CA28"/>
  <c r="BT28"/>
  <c r="BM28"/>
  <c r="BF28"/>
  <c r="AY28"/>
  <c r="AR28"/>
  <c r="AK28"/>
  <c r="AD28"/>
  <c r="W28"/>
  <c r="I28"/>
  <c r="CV27"/>
  <c r="CO27"/>
  <c r="CH27"/>
  <c r="CA27"/>
  <c r="BT27"/>
  <c r="BM27"/>
  <c r="BF27"/>
  <c r="AY27"/>
  <c r="AR27"/>
  <c r="AK27"/>
  <c r="AD27"/>
  <c r="W27"/>
  <c r="I27"/>
  <c r="CV26"/>
  <c r="CO26"/>
  <c r="CH26"/>
  <c r="CA26"/>
  <c r="BT26"/>
  <c r="BM26"/>
  <c r="BF26"/>
  <c r="AY26"/>
  <c r="AR26"/>
  <c r="AK26"/>
  <c r="AD26"/>
  <c r="W26"/>
  <c r="I26"/>
  <c r="CV25"/>
  <c r="CO25"/>
  <c r="CH25"/>
  <c r="CA25"/>
  <c r="BT25"/>
  <c r="BM25"/>
  <c r="BF25"/>
  <c r="AY25"/>
  <c r="AR25"/>
  <c r="AK25"/>
  <c r="AD25"/>
  <c r="W25"/>
  <c r="I25"/>
  <c r="CV24"/>
  <c r="CO24"/>
  <c r="CH24"/>
  <c r="CA24"/>
  <c r="BT24"/>
  <c r="BM24"/>
  <c r="BF24"/>
  <c r="AY24"/>
  <c r="AR24"/>
  <c r="AK24"/>
  <c r="AD24"/>
  <c r="W24"/>
  <c r="I24"/>
  <c r="CV23"/>
  <c r="CO23"/>
  <c r="CH23"/>
  <c r="CA23"/>
  <c r="BT23"/>
  <c r="BM23"/>
  <c r="BF23"/>
  <c r="AY23"/>
  <c r="AR23"/>
  <c r="AK23"/>
  <c r="AD23"/>
  <c r="W23"/>
  <c r="I23"/>
  <c r="CV22"/>
  <c r="CO22"/>
  <c r="CH22"/>
  <c r="CA22"/>
  <c r="BT22"/>
  <c r="BM22"/>
  <c r="BF22"/>
  <c r="AY22"/>
  <c r="AR22"/>
  <c r="AK22"/>
  <c r="AD22"/>
  <c r="W22"/>
  <c r="I22"/>
  <c r="CV21"/>
  <c r="CO21"/>
  <c r="CH21"/>
  <c r="CA21"/>
  <c r="BT21"/>
  <c r="BM21"/>
  <c r="BF21"/>
  <c r="AY21"/>
  <c r="AR21"/>
  <c r="AK21"/>
  <c r="AD21"/>
  <c r="W21"/>
  <c r="I21"/>
  <c r="CV20"/>
  <c r="CO20"/>
  <c r="CH20"/>
  <c r="CA20"/>
  <c r="BT20"/>
  <c r="BM20"/>
  <c r="BF20"/>
  <c r="AY20"/>
  <c r="AR20"/>
  <c r="AK20"/>
  <c r="AD20"/>
  <c r="W20"/>
  <c r="I20"/>
  <c r="CV19"/>
  <c r="CO19"/>
  <c r="CH19"/>
  <c r="CA19"/>
  <c r="BT19"/>
  <c r="BM19"/>
  <c r="BF19"/>
  <c r="AY19"/>
  <c r="AR19"/>
  <c r="AK19"/>
  <c r="AD19"/>
  <c r="W19"/>
  <c r="I19"/>
  <c r="CV18"/>
  <c r="CO18"/>
  <c r="CH18"/>
  <c r="CA18"/>
  <c r="BT18"/>
  <c r="BM18"/>
  <c r="BF18"/>
  <c r="AY18"/>
  <c r="AR18"/>
  <c r="AK18"/>
  <c r="AD18"/>
  <c r="W18"/>
  <c r="I18"/>
  <c r="CV17"/>
  <c r="CO17"/>
  <c r="CH17"/>
  <c r="CA17"/>
  <c r="BT17"/>
  <c r="BM17"/>
  <c r="BF17"/>
  <c r="AY17"/>
  <c r="AR17"/>
  <c r="AK17"/>
  <c r="AD17"/>
  <c r="W17"/>
  <c r="I17"/>
  <c r="CV16"/>
  <c r="CO16"/>
  <c r="CH16"/>
  <c r="CA16"/>
  <c r="BT16"/>
  <c r="BM16"/>
  <c r="BF16"/>
  <c r="AY16"/>
  <c r="AR16"/>
  <c r="AK16"/>
  <c r="AD16"/>
  <c r="W16"/>
  <c r="I16"/>
  <c r="CV15"/>
  <c r="CO15"/>
  <c r="CH15"/>
  <c r="CA15"/>
  <c r="BT15"/>
  <c r="BM15"/>
  <c r="BF15"/>
  <c r="AY15"/>
  <c r="AR15"/>
  <c r="AK15"/>
  <c r="AD15"/>
  <c r="W15"/>
  <c r="I15"/>
  <c r="CV14"/>
  <c r="CO14"/>
  <c r="CH14"/>
  <c r="CA14"/>
  <c r="BT14"/>
  <c r="BM14"/>
  <c r="BF14"/>
  <c r="AY14"/>
  <c r="AR14"/>
  <c r="AK14"/>
  <c r="AD14"/>
  <c r="W14"/>
  <c r="I14"/>
  <c r="CV13"/>
  <c r="CO13"/>
  <c r="CH13"/>
  <c r="CA13"/>
  <c r="BT13"/>
  <c r="BM13"/>
  <c r="BF13"/>
  <c r="AY13"/>
  <c r="AR13"/>
  <c r="AK13"/>
  <c r="AD13"/>
  <c r="W13"/>
  <c r="I13"/>
  <c r="CV12"/>
  <c r="CO12"/>
  <c r="CH12"/>
  <c r="CA12"/>
  <c r="BT12"/>
  <c r="BM12"/>
  <c r="BF12"/>
  <c r="AY12"/>
  <c r="AR12"/>
  <c r="AK12"/>
  <c r="AD12"/>
  <c r="W12"/>
  <c r="I12"/>
  <c r="CV11"/>
  <c r="CO11"/>
  <c r="CH11"/>
  <c r="CA11"/>
  <c r="BT11"/>
  <c r="BM11"/>
  <c r="BF11"/>
  <c r="AY11"/>
  <c r="AR11"/>
  <c r="AK11"/>
  <c r="AD11"/>
  <c r="W11"/>
  <c r="I11"/>
  <c r="CV10"/>
  <c r="CO10"/>
  <c r="CH10"/>
  <c r="CA10"/>
  <c r="BT10"/>
  <c r="BM10"/>
  <c r="BF10"/>
  <c r="AY10"/>
  <c r="AR10"/>
  <c r="AK10"/>
  <c r="AD10"/>
  <c r="W10"/>
  <c r="I10"/>
  <c r="CV9"/>
  <c r="CO9"/>
  <c r="CH9"/>
  <c r="CA9"/>
  <c r="BT9"/>
  <c r="BM9"/>
  <c r="BF9"/>
  <c r="AY9"/>
  <c r="AR9"/>
  <c r="AK9"/>
  <c r="AD9"/>
  <c r="W9"/>
  <c r="I9"/>
  <c r="CV8"/>
  <c r="CO8"/>
  <c r="CH8"/>
  <c r="CA8"/>
  <c r="BT8"/>
  <c r="BM8"/>
  <c r="BF8"/>
  <c r="AY8"/>
  <c r="AR8"/>
  <c r="AK8"/>
  <c r="AD8"/>
  <c r="W8"/>
  <c r="I8"/>
  <c r="CV7"/>
  <c r="CO7"/>
  <c r="CH7"/>
  <c r="CB102" s="1"/>
  <c r="CA7"/>
  <c r="BT7"/>
  <c r="BM7"/>
  <c r="BF7"/>
  <c r="AY7"/>
  <c r="AR7"/>
  <c r="AK7"/>
  <c r="AD7"/>
  <c r="W7"/>
  <c r="I7"/>
  <c r="CV100" i="6"/>
  <c r="CV99"/>
  <c r="CV98"/>
  <c r="CV97"/>
  <c r="CV96"/>
  <c r="CV95"/>
  <c r="CV94"/>
  <c r="CV93"/>
  <c r="CV92"/>
  <c r="CV91"/>
  <c r="CV90"/>
  <c r="CV89"/>
  <c r="CV88"/>
  <c r="CV87"/>
  <c r="CV86"/>
  <c r="CV85"/>
  <c r="CV84"/>
  <c r="CV83"/>
  <c r="CV82"/>
  <c r="CV81"/>
  <c r="CV80"/>
  <c r="CV79"/>
  <c r="CV78"/>
  <c r="CV77"/>
  <c r="CV76"/>
  <c r="CV75"/>
  <c r="CV74"/>
  <c r="CV73"/>
  <c r="CV72"/>
  <c r="CV71"/>
  <c r="CV70"/>
  <c r="CV69"/>
  <c r="CV68"/>
  <c r="CV67"/>
  <c r="CV66"/>
  <c r="CV65"/>
  <c r="CV64"/>
  <c r="CV63"/>
  <c r="CV62"/>
  <c r="CV61"/>
  <c r="CV60"/>
  <c r="CV59"/>
  <c r="CV58"/>
  <c r="CV57"/>
  <c r="CV56"/>
  <c r="CV55"/>
  <c r="CV54"/>
  <c r="CV53"/>
  <c r="CV52"/>
  <c r="CV51"/>
  <c r="CV50"/>
  <c r="CV49"/>
  <c r="CV48"/>
  <c r="CV47"/>
  <c r="CV46"/>
  <c r="CV45"/>
  <c r="CV44"/>
  <c r="CV43"/>
  <c r="CV42"/>
  <c r="CV41"/>
  <c r="CV40"/>
  <c r="CV39"/>
  <c r="CV38"/>
  <c r="CV37"/>
  <c r="CV36"/>
  <c r="CV35"/>
  <c r="CV34"/>
  <c r="CV33"/>
  <c r="CV32"/>
  <c r="CV31"/>
  <c r="CV30"/>
  <c r="CV29"/>
  <c r="CV28"/>
  <c r="CV27"/>
  <c r="CV26"/>
  <c r="CV25"/>
  <c r="CV24"/>
  <c r="CV23"/>
  <c r="CV22"/>
  <c r="CV21"/>
  <c r="CV20"/>
  <c r="CV19"/>
  <c r="CV18"/>
  <c r="CV17"/>
  <c r="CV16"/>
  <c r="CV15"/>
  <c r="CV14"/>
  <c r="CV13"/>
  <c r="CV12"/>
  <c r="CV11"/>
  <c r="CV10"/>
  <c r="CV9"/>
  <c r="CV8"/>
  <c r="CV7"/>
  <c r="J19" i="4" l="1"/>
  <c r="J17"/>
  <c r="J15"/>
  <c r="J13"/>
  <c r="J11"/>
  <c r="J9"/>
  <c r="J12" i="20"/>
  <c r="J14"/>
  <c r="J16"/>
  <c r="J18"/>
  <c r="K7"/>
  <c r="K9"/>
  <c r="K13"/>
  <c r="K15"/>
  <c r="K17"/>
  <c r="K19"/>
  <c r="V7" i="4"/>
  <c r="V7" i="37"/>
  <c r="W26" s="1"/>
  <c r="J13" i="20"/>
  <c r="J15"/>
  <c r="J17"/>
  <c r="K8"/>
  <c r="K10"/>
  <c r="K14"/>
  <c r="K16"/>
  <c r="K18"/>
  <c r="K20"/>
  <c r="CP102" i="18"/>
  <c r="CP104" s="1"/>
  <c r="E20" i="8" s="1"/>
  <c r="CI102" i="14"/>
  <c r="CI104" s="1"/>
  <c r="BN102"/>
  <c r="BN104" s="1"/>
  <c r="L16" i="3" s="1"/>
  <c r="AS102" i="14"/>
  <c r="AS104" s="1"/>
  <c r="X102"/>
  <c r="X104" s="1"/>
  <c r="L10" i="3" s="1"/>
  <c r="C102" i="14"/>
  <c r="AE102"/>
  <c r="AE104" s="1"/>
  <c r="M11" i="3" s="1"/>
  <c r="J102" i="14"/>
  <c r="M8" i="3" s="1"/>
  <c r="J20" i="4"/>
  <c r="J18"/>
  <c r="J16"/>
  <c r="J14"/>
  <c r="J12"/>
  <c r="J10"/>
  <c r="J8"/>
  <c r="CP102" i="14"/>
  <c r="CP104" s="1"/>
  <c r="L20" i="3" s="1"/>
  <c r="BU102" i="14"/>
  <c r="BU104" s="1"/>
  <c r="M17" i="3" s="1"/>
  <c r="AZ102" i="14"/>
  <c r="AZ104" s="1"/>
  <c r="M14" i="3" s="1"/>
  <c r="J102" i="6"/>
  <c r="J104" s="1"/>
  <c r="BU102"/>
  <c r="BU104" s="1"/>
  <c r="AZ102"/>
  <c r="AZ104" s="1"/>
  <c r="K12" i="20"/>
  <c r="BU102" i="18"/>
  <c r="BU104" s="1"/>
  <c r="E17" i="8" s="1"/>
  <c r="AZ102" i="18"/>
  <c r="AZ104" s="1"/>
  <c r="E14" i="8" s="1"/>
  <c r="AE102" i="18"/>
  <c r="AE104" s="1"/>
  <c r="E11" i="8" s="1"/>
  <c r="CI102" i="18"/>
  <c r="BN102"/>
  <c r="AS102"/>
  <c r="X102"/>
  <c r="E7" i="8"/>
  <c r="BG102" i="14"/>
  <c r="L15" i="3" s="1"/>
  <c r="AL102" i="14"/>
  <c r="Q102"/>
  <c r="CB102" i="6"/>
  <c r="CB104" s="1"/>
  <c r="CP102"/>
  <c r="CP104" s="1"/>
  <c r="C102"/>
  <c r="C104" s="1"/>
  <c r="X102"/>
  <c r="X104" s="1"/>
  <c r="AE102"/>
  <c r="AE104" s="1"/>
  <c r="AL102"/>
  <c r="AL104" s="1"/>
  <c r="AS102"/>
  <c r="AS104" s="1"/>
  <c r="BG102"/>
  <c r="BG104" s="1"/>
  <c r="BN102"/>
  <c r="BN104" s="1"/>
  <c r="CI102"/>
  <c r="CI104" s="1"/>
  <c r="Q102"/>
  <c r="Q104" s="1"/>
  <c r="O16" i="4"/>
  <c r="O12"/>
  <c r="O10"/>
  <c r="O8"/>
  <c r="K20"/>
  <c r="K16"/>
  <c r="K14"/>
  <c r="K12"/>
  <c r="K10"/>
  <c r="K8"/>
  <c r="K11" i="20"/>
  <c r="O7" i="4"/>
  <c r="O15"/>
  <c r="O13"/>
  <c r="K7"/>
  <c r="K17"/>
  <c r="K15"/>
  <c r="K13"/>
  <c r="K11"/>
  <c r="K9"/>
  <c r="J102" i="19"/>
  <c r="X102"/>
  <c r="AL102"/>
  <c r="AZ102"/>
  <c r="AZ104" s="1"/>
  <c r="BN102"/>
  <c r="CB102"/>
  <c r="CP102"/>
  <c r="CP104" s="1"/>
  <c r="L9" i="10"/>
  <c r="C102" i="19"/>
  <c r="Q102"/>
  <c r="AE102"/>
  <c r="AE104" s="1"/>
  <c r="AS102"/>
  <c r="BG102"/>
  <c r="BU102"/>
  <c r="BU104" s="1"/>
  <c r="CI102"/>
  <c r="M9" i="10"/>
  <c r="Y9" i="20"/>
  <c r="F9" i="8"/>
  <c r="F12"/>
  <c r="F15"/>
  <c r="F18"/>
  <c r="F7"/>
  <c r="K18" i="4"/>
  <c r="O19"/>
  <c r="K19"/>
  <c r="O20"/>
  <c r="O18"/>
  <c r="O14"/>
  <c r="O11"/>
  <c r="O9"/>
  <c r="O17"/>
  <c r="F8" i="8"/>
  <c r="F20" l="1"/>
  <c r="M16" i="3"/>
  <c r="M10"/>
  <c r="C104" i="14"/>
  <c r="L7" i="3" s="1"/>
  <c r="M7"/>
  <c r="F7" i="1"/>
  <c r="L11" i="3"/>
  <c r="J104" i="14"/>
  <c r="L8" i="3" s="1"/>
  <c r="M20"/>
  <c r="L17"/>
  <c r="L14"/>
  <c r="M8" i="10"/>
  <c r="J104" i="19"/>
  <c r="F17" i="8"/>
  <c r="F14"/>
  <c r="F11"/>
  <c r="Q104" i="14"/>
  <c r="L9" i="3" s="1"/>
  <c r="AL104" i="14"/>
  <c r="L12" i="3" s="1"/>
  <c r="L13" i="10"/>
  <c r="M13"/>
  <c r="M7"/>
  <c r="E19" i="8"/>
  <c r="F19"/>
  <c r="E16"/>
  <c r="F16"/>
  <c r="E13"/>
  <c r="Y13" i="20"/>
  <c r="F13" i="8"/>
  <c r="E10"/>
  <c r="F10"/>
  <c r="M9" i="3"/>
  <c r="F11" i="1"/>
  <c r="E11"/>
  <c r="Y11" i="4"/>
  <c r="L19" i="10"/>
  <c r="M19"/>
  <c r="Y19" i="20"/>
  <c r="L15" i="10"/>
  <c r="M15"/>
  <c r="Y15" i="20"/>
  <c r="L7" i="10"/>
  <c r="Y7" i="20"/>
  <c r="L18" i="10"/>
  <c r="Y18" i="20"/>
  <c r="M18" i="10"/>
  <c r="L14"/>
  <c r="Y14" i="20"/>
  <c r="M14" i="10"/>
  <c r="L10"/>
  <c r="M10"/>
  <c r="Y10" i="20"/>
  <c r="L17" i="10"/>
  <c r="M17"/>
  <c r="Y17" i="20"/>
  <c r="L20" i="10"/>
  <c r="M20"/>
  <c r="Y20" i="20"/>
  <c r="L16" i="10"/>
  <c r="M16"/>
  <c r="Y16" i="20"/>
  <c r="L12" i="10"/>
  <c r="M12"/>
  <c r="Y12" i="20"/>
  <c r="L11" i="10"/>
  <c r="M11"/>
  <c r="Y11" i="20"/>
  <c r="Y20" i="4"/>
  <c r="F20" i="1"/>
  <c r="E20"/>
  <c r="Y12" i="4"/>
  <c r="F12" i="1"/>
  <c r="E12"/>
  <c r="Y10" i="4"/>
  <c r="F10" i="1"/>
  <c r="E10"/>
  <c r="F9"/>
  <c r="E9"/>
  <c r="Y7" i="4"/>
  <c r="E7" i="1"/>
  <c r="Y17" i="4"/>
  <c r="F17" i="1"/>
  <c r="E17"/>
  <c r="M18" i="3"/>
  <c r="L18"/>
  <c r="M15"/>
  <c r="Y15" i="4"/>
  <c r="Y18"/>
  <c r="F18" i="1"/>
  <c r="E18"/>
  <c r="F15"/>
  <c r="E15"/>
  <c r="M19" i="3"/>
  <c r="L19"/>
  <c r="M13"/>
  <c r="L13"/>
  <c r="Y19" i="4"/>
  <c r="F19" i="1"/>
  <c r="E19"/>
  <c r="Y16" i="4"/>
  <c r="E16" i="1"/>
  <c r="F16"/>
  <c r="Y14" i="4"/>
  <c r="F14" i="1"/>
  <c r="E14"/>
  <c r="Y13" i="4"/>
  <c r="F13" i="1"/>
  <c r="E13"/>
  <c r="F8"/>
  <c r="Y9" i="4" l="1"/>
  <c r="M12" i="3"/>
  <c r="L8" i="10"/>
  <c r="Y8" i="20"/>
  <c r="Y8" i="4"/>
  <c r="E8" i="1"/>
</calcChain>
</file>

<file path=xl/sharedStrings.xml><?xml version="1.0" encoding="utf-8"?>
<sst xmlns="http://schemas.openxmlformats.org/spreadsheetml/2006/main" count="20546" uniqueCount="375">
  <si>
    <t>Video Analysis Form for B-Videos</t>
  </si>
  <si>
    <t xml:space="preserve">Date: 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</si>
  <si>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</si>
  <si>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</si>
  <si>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</si>
  <si>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</si>
  <si>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</si>
  <si>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</si>
  <si>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</si>
  <si>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</si>
  <si>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</si>
  <si>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</si>
  <si>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</si>
  <si>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</si>
  <si>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</si>
  <si>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</si>
  <si>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TIME BLOCK</t>
  </si>
  <si>
    <t>IN</t>
  </si>
  <si>
    <t>OUT</t>
  </si>
  <si>
    <t>OVERALL VOLUME THROUGH B</t>
  </si>
  <si>
    <t>OVERALL VOLUME THROUGH d</t>
  </si>
  <si>
    <t>B to C</t>
  </si>
  <si>
    <t>C to B</t>
  </si>
  <si>
    <t>NUMBER OF PEOPLE TAKING EACH PATH</t>
  </si>
  <si>
    <t>d to A</t>
  </si>
  <si>
    <t>d to B</t>
  </si>
  <si>
    <t>d to C</t>
  </si>
  <si>
    <t>A to d</t>
  </si>
  <si>
    <t>B to d</t>
  </si>
  <si>
    <t>C to d</t>
  </si>
  <si>
    <t>C to A (neg)</t>
  </si>
  <si>
    <t>A to C (neg)</t>
  </si>
  <si>
    <t>STOPS AT EACH LOCATION</t>
  </si>
  <si>
    <t>Newspaper Kiosk</t>
  </si>
  <si>
    <t>Souvenir Stands</t>
  </si>
  <si>
    <t>Video Analysis Form for A-Videos</t>
  </si>
  <si>
    <t>OVERALL VOLUME THROUGH A</t>
  </si>
  <si>
    <t>AVERAGE SPEED DATA</t>
  </si>
  <si>
    <t>Ave. Speed (ft/s)</t>
  </si>
  <si>
    <t>Ave. Group Size</t>
  </si>
  <si>
    <t>OVERALL VOLUME THROUGH C</t>
  </si>
  <si>
    <t>Video Analysis Form for C-Videos</t>
  </si>
  <si>
    <t>CAFÉ TABLE DATA</t>
  </si>
  <si>
    <t>DATA FOR SHOPS ACROSS WAY</t>
  </si>
  <si>
    <t>Total Number Who Stop</t>
  </si>
  <si>
    <t>Seated at Start</t>
  </si>
  <si>
    <t>Total Who Sit During Video</t>
  </si>
  <si>
    <t>Total Who Leave During Video</t>
  </si>
  <si>
    <t>Seated at End</t>
  </si>
  <si>
    <t>A to C (café)</t>
  </si>
  <si>
    <t>C to A (café)</t>
  </si>
  <si>
    <t>Overall Video Analysis Form</t>
  </si>
  <si>
    <t>Date:</t>
  </si>
  <si>
    <t>OVERALL VOLUME THROUGH EACH ENTRANCE</t>
  </si>
  <si>
    <t>A           (in)</t>
  </si>
  <si>
    <t>A        (out)</t>
  </si>
  <si>
    <t>B                 (in)</t>
  </si>
  <si>
    <t>B         (out)</t>
  </si>
  <si>
    <t>C            (in)</t>
  </si>
  <si>
    <t>C           (out)</t>
  </si>
  <si>
    <t>d                 (in)</t>
  </si>
  <si>
    <t>d         (out)</t>
  </si>
  <si>
    <t>A to B</t>
  </si>
  <si>
    <t>A to  C (café)</t>
  </si>
  <si>
    <t>B to A</t>
  </si>
  <si>
    <t>Food Stand</t>
  </si>
  <si>
    <t>Notes</t>
  </si>
  <si>
    <t>? to d</t>
  </si>
  <si>
    <t>N/A</t>
  </si>
  <si>
    <t>Telephone Booth</t>
  </si>
  <si>
    <t>Time (s)</t>
  </si>
  <si>
    <t>Group Size</t>
  </si>
  <si>
    <t>d don't exit</t>
  </si>
  <si>
    <t>Time of Day</t>
  </si>
  <si>
    <t>Average Time (s)</t>
  </si>
  <si>
    <t>Average Speed (m/s)</t>
  </si>
  <si>
    <t>Camera:</t>
  </si>
  <si>
    <t>C</t>
  </si>
  <si>
    <t>A</t>
  </si>
  <si>
    <t>Ave. Speed (m/s)</t>
  </si>
  <si>
    <t>Date: 05/11/08</t>
  </si>
  <si>
    <t>Time</t>
  </si>
  <si>
    <t>Age</t>
  </si>
  <si>
    <t>Age Ranges:</t>
  </si>
  <si>
    <t>1 - Child</t>
  </si>
  <si>
    <t>2 - Teen</t>
  </si>
  <si>
    <t>3 - Adult</t>
  </si>
  <si>
    <t>4 - Senior</t>
  </si>
  <si>
    <t>5 - Mixed</t>
  </si>
  <si>
    <t>Type:</t>
  </si>
  <si>
    <t>0 - Unknown</t>
  </si>
  <si>
    <t>Type</t>
  </si>
  <si>
    <t>Cart?</t>
  </si>
  <si>
    <t>Date: 08/11/08</t>
  </si>
  <si>
    <t>T - Tourists</t>
  </si>
  <si>
    <t xml:space="preserve">V </t>
  </si>
  <si>
    <t>T</t>
  </si>
  <si>
    <t>V</t>
  </si>
  <si>
    <t>N</t>
  </si>
  <si>
    <t>L</t>
  </si>
  <si>
    <t>S</t>
  </si>
  <si>
    <t>Cart:</t>
  </si>
  <si>
    <t>V-Venetian</t>
  </si>
  <si>
    <t>N - None</t>
  </si>
  <si>
    <t>U - Unsure</t>
  </si>
  <si>
    <t>S - Stroller</t>
  </si>
  <si>
    <t>C - Cargo</t>
  </si>
  <si>
    <t>L - Luggage</t>
  </si>
  <si>
    <t>Speed (m/s)</t>
  </si>
  <si>
    <t>Food Stands</t>
  </si>
  <si>
    <t>Telephone</t>
  </si>
  <si>
    <t>U</t>
  </si>
  <si>
    <t xml:space="preserve">C </t>
  </si>
  <si>
    <t xml:space="preserve">S </t>
  </si>
  <si>
    <t xml:space="preserve">T </t>
  </si>
  <si>
    <t xml:space="preserve"> V</t>
  </si>
  <si>
    <t>Wednesday</t>
  </si>
  <si>
    <t>Day</t>
  </si>
  <si>
    <t>TOD</t>
  </si>
  <si>
    <t>Cart</t>
  </si>
  <si>
    <t>Group size</t>
  </si>
  <si>
    <t>Speed</t>
  </si>
  <si>
    <t>Saturday</t>
  </si>
  <si>
    <t>V/T</t>
  </si>
  <si>
    <t>Cargo</t>
  </si>
  <si>
    <t>Venetians with Cargo</t>
  </si>
  <si>
    <t>Typical Venetians</t>
  </si>
  <si>
    <t>Small Tourist Groups</t>
  </si>
  <si>
    <t>Large Tourist Groups</t>
  </si>
  <si>
    <t>Crowd Composition: Wednesday,  7:00</t>
  </si>
  <si>
    <t>Crowd Composition: Wednesday,  8:00</t>
  </si>
  <si>
    <t>Crowd Composition: Wednesday,  9:00</t>
  </si>
  <si>
    <t>Crowd Composition: Wednesday,  10:00</t>
  </si>
  <si>
    <t>Crowd Composition: Wednesday,  11:00</t>
  </si>
  <si>
    <t>Crowd Composition: Wednesday,  12:00</t>
  </si>
  <si>
    <t>Crowd Composition: Wednesday,  14:00</t>
  </si>
  <si>
    <t>Crowd Composition: Wednesday,  13:00</t>
  </si>
  <si>
    <t>Crowd Composition: Wednesday,  15:00</t>
  </si>
  <si>
    <t>Crowd Composition: Wednesday, 16:00</t>
  </si>
  <si>
    <t>Crowd Composition: Wednesday, 17:00</t>
  </si>
  <si>
    <t>Crowd Composition: Wednesday,  18:00</t>
  </si>
  <si>
    <t>Crowd Composition: Wednesday,  19:00</t>
  </si>
  <si>
    <t>Crowd Composition: Wednesday,  20:00</t>
  </si>
  <si>
    <t>Crowd Composition: Saturday, 7:00</t>
  </si>
  <si>
    <t>Crowd Composition: Saturday, 8:00</t>
  </si>
  <si>
    <t>Crowd Composition: Saturday, 9:00</t>
  </si>
  <si>
    <t>Crowd Composition: Saturday, 10:00</t>
  </si>
  <si>
    <t>Crowd Composition: Saturday, 11:00</t>
  </si>
  <si>
    <t>Crowd Composition: Saturday, 12:00</t>
  </si>
  <si>
    <t>Crowd Composition: Saturday, 13:00</t>
  </si>
  <si>
    <t>Crowd Composition: Saturday, 14:00</t>
  </si>
  <si>
    <t>Crowd Composition: Saturday, 15:00</t>
  </si>
  <si>
    <t>Crowd Composition: Saturday, 16:00</t>
  </si>
  <si>
    <t>Crowd Composition: Saturday, 17:00</t>
  </si>
  <si>
    <t>Crowd Composition: Saturday, 18:00</t>
  </si>
  <si>
    <t>Crowd Composition: Saturday, 19:00</t>
  </si>
  <si>
    <t>Crowd Composition: Saturday, 20:00</t>
  </si>
  <si>
    <t>all data here is tripled, because we only had five minute videos</t>
  </si>
  <si>
    <t>OVERALL VOLUME</t>
  </si>
  <si>
    <t>THROUGH SQUARE</t>
  </si>
  <si>
    <t>% Tourists:</t>
  </si>
  <si>
    <t>% Touists:</t>
  </si>
  <si>
    <t xml:space="preserve">% Tourists: </t>
  </si>
  <si>
    <t>Venetians</t>
  </si>
  <si>
    <t>Frequency</t>
  </si>
  <si>
    <t>Tourists</t>
  </si>
  <si>
    <t>Venetian Histogram Data: Group Size 1</t>
  </si>
  <si>
    <t>Venetian Histogram Data: Group Size 2</t>
  </si>
  <si>
    <t xml:space="preserve">Time </t>
  </si>
  <si>
    <t>Venetian Histogram Data: Group Size 3</t>
  </si>
  <si>
    <t xml:space="preserve">Age </t>
  </si>
  <si>
    <t>Venetian Histogram Data: Group Size 6</t>
  </si>
  <si>
    <t>Tourist Histogram Data: Group Size 1</t>
  </si>
  <si>
    <t>Tourist Histogram Data: Group Size 2</t>
  </si>
  <si>
    <t xml:space="preserve">Speed </t>
  </si>
  <si>
    <t>Tourist Histogram Data: Group Size 3</t>
  </si>
  <si>
    <t>Tourist Histogram Data: Group Size 4:</t>
  </si>
  <si>
    <t>Tourist Histogram Data: Group Size 6:</t>
  </si>
  <si>
    <t>Tourist Histogram Data: Group Size 7:</t>
  </si>
  <si>
    <t>Tourist Histogram Data: Group Size &gt;10</t>
  </si>
  <si>
    <t>&gt;10</t>
  </si>
  <si>
    <t>Overall Volume</t>
  </si>
  <si>
    <t>Wednesday Path Histogram Data</t>
  </si>
  <si>
    <t>Saturday Path Histogram Data</t>
  </si>
  <si>
    <t xml:space="preserve">Average Speed: </t>
  </si>
  <si>
    <t>Average Speed:</t>
  </si>
  <si>
    <t>Wednesday, 05Nov08</t>
  </si>
  <si>
    <t>% Composition</t>
  </si>
  <si>
    <t>Ave. Speed</t>
  </si>
  <si>
    <t>Saturday, 08Nov08</t>
  </si>
  <si>
    <t>Saturday Volume Data</t>
  </si>
  <si>
    <t>Wednesday Volume Data</t>
  </si>
  <si>
    <t>% Composistion</t>
  </si>
  <si>
    <t>Elderly Venetians</t>
  </si>
  <si>
    <t>elements</t>
  </si>
  <si>
    <t xml:space="preserve">median </t>
  </si>
  <si>
    <t>median</t>
  </si>
  <si>
    <t>min</t>
  </si>
  <si>
    <t>max</t>
  </si>
  <si>
    <t xml:space="preserve">max </t>
  </si>
  <si>
    <t>freqency</t>
  </si>
  <si>
    <t>speed</t>
  </si>
  <si>
    <t>(20:00 Sat)</t>
  </si>
  <si>
    <t>(19:00 Sat)</t>
  </si>
  <si>
    <t>(17:00 Sat)</t>
  </si>
  <si>
    <t>(16:00 Sat)</t>
  </si>
  <si>
    <t>(14:00 Sat)</t>
  </si>
  <si>
    <t>(13:00 Sat)</t>
  </si>
  <si>
    <t>(11:00) Sat</t>
  </si>
  <si>
    <t>(10:00 Sat)</t>
  </si>
  <si>
    <t>(8:00 Sat)</t>
  </si>
  <si>
    <t>(7:00 Sat)</t>
  </si>
  <si>
    <t>(20 Wed)</t>
  </si>
  <si>
    <t>(18:00 Wed)</t>
  </si>
  <si>
    <t>(17:00 Wed)</t>
  </si>
  <si>
    <t>(15:00 Wed)</t>
  </si>
  <si>
    <t>(14:00 Wed)</t>
  </si>
  <si>
    <t>(12:00 Wed)</t>
  </si>
  <si>
    <t>(9:00 Wed)</t>
  </si>
  <si>
    <t>40% Tourists</t>
  </si>
  <si>
    <t>57.9% Tourists</t>
  </si>
  <si>
    <t>60.5% Tourists</t>
  </si>
  <si>
    <t>50% Tourists</t>
  </si>
  <si>
    <t>3.8% Tourists</t>
  </si>
  <si>
    <t>46.2% Tourists</t>
  </si>
  <si>
    <t>47.7% Tourists</t>
  </si>
  <si>
    <t>41.1% Tourists</t>
  </si>
  <si>
    <t>55.3% Tourists</t>
  </si>
  <si>
    <t>41.3% Tourists</t>
  </si>
  <si>
    <t>31.8% Tourists</t>
  </si>
  <si>
    <t>Typical Venetian</t>
  </si>
  <si>
    <t>Venetians w/Cargo</t>
  </si>
  <si>
    <t>mean</t>
  </si>
  <si>
    <t>CV</t>
  </si>
  <si>
    <t>TV</t>
  </si>
  <si>
    <t>EV</t>
  </si>
  <si>
    <t>LT</t>
  </si>
  <si>
    <t>ST</t>
  </si>
  <si>
    <t>*Minor passageways considered to be insignificant contributor to pedestrian volume, and thus ignored in final overall analysis of influx/outflux/and flow through the outdoor square studied.</t>
  </si>
  <si>
    <t>20:00-20:15</t>
  </si>
  <si>
    <t>19:00-19:15</t>
  </si>
  <si>
    <t xml:space="preserve"> - </t>
  </si>
  <si>
    <t>18:00-18:15</t>
  </si>
  <si>
    <t>17:00-17:15</t>
  </si>
  <si>
    <t>16:00-16:15</t>
  </si>
  <si>
    <t>15:00-15:15</t>
  </si>
  <si>
    <t>14:00-14:15</t>
  </si>
  <si>
    <t>13:00-13:15</t>
  </si>
  <si>
    <t xml:space="preserve"> -</t>
  </si>
  <si>
    <t>12:00-12:15</t>
  </si>
  <si>
    <t>11:00-11:15</t>
  </si>
  <si>
    <t>10:00-10:15</t>
  </si>
  <si>
    <t>9:00-9:15</t>
  </si>
  <si>
    <t>8:00-8:15</t>
  </si>
  <si>
    <t>7:00-7:15</t>
  </si>
  <si>
    <t>from alley</t>
  </si>
  <si>
    <t>to alley</t>
  </si>
  <si>
    <t>per shop</t>
  </si>
  <si>
    <t>raw</t>
  </si>
  <si>
    <t>time</t>
  </si>
  <si>
    <t>Total From Shop Count</t>
  </si>
  <si>
    <t>Total Into Shop Count</t>
  </si>
  <si>
    <t>Minor passageway</t>
  </si>
  <si>
    <t>from shops</t>
  </si>
  <si>
    <t>Into Shop</t>
  </si>
  <si>
    <t>No.shops:</t>
  </si>
  <si>
    <t>Passage:</t>
  </si>
  <si>
    <t>B</t>
  </si>
  <si>
    <t>Volume counts to and from Shops and Minor Passageways</t>
  </si>
  <si>
    <t>Tables</t>
  </si>
  <si>
    <t>Windows</t>
  </si>
  <si>
    <t>Phones</t>
  </si>
  <si>
    <t>Kiosks</t>
  </si>
  <si>
    <t>S. Stands</t>
  </si>
  <si>
    <t>Into shops</t>
  </si>
  <si>
    <t>time of day</t>
  </si>
  <si>
    <t>Raw Attraction Data</t>
  </si>
  <si>
    <t>Weekend Analysis (based on data collected from 08/11/08)</t>
  </si>
  <si>
    <t>Attraction Data per Shop, Stand, Seat, etc. vs. Time</t>
  </si>
  <si>
    <t>Weekday Analysis (based on data collected from 05/11/08)</t>
  </si>
  <si>
    <t>Pedestrian Attraction Data vs. Hour of Day</t>
  </si>
  <si>
    <t>(raw)</t>
  </si>
  <si>
    <t>median 15 min per shop</t>
  </si>
  <si>
    <t>low per 15 min. per shop</t>
  </si>
  <si>
    <t>high per 15 min per shop</t>
  </si>
  <si>
    <t>avg. per 15 min per shop</t>
  </si>
  <si>
    <t>avg. per 15 min.</t>
  </si>
  <si>
    <t>number of shops, stands, displays, seats (etc.)</t>
  </si>
  <si>
    <t>total pedestrian attraction</t>
  </si>
  <si>
    <t>Total Average Population per 15 min. :</t>
  </si>
  <si>
    <t>f. stands</t>
  </si>
  <si>
    <t>tables</t>
  </si>
  <si>
    <t xml:space="preserve">windows </t>
  </si>
  <si>
    <t>phones</t>
  </si>
  <si>
    <t>kiosks</t>
  </si>
  <si>
    <t>s. stands</t>
  </si>
  <si>
    <t>shops</t>
  </si>
  <si>
    <t>% tot. pop.</t>
  </si>
  <si>
    <t xml:space="preserve">raw </t>
  </si>
  <si>
    <t>%  tot. pop.</t>
  </si>
  <si>
    <t>average</t>
  </si>
  <si>
    <t>high</t>
  </si>
  <si>
    <t>low</t>
  </si>
  <si>
    <t>Degree of Pedestrian Attraction (Summary)</t>
  </si>
  <si>
    <t>Degree of Pedestrian Attraction (Summary): per 15 min. per shop, seat, etc.</t>
  </si>
  <si>
    <t>Attraction of Pedestrian to Shops, Souvenir Stands, Food Stands, News Kiosks, Phones, and Window Displays</t>
  </si>
  <si>
    <t xml:space="preserve"> C</t>
  </si>
  <si>
    <t>Venetian Histogram Data: Group Size 4</t>
  </si>
  <si>
    <t>Venetian Histogram Data: Group Size 5</t>
  </si>
  <si>
    <t>Tourist Histogram Data: Group Size 5:</t>
  </si>
  <si>
    <t>Tourist Histogram Data: Group Size 8:</t>
  </si>
  <si>
    <t>mean calc</t>
  </si>
  <si>
    <t xml:space="preserve">speed </t>
  </si>
  <si>
    <t>frequency</t>
  </si>
  <si>
    <t xml:space="preserve">mean </t>
  </si>
  <si>
    <t>Shy Space</t>
  </si>
  <si>
    <t>Venetian</t>
  </si>
  <si>
    <t xml:space="preserve">Tourist </t>
  </si>
  <si>
    <t>Venetian Histogram Data</t>
  </si>
  <si>
    <t>Tourist Histogram Data</t>
  </si>
  <si>
    <t>Shy Space (m)</t>
  </si>
  <si>
    <t>Mean</t>
  </si>
  <si>
    <t># Elements</t>
  </si>
  <si>
    <t>Mean Calc.</t>
  </si>
  <si>
    <t>High Volume Histogram Data (&gt;550)</t>
  </si>
  <si>
    <t>Low Volume Histogram Data (&lt;400)</t>
  </si>
  <si>
    <t>Medium Volume Histogram Data (400&lt;V&lt;550)</t>
  </si>
  <si>
    <t>Low</t>
  </si>
  <si>
    <t>Wednesday:</t>
  </si>
  <si>
    <t>7,8,9,20</t>
  </si>
  <si>
    <t>Saturday:</t>
  </si>
  <si>
    <t>7,8</t>
  </si>
  <si>
    <t>Medium</t>
  </si>
  <si>
    <t>10,11,12,13,14,15,16,17,18,19</t>
  </si>
  <si>
    <t>High</t>
  </si>
  <si>
    <t>11,13,14,16,17,19</t>
  </si>
  <si>
    <t>#Elements:</t>
  </si>
  <si>
    <t># Elements:</t>
  </si>
  <si>
    <t>Overall Average</t>
  </si>
  <si>
    <t>T/V</t>
  </si>
  <si>
    <t>Cargo?</t>
  </si>
  <si>
    <t>Number of Elderly Venetians</t>
  </si>
  <si>
    <t xml:space="preserve">Cargo? </t>
  </si>
  <si>
    <t>Number of Venetians with Cargo</t>
  </si>
  <si>
    <t>Number of Typical Venetians</t>
  </si>
  <si>
    <t>Total Number of Tourists</t>
  </si>
  <si>
    <t>Total Number of Venetians</t>
  </si>
  <si>
    <t>Total Tourists:</t>
  </si>
  <si>
    <t>Small Tourists:</t>
  </si>
  <si>
    <t>Percentage ST:</t>
  </si>
  <si>
    <t>Large Tourists:</t>
  </si>
  <si>
    <t>Percentage LT:</t>
  </si>
  <si>
    <t>Total Venetians:</t>
  </si>
  <si>
    <t>Elderly Venetians:</t>
  </si>
  <si>
    <t xml:space="preserve">Percentage EV: </t>
  </si>
  <si>
    <t>Venetians with Cargo:</t>
  </si>
  <si>
    <t xml:space="preserve">Percentage CV: </t>
  </si>
  <si>
    <t>Typical Venetians:</t>
  </si>
  <si>
    <t xml:space="preserve">Percentage TV: </t>
  </si>
  <si>
    <t>Number of Small Tourist Groups:</t>
  </si>
  <si>
    <t>Number of Large Tourist Groups:</t>
  </si>
  <si>
    <t>Destinations of People Who Enter A by Percent</t>
  </si>
  <si>
    <t>7:00-8:15</t>
  </si>
  <si>
    <t>C (café)</t>
  </si>
  <si>
    <t>C (neg)</t>
  </si>
  <si>
    <t>d</t>
  </si>
  <si>
    <t>Destinations of People Who Enter B by Percent</t>
  </si>
  <si>
    <t>Destinations of People Who Enter C by Percent</t>
  </si>
  <si>
    <t>Destinations of People Who Enter d by Percent</t>
  </si>
  <si>
    <t>A (Neg)</t>
  </si>
  <si>
    <t>A (café)</t>
  </si>
  <si>
    <t xml:space="preserve">Overall </t>
  </si>
  <si>
    <t>Minor Paths</t>
  </si>
  <si>
    <t>Overall</t>
  </si>
  <si>
    <t>Major Paths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</si>
</sst>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"/>
  </numFmts>
  <fonts count="1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8"/>
      <color rgb="FFFF0000"/>
      <name val="Calibri"/>
      <family val="2"/>
      <scheme val="minor"/>
    </font>
    <font>
      <sz val="8"/>
      <color theme="1"/>
      <name val="Arial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</fills>
  <borders count="10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0" fontId="7" fillId="0" borderId="0"/>
    <xf numFmtId="0" fontId="7" fillId="0" borderId="0"/>
  </cellStyleXfs>
  <cellXfs count="60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0" fillId="0" borderId="0" xfId="0" applyAlignment="1"/>
    <xf numFmtId="0" fontId="1" fillId="0" borderId="0" xfId="0" applyFont="1" applyAlignment="1">
      <alignment horizontal="center" vertical="center" wrapText="1"/>
    </xf>
    <xf numFmtId="0" fontId="1" fillId="0" borderId="2" xfId="0" applyFont="1" applyBorder="1" applyAlignment="1">
      <alignment horizontal="center" wrapText="1"/>
    </xf>
    <xf numFmtId="0" fontId="0" fillId="0" borderId="3" xfId="0" applyBorder="1"/>
    <xf numFmtId="0" fontId="0" fillId="0" borderId="4" xfId="0" applyBorder="1"/>
    <xf numFmtId="0" fontId="0" fillId="0" borderId="6" xfId="0" applyBorder="1"/>
    <xf numFmtId="0" fontId="0" fillId="0" borderId="7" xfId="0" applyBorder="1"/>
    <xf numFmtId="0" fontId="0" fillId="0" borderId="9" xfId="0" applyBorder="1"/>
    <xf numFmtId="0" fontId="1" fillId="0" borderId="13" xfId="0" applyFont="1" applyBorder="1" applyAlignment="1">
      <alignment horizontal="center" wrapText="1"/>
    </xf>
    <xf numFmtId="0" fontId="0" fillId="0" borderId="22" xfId="0" applyBorder="1"/>
    <xf numFmtId="0" fontId="0" fillId="0" borderId="23" xfId="0" applyBorder="1"/>
    <xf numFmtId="0" fontId="0" fillId="0" borderId="26" xfId="0" applyBorder="1"/>
    <xf numFmtId="0" fontId="0" fillId="0" borderId="27" xfId="0" applyBorder="1"/>
    <xf numFmtId="0" fontId="0" fillId="0" borderId="30" xfId="0" applyBorder="1"/>
    <xf numFmtId="0" fontId="0" fillId="0" borderId="31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1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18" xfId="0" applyBorder="1"/>
    <xf numFmtId="0" fontId="0" fillId="0" borderId="20" xfId="0" applyBorder="1"/>
    <xf numFmtId="0" fontId="0" fillId="0" borderId="25" xfId="0" applyBorder="1"/>
    <xf numFmtId="0" fontId="0" fillId="0" borderId="29" xfId="0" applyBorder="1"/>
    <xf numFmtId="0" fontId="0" fillId="0" borderId="21" xfId="0" applyBorder="1"/>
    <xf numFmtId="0" fontId="0" fillId="0" borderId="19" xfId="0" applyBorder="1"/>
    <xf numFmtId="0" fontId="1" fillId="0" borderId="41" xfId="0" applyFont="1" applyBorder="1" applyAlignment="1">
      <alignment horizontal="center" wrapText="1"/>
    </xf>
    <xf numFmtId="0" fontId="1" fillId="0" borderId="43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44" xfId="0" applyFont="1" applyBorder="1" applyAlignment="1">
      <alignment horizontal="center" wrapText="1"/>
    </xf>
    <xf numFmtId="0" fontId="1" fillId="0" borderId="45" xfId="0" applyFont="1" applyBorder="1" applyAlignment="1">
      <alignment horizontal="center" wrapText="1"/>
    </xf>
    <xf numFmtId="0" fontId="0" fillId="0" borderId="46" xfId="0" applyBorder="1"/>
    <xf numFmtId="0" fontId="0" fillId="0" borderId="16" xfId="0" applyBorder="1"/>
    <xf numFmtId="0" fontId="0" fillId="0" borderId="32" xfId="0" applyBorder="1"/>
    <xf numFmtId="0" fontId="0" fillId="0" borderId="5" xfId="0" applyBorder="1"/>
    <xf numFmtId="0" fontId="1" fillId="0" borderId="41" xfId="0" applyFont="1" applyBorder="1" applyAlignment="1">
      <alignment horizontal="center" vertical="center" wrapText="1"/>
    </xf>
    <xf numFmtId="0" fontId="1" fillId="0" borderId="47" xfId="0" applyFont="1" applyBorder="1" applyAlignment="1">
      <alignment horizontal="center" wrapText="1"/>
    </xf>
    <xf numFmtId="0" fontId="1" fillId="0" borderId="24" xfId="0" applyFont="1" applyBorder="1" applyAlignment="1">
      <alignment horizontal="center" wrapText="1"/>
    </xf>
    <xf numFmtId="0" fontId="1" fillId="0" borderId="48" xfId="0" applyFont="1" applyBorder="1" applyAlignment="1">
      <alignment horizontal="center" wrapText="1"/>
    </xf>
    <xf numFmtId="0" fontId="1" fillId="0" borderId="48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49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50" xfId="0" applyBorder="1"/>
    <xf numFmtId="0" fontId="0" fillId="0" borderId="57" xfId="0" applyBorder="1"/>
    <xf numFmtId="0" fontId="0" fillId="0" borderId="58" xfId="0" applyBorder="1"/>
    <xf numFmtId="0" fontId="0" fillId="0" borderId="59" xfId="0" applyBorder="1"/>
    <xf numFmtId="0" fontId="0" fillId="0" borderId="11" xfId="0" applyBorder="1"/>
    <xf numFmtId="0" fontId="1" fillId="0" borderId="49" xfId="0" applyFont="1" applyBorder="1" applyAlignment="1">
      <alignment horizontal="center" vertical="center" wrapText="1"/>
    </xf>
    <xf numFmtId="0" fontId="1" fillId="0" borderId="56" xfId="0" applyFont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wrapText="1"/>
    </xf>
    <xf numFmtId="0" fontId="1" fillId="0" borderId="53" xfId="0" applyFont="1" applyBorder="1" applyAlignment="1">
      <alignment horizontal="center" wrapText="1"/>
    </xf>
    <xf numFmtId="0" fontId="0" fillId="0" borderId="24" xfId="0" applyBorder="1"/>
    <xf numFmtId="0" fontId="1" fillId="0" borderId="60" xfId="0" applyFont="1" applyBorder="1" applyAlignment="1">
      <alignment horizontal="center" vertical="center" wrapText="1"/>
    </xf>
    <xf numFmtId="0" fontId="0" fillId="0" borderId="30" xfId="0" applyBorder="1" applyAlignment="1">
      <alignment horizontal="right"/>
    </xf>
    <xf numFmtId="0" fontId="0" fillId="0" borderId="52" xfId="0" applyBorder="1" applyAlignment="1">
      <alignment horizontal="right"/>
    </xf>
    <xf numFmtId="0" fontId="0" fillId="0" borderId="61" xfId="0" applyBorder="1" applyAlignment="1">
      <alignment horizontal="right"/>
    </xf>
    <xf numFmtId="0" fontId="0" fillId="0" borderId="54" xfId="0" applyBorder="1" applyAlignment="1">
      <alignment horizontal="right"/>
    </xf>
    <xf numFmtId="0" fontId="0" fillId="0" borderId="25" xfId="0" applyBorder="1" applyAlignment="1">
      <alignment horizontal="right"/>
    </xf>
    <xf numFmtId="0" fontId="0" fillId="0" borderId="50" xfId="0" applyBorder="1" applyAlignment="1">
      <alignment horizontal="right"/>
    </xf>
    <xf numFmtId="0" fontId="0" fillId="0" borderId="55" xfId="0" applyBorder="1" applyAlignment="1">
      <alignment horizontal="right"/>
    </xf>
    <xf numFmtId="0" fontId="0" fillId="0" borderId="53" xfId="0" applyBorder="1" applyAlignment="1">
      <alignment horizontal="right"/>
    </xf>
    <xf numFmtId="0" fontId="0" fillId="0" borderId="24" xfId="0" applyBorder="1" applyAlignment="1">
      <alignment horizontal="right"/>
    </xf>
    <xf numFmtId="0" fontId="1" fillId="0" borderId="62" xfId="0" applyFont="1" applyBorder="1" applyAlignment="1">
      <alignment horizontal="center" vertical="center" wrapText="1"/>
    </xf>
    <xf numFmtId="0" fontId="0" fillId="0" borderId="63" xfId="0" applyBorder="1" applyAlignment="1">
      <alignment horizontal="right"/>
    </xf>
    <xf numFmtId="0" fontId="0" fillId="0" borderId="51" xfId="0" applyBorder="1" applyAlignment="1">
      <alignment horizontal="right"/>
    </xf>
    <xf numFmtId="0" fontId="0" fillId="0" borderId="0" xfId="0" applyAlignment="1"/>
    <xf numFmtId="0" fontId="1" fillId="0" borderId="41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14" fontId="0" fillId="0" borderId="0" xfId="0" applyNumberFormat="1"/>
    <xf numFmtId="0" fontId="0" fillId="0" borderId="66" xfId="0" applyBorder="1"/>
    <xf numFmtId="0" fontId="0" fillId="0" borderId="66" xfId="0" applyBorder="1" applyAlignment="1">
      <alignment horizontal="center"/>
    </xf>
    <xf numFmtId="0" fontId="0" fillId="0" borderId="67" xfId="0" applyBorder="1" applyAlignment="1">
      <alignment horizontal="center"/>
    </xf>
    <xf numFmtId="164" fontId="0" fillId="0" borderId="66" xfId="0" applyNumberFormat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72" xfId="0" applyBorder="1"/>
    <xf numFmtId="0" fontId="2" fillId="0" borderId="72" xfId="0" applyFont="1" applyBorder="1"/>
    <xf numFmtId="14" fontId="0" fillId="0" borderId="0" xfId="0" applyNumberFormat="1" applyAlignment="1">
      <alignment horizontal="left"/>
    </xf>
    <xf numFmtId="0" fontId="0" fillId="0" borderId="0" xfId="0" applyFill="1" applyBorder="1"/>
    <xf numFmtId="0" fontId="3" fillId="0" borderId="33" xfId="0" applyFont="1" applyFill="1" applyBorder="1"/>
    <xf numFmtId="0" fontId="3" fillId="0" borderId="34" xfId="0" applyFont="1" applyFill="1" applyBorder="1"/>
    <xf numFmtId="0" fontId="3" fillId="0" borderId="46" xfId="0" applyFont="1" applyFill="1" applyBorder="1"/>
    <xf numFmtId="0" fontId="3" fillId="0" borderId="33" xfId="0" applyFont="1" applyBorder="1"/>
    <xf numFmtId="0" fontId="3" fillId="0" borderId="34" xfId="0" applyFont="1" applyBorder="1"/>
    <xf numFmtId="0" fontId="3" fillId="0" borderId="35" xfId="0" applyFont="1" applyBorder="1"/>
    <xf numFmtId="0" fontId="3" fillId="0" borderId="54" xfId="0" applyFont="1" applyBorder="1" applyAlignment="1">
      <alignment horizontal="right"/>
    </xf>
    <xf numFmtId="0" fontId="3" fillId="0" borderId="25" xfId="0" applyFont="1" applyBorder="1" applyAlignment="1">
      <alignment horizontal="right"/>
    </xf>
    <xf numFmtId="0" fontId="3" fillId="0" borderId="57" xfId="0" applyFont="1" applyBorder="1"/>
    <xf numFmtId="0" fontId="3" fillId="0" borderId="25" xfId="0" applyFont="1" applyBorder="1"/>
    <xf numFmtId="0" fontId="3" fillId="0" borderId="50" xfId="0" applyFont="1" applyBorder="1" applyAlignment="1">
      <alignment horizontal="right"/>
    </xf>
    <xf numFmtId="0" fontId="3" fillId="0" borderId="36" xfId="0" applyFont="1" applyBorder="1"/>
    <xf numFmtId="0" fontId="3" fillId="0" borderId="21" xfId="0" applyFont="1" applyBorder="1"/>
    <xf numFmtId="0" fontId="3" fillId="0" borderId="29" xfId="0" applyFont="1" applyBorder="1"/>
    <xf numFmtId="0" fontId="3" fillId="0" borderId="66" xfId="0" applyFont="1" applyBorder="1"/>
    <xf numFmtId="0" fontId="0" fillId="0" borderId="73" xfId="0" applyBorder="1"/>
    <xf numFmtId="0" fontId="0" fillId="0" borderId="61" xfId="0" applyBorder="1"/>
    <xf numFmtId="0" fontId="0" fillId="0" borderId="49" xfId="0" applyBorder="1"/>
    <xf numFmtId="0" fontId="0" fillId="0" borderId="28" xfId="0" applyBorder="1"/>
    <xf numFmtId="0" fontId="1" fillId="0" borderId="31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 wrapText="1"/>
    </xf>
    <xf numFmtId="0" fontId="0" fillId="0" borderId="21" xfId="0" applyFont="1" applyBorder="1"/>
    <xf numFmtId="0" fontId="1" fillId="0" borderId="41" xfId="0" applyFont="1" applyBorder="1" applyAlignment="1">
      <alignment horizontal="center" wrapText="1"/>
    </xf>
    <xf numFmtId="0" fontId="1" fillId="0" borderId="43" xfId="0" applyFont="1" applyBorder="1" applyAlignment="1">
      <alignment horizontal="center" wrapText="1"/>
    </xf>
    <xf numFmtId="0" fontId="0" fillId="0" borderId="12" xfId="0" applyBorder="1"/>
    <xf numFmtId="0" fontId="0" fillId="0" borderId="75" xfId="0" applyBorder="1"/>
    <xf numFmtId="0" fontId="0" fillId="0" borderId="0" xfId="0" applyAlignment="1">
      <alignment horizontal="center" vertical="center" wrapText="1"/>
    </xf>
    <xf numFmtId="0" fontId="1" fillId="0" borderId="41" xfId="0" applyFont="1" applyBorder="1" applyAlignment="1">
      <alignment horizontal="center" wrapText="1"/>
    </xf>
    <xf numFmtId="0" fontId="4" fillId="0" borderId="0" xfId="0" applyFont="1" applyAlignment="1"/>
    <xf numFmtId="0" fontId="4" fillId="0" borderId="0" xfId="0" applyFont="1"/>
    <xf numFmtId="0" fontId="0" fillId="0" borderId="29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0" borderId="96" xfId="0" applyBorder="1" applyAlignment="1">
      <alignment horizontal="center"/>
    </xf>
    <xf numFmtId="164" fontId="0" fillId="0" borderId="66" xfId="0" applyNumberFormat="1" applyBorder="1"/>
    <xf numFmtId="0" fontId="0" fillId="0" borderId="72" xfId="0" applyBorder="1" applyAlignment="1">
      <alignment horizontal="center" wrapText="1"/>
    </xf>
    <xf numFmtId="0" fontId="0" fillId="0" borderId="58" xfId="0" applyBorder="1" applyAlignment="1">
      <alignment horizontal="right"/>
    </xf>
    <xf numFmtId="0" fontId="0" fillId="0" borderId="29" xfId="0" applyBorder="1" applyAlignment="1">
      <alignment horizontal="right"/>
    </xf>
    <xf numFmtId="0" fontId="0" fillId="0" borderId="15" xfId="0" applyBorder="1" applyAlignment="1">
      <alignment horizontal="right"/>
    </xf>
    <xf numFmtId="0" fontId="0" fillId="0" borderId="74" xfId="0" applyBorder="1" applyAlignment="1">
      <alignment horizontal="right"/>
    </xf>
    <xf numFmtId="0" fontId="0" fillId="0" borderId="28" xfId="0" applyBorder="1" applyAlignment="1">
      <alignment horizontal="right"/>
    </xf>
    <xf numFmtId="0" fontId="0" fillId="0" borderId="17" xfId="0" applyBorder="1" applyAlignment="1">
      <alignment horizontal="right"/>
    </xf>
    <xf numFmtId="164" fontId="0" fillId="0" borderId="66" xfId="0" applyNumberFormat="1" applyFont="1" applyBorder="1" applyAlignment="1"/>
    <xf numFmtId="0" fontId="0" fillId="0" borderId="29" xfId="0" applyFont="1" applyBorder="1" applyAlignment="1"/>
    <xf numFmtId="0" fontId="0" fillId="0" borderId="70" xfId="0" applyBorder="1" applyAlignment="1">
      <alignment horizontal="center"/>
    </xf>
    <xf numFmtId="0" fontId="0" fillId="0" borderId="98" xfId="0" applyBorder="1"/>
    <xf numFmtId="164" fontId="0" fillId="0" borderId="98" xfId="0" applyNumberFormat="1" applyBorder="1"/>
    <xf numFmtId="0" fontId="1" fillId="0" borderId="11" xfId="0" applyFont="1" applyBorder="1" applyAlignment="1">
      <alignment horizontal="center" wrapText="1"/>
    </xf>
    <xf numFmtId="0" fontId="0" fillId="0" borderId="51" xfId="0" applyBorder="1"/>
    <xf numFmtId="0" fontId="0" fillId="2" borderId="64" xfId="0" applyFill="1" applyBorder="1" applyAlignment="1">
      <alignment horizontal="center" wrapText="1"/>
    </xf>
    <xf numFmtId="0" fontId="0" fillId="2" borderId="71" xfId="0" applyFill="1" applyBorder="1" applyAlignment="1">
      <alignment horizontal="center" wrapText="1"/>
    </xf>
    <xf numFmtId="0" fontId="0" fillId="2" borderId="80" xfId="0" applyFill="1" applyBorder="1" applyAlignment="1">
      <alignment horizontal="center" wrapText="1"/>
    </xf>
    <xf numFmtId="0" fontId="0" fillId="2" borderId="80" xfId="0" applyFill="1" applyBorder="1" applyAlignment="1">
      <alignment horizontal="center" shrinkToFit="1"/>
    </xf>
    <xf numFmtId="0" fontId="0" fillId="2" borderId="65" xfId="0" applyFill="1" applyBorder="1" applyAlignment="1">
      <alignment horizontal="center" wrapText="1"/>
    </xf>
    <xf numFmtId="0" fontId="0" fillId="2" borderId="66" xfId="0" applyFill="1" applyBorder="1"/>
    <xf numFmtId="0" fontId="0" fillId="2" borderId="58" xfId="0" applyFill="1" applyBorder="1"/>
    <xf numFmtId="0" fontId="0" fillId="2" borderId="29" xfId="0" applyFill="1" applyBorder="1"/>
    <xf numFmtId="0" fontId="0" fillId="2" borderId="67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2" borderId="66" xfId="0" applyFill="1" applyBorder="1" applyAlignment="1">
      <alignment horizontal="center"/>
    </xf>
    <xf numFmtId="0" fontId="0" fillId="0" borderId="64" xfId="0" applyFill="1" applyBorder="1" applyAlignment="1">
      <alignment horizontal="center" wrapText="1"/>
    </xf>
    <xf numFmtId="0" fontId="0" fillId="0" borderId="71" xfId="0" applyFill="1" applyBorder="1" applyAlignment="1">
      <alignment horizontal="center" wrapText="1"/>
    </xf>
    <xf numFmtId="0" fontId="0" fillId="0" borderId="80" xfId="0" applyFill="1" applyBorder="1" applyAlignment="1">
      <alignment horizontal="center" wrapText="1"/>
    </xf>
    <xf numFmtId="0" fontId="0" fillId="0" borderId="80" xfId="0" applyFill="1" applyBorder="1" applyAlignment="1">
      <alignment horizontal="center" shrinkToFit="1"/>
    </xf>
    <xf numFmtId="0" fontId="0" fillId="0" borderId="65" xfId="0" applyFill="1" applyBorder="1" applyAlignment="1">
      <alignment horizontal="center" wrapText="1"/>
    </xf>
    <xf numFmtId="0" fontId="0" fillId="0" borderId="0" xfId="0" applyFill="1"/>
    <xf numFmtId="0" fontId="0" fillId="0" borderId="67" xfId="0" applyFill="1" applyBorder="1" applyAlignment="1">
      <alignment horizontal="center"/>
    </xf>
    <xf numFmtId="0" fontId="0" fillId="0" borderId="29" xfId="0" applyFill="1" applyBorder="1"/>
    <xf numFmtId="164" fontId="0" fillId="0" borderId="66" xfId="0" applyNumberFormat="1" applyFill="1" applyBorder="1"/>
    <xf numFmtId="0" fontId="0" fillId="2" borderId="97" xfId="0" applyFill="1" applyBorder="1" applyAlignment="1">
      <alignment horizontal="center" wrapText="1"/>
    </xf>
    <xf numFmtId="0" fontId="0" fillId="0" borderId="97" xfId="0" applyFill="1" applyBorder="1" applyAlignment="1">
      <alignment horizontal="center" wrapText="1"/>
    </xf>
    <xf numFmtId="0" fontId="0" fillId="0" borderId="66" xfId="0" applyFill="1" applyBorder="1"/>
    <xf numFmtId="0" fontId="0" fillId="0" borderId="98" xfId="0" applyFill="1" applyBorder="1"/>
    <xf numFmtId="0" fontId="0" fillId="0" borderId="66" xfId="0" applyBorder="1" applyAlignment="1">
      <alignment horizontal="right"/>
    </xf>
    <xf numFmtId="0" fontId="0" fillId="0" borderId="66" xfId="0" applyBorder="1" applyAlignment="1"/>
    <xf numFmtId="0" fontId="0" fillId="0" borderId="29" xfId="0" applyBorder="1" applyAlignment="1"/>
    <xf numFmtId="0" fontId="0" fillId="0" borderId="0" xfId="0" applyBorder="1"/>
    <xf numFmtId="0" fontId="0" fillId="0" borderId="0" xfId="0" applyFill="1" applyBorder="1" applyAlignment="1">
      <alignment horizontal="center"/>
    </xf>
    <xf numFmtId="0" fontId="1" fillId="0" borderId="0" xfId="0" applyFont="1" applyAlignment="1"/>
    <xf numFmtId="0" fontId="0" fillId="0" borderId="68" xfId="0" applyFill="1" applyBorder="1" applyAlignment="1">
      <alignment horizontal="center" wrapText="1"/>
    </xf>
    <xf numFmtId="0" fontId="0" fillId="0" borderId="58" xfId="0" applyFill="1" applyBorder="1"/>
    <xf numFmtId="0" fontId="0" fillId="0" borderId="50" xfId="0" applyFill="1" applyBorder="1"/>
    <xf numFmtId="0" fontId="3" fillId="0" borderId="66" xfId="0" applyFont="1" applyFill="1" applyBorder="1"/>
    <xf numFmtId="0" fontId="3" fillId="0" borderId="29" xfId="0" applyFont="1" applyFill="1" applyBorder="1"/>
    <xf numFmtId="0" fontId="0" fillId="0" borderId="50" xfId="0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0" fillId="0" borderId="58" xfId="0" applyFill="1" applyBorder="1" applyAlignment="1">
      <alignment horizontal="center"/>
    </xf>
    <xf numFmtId="0" fontId="0" fillId="0" borderId="66" xfId="0" applyFill="1" applyBorder="1" applyAlignment="1">
      <alignment horizontal="center"/>
    </xf>
    <xf numFmtId="164" fontId="0" fillId="2" borderId="66" xfId="0" applyNumberFormat="1" applyFill="1" applyBorder="1" applyAlignment="1">
      <alignment horizontal="center"/>
    </xf>
    <xf numFmtId="0" fontId="5" fillId="0" borderId="66" xfId="0" applyFont="1" applyBorder="1"/>
    <xf numFmtId="0" fontId="5" fillId="0" borderId="29" xfId="0" applyFont="1" applyBorder="1"/>
    <xf numFmtId="0" fontId="5" fillId="0" borderId="66" xfId="0" applyFont="1" applyFill="1" applyBorder="1"/>
    <xf numFmtId="0" fontId="5" fillId="0" borderId="29" xfId="0" applyFont="1" applyFill="1" applyBorder="1"/>
    <xf numFmtId="0" fontId="0" fillId="0" borderId="66" xfId="0" applyFill="1" applyBorder="1" applyAlignment="1">
      <alignment horizontal="right"/>
    </xf>
    <xf numFmtId="0" fontId="0" fillId="0" borderId="29" xfId="0" applyFill="1" applyBorder="1" applyAlignment="1">
      <alignment horizontal="right"/>
    </xf>
    <xf numFmtId="164" fontId="0" fillId="2" borderId="98" xfId="0" applyNumberFormat="1" applyFill="1" applyBorder="1"/>
    <xf numFmtId="164" fontId="0" fillId="2" borderId="66" xfId="0" applyNumberFormat="1" applyFill="1" applyBorder="1"/>
    <xf numFmtId="164" fontId="0" fillId="0" borderId="98" xfId="0" applyNumberFormat="1" applyFill="1" applyBorder="1"/>
    <xf numFmtId="0" fontId="0" fillId="0" borderId="66" xfId="0" applyFill="1" applyBorder="1" applyAlignment="1"/>
    <xf numFmtId="0" fontId="0" fillId="0" borderId="29" xfId="0" applyFill="1" applyBorder="1" applyAlignment="1"/>
    <xf numFmtId="164" fontId="0" fillId="0" borderId="29" xfId="0" applyNumberFormat="1" applyFill="1" applyBorder="1"/>
    <xf numFmtId="164" fontId="0" fillId="0" borderId="29" xfId="0" applyNumberFormat="1" applyBorder="1"/>
    <xf numFmtId="164" fontId="0" fillId="0" borderId="29" xfId="0" applyNumberFormat="1" applyFill="1" applyBorder="1" applyAlignment="1">
      <alignment horizontal="right" vertical="center"/>
    </xf>
    <xf numFmtId="164" fontId="0" fillId="0" borderId="29" xfId="0" applyNumberFormat="1" applyBorder="1" applyAlignment="1">
      <alignment horizontal="right" vertical="center"/>
    </xf>
    <xf numFmtId="164" fontId="0" fillId="0" borderId="29" xfId="0" applyNumberFormat="1" applyFont="1" applyBorder="1" applyAlignment="1">
      <alignment horizontal="right" vertical="center"/>
    </xf>
    <xf numFmtId="164" fontId="5" fillId="0" borderId="29" xfId="0" applyNumberFormat="1" applyFont="1" applyFill="1" applyBorder="1" applyAlignment="1">
      <alignment horizontal="right" vertical="center"/>
    </xf>
    <xf numFmtId="164" fontId="5" fillId="0" borderId="29" xfId="0" applyNumberFormat="1" applyFont="1" applyBorder="1" applyAlignment="1">
      <alignment horizontal="right" vertical="center"/>
    </xf>
    <xf numFmtId="164" fontId="0" fillId="0" borderId="0" xfId="0" applyNumberFormat="1" applyAlignment="1">
      <alignment horizontal="right" vertical="center"/>
    </xf>
    <xf numFmtId="0" fontId="3" fillId="0" borderId="29" xfId="0" applyFont="1" applyFill="1" applyBorder="1" applyAlignment="1">
      <alignment horizontal="right"/>
    </xf>
    <xf numFmtId="0" fontId="3" fillId="0" borderId="29" xfId="0" applyFont="1" applyBorder="1" applyAlignment="1">
      <alignment horizontal="right"/>
    </xf>
    <xf numFmtId="0" fontId="0" fillId="0" borderId="29" xfId="0" applyFont="1" applyBorder="1" applyAlignment="1">
      <alignment horizontal="right"/>
    </xf>
    <xf numFmtId="0" fontId="5" fillId="0" borderId="29" xfId="0" applyFont="1" applyFill="1" applyBorder="1" applyAlignment="1">
      <alignment horizontal="right"/>
    </xf>
    <xf numFmtId="0" fontId="5" fillId="0" borderId="29" xfId="0" applyFont="1" applyBorder="1" applyAlignment="1">
      <alignment horizontal="right"/>
    </xf>
    <xf numFmtId="0" fontId="0" fillId="0" borderId="0" xfId="0" applyAlignment="1">
      <alignment horizontal="right"/>
    </xf>
    <xf numFmtId="164" fontId="0" fillId="0" borderId="12" xfId="0" applyNumberFormat="1" applyBorder="1" applyAlignment="1">
      <alignment horizontal="left" vertical="center"/>
    </xf>
    <xf numFmtId="164" fontId="0" fillId="0" borderId="12" xfId="0" applyNumberFormat="1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2" xfId="0" applyFill="1" applyBorder="1" applyAlignment="1">
      <alignment horizontal="left"/>
    </xf>
    <xf numFmtId="0" fontId="0" fillId="0" borderId="39" xfId="0" applyBorder="1" applyAlignment="1">
      <alignment horizontal="center"/>
    </xf>
    <xf numFmtId="164" fontId="0" fillId="0" borderId="0" xfId="0" applyNumberFormat="1" applyBorder="1" applyAlignment="1">
      <alignment horizontal="right" vertical="center"/>
    </xf>
    <xf numFmtId="164" fontId="0" fillId="0" borderId="0" xfId="0" applyNumberFormat="1" applyBorder="1"/>
    <xf numFmtId="0" fontId="0" fillId="0" borderId="0" xfId="0" applyBorder="1" applyAlignment="1">
      <alignment horizontal="right"/>
    </xf>
    <xf numFmtId="164" fontId="0" fillId="0" borderId="0" xfId="0" applyNumberFormat="1" applyFill="1" applyBorder="1" applyAlignment="1">
      <alignment horizontal="right" vertical="center"/>
    </xf>
    <xf numFmtId="164" fontId="0" fillId="0" borderId="0" xfId="0" applyNumberFormat="1" applyFill="1" applyBorder="1"/>
    <xf numFmtId="0" fontId="0" fillId="0" borderId="0" xfId="0" applyFill="1" applyBorder="1" applyAlignment="1">
      <alignment horizontal="right"/>
    </xf>
    <xf numFmtId="0" fontId="0" fillId="0" borderId="0" xfId="0" applyFill="1" applyBorder="1" applyAlignment="1"/>
    <xf numFmtId="0" fontId="1" fillId="2" borderId="0" xfId="0" applyFont="1" applyFill="1"/>
    <xf numFmtId="0" fontId="0" fillId="2" borderId="0" xfId="0" applyFill="1"/>
    <xf numFmtId="0" fontId="1" fillId="2" borderId="0" xfId="0" applyFont="1" applyFill="1" applyAlignment="1">
      <alignment horizontal="center" vertical="center" wrapText="1"/>
    </xf>
    <xf numFmtId="0" fontId="0" fillId="0" borderId="0" xfId="0" applyAlignment="1"/>
    <xf numFmtId="0" fontId="1" fillId="0" borderId="42" xfId="0" applyFont="1" applyBorder="1" applyAlignment="1">
      <alignment horizontal="center" vertical="center" wrapText="1"/>
    </xf>
    <xf numFmtId="0" fontId="0" fillId="0" borderId="15" xfId="0" applyBorder="1"/>
    <xf numFmtId="0" fontId="0" fillId="0" borderId="99" xfId="0" applyFill="1" applyBorder="1" applyAlignment="1">
      <alignment horizontal="center"/>
    </xf>
    <xf numFmtId="0" fontId="0" fillId="0" borderId="99" xfId="0" applyBorder="1" applyAlignment="1">
      <alignment horizontal="center"/>
    </xf>
    <xf numFmtId="0" fontId="0" fillId="0" borderId="100" xfId="0" applyFill="1" applyBorder="1" applyAlignment="1">
      <alignment horizontal="center" wrapText="1"/>
    </xf>
    <xf numFmtId="0" fontId="0" fillId="0" borderId="101" xfId="0" applyFill="1" applyBorder="1" applyAlignment="1">
      <alignment horizontal="center" wrapText="1"/>
    </xf>
    <xf numFmtId="0" fontId="0" fillId="0" borderId="102" xfId="0" applyFill="1" applyBorder="1" applyAlignment="1">
      <alignment horizontal="center" wrapText="1"/>
    </xf>
    <xf numFmtId="0" fontId="0" fillId="0" borderId="102" xfId="0" applyFill="1" applyBorder="1" applyAlignment="1">
      <alignment horizontal="center" shrinkToFit="1"/>
    </xf>
    <xf numFmtId="0" fontId="0" fillId="0" borderId="103" xfId="0" applyBorder="1" applyAlignment="1">
      <alignment horizontal="center"/>
    </xf>
    <xf numFmtId="0" fontId="0" fillId="0" borderId="104" xfId="0" applyBorder="1"/>
    <xf numFmtId="0" fontId="0" fillId="0" borderId="73" xfId="0" applyFill="1" applyBorder="1"/>
    <xf numFmtId="0" fontId="0" fillId="0" borderId="74" xfId="0" applyFill="1" applyBorder="1"/>
    <xf numFmtId="0" fontId="0" fillId="0" borderId="61" xfId="0" applyFill="1" applyBorder="1"/>
    <xf numFmtId="0" fontId="0" fillId="0" borderId="21" xfId="0" applyFill="1" applyBorder="1"/>
    <xf numFmtId="0" fontId="0" fillId="0" borderId="25" xfId="0" applyFill="1" applyBorder="1"/>
    <xf numFmtId="0" fontId="0" fillId="0" borderId="21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2" borderId="46" xfId="0" applyFill="1" applyBorder="1"/>
    <xf numFmtId="0" fontId="0" fillId="2" borderId="21" xfId="0" applyFill="1" applyBorder="1"/>
    <xf numFmtId="0" fontId="0" fillId="2" borderId="25" xfId="0" applyFill="1" applyBorder="1"/>
    <xf numFmtId="0" fontId="0" fillId="2" borderId="36" xfId="0" applyFill="1" applyBorder="1"/>
    <xf numFmtId="0" fontId="0" fillId="2" borderId="37" xfId="0" applyFill="1" applyBorder="1"/>
    <xf numFmtId="0" fontId="0" fillId="2" borderId="32" xfId="0" applyFill="1" applyBorder="1"/>
    <xf numFmtId="0" fontId="0" fillId="2" borderId="21" xfId="0" applyFont="1" applyFill="1" applyBorder="1"/>
    <xf numFmtId="0" fontId="0" fillId="2" borderId="50" xfId="0" applyFill="1" applyBorder="1"/>
    <xf numFmtId="0" fontId="0" fillId="2" borderId="16" xfId="0" applyFill="1" applyBorder="1"/>
    <xf numFmtId="0" fontId="0" fillId="2" borderId="40" xfId="0" applyFill="1" applyBorder="1"/>
    <xf numFmtId="0" fontId="0" fillId="2" borderId="18" xfId="0" applyFill="1" applyBorder="1"/>
    <xf numFmtId="0" fontId="0" fillId="2" borderId="4" xfId="0" applyFill="1" applyBorder="1"/>
    <xf numFmtId="0" fontId="0" fillId="2" borderId="49" xfId="0" applyFill="1" applyBorder="1"/>
    <xf numFmtId="0" fontId="0" fillId="2" borderId="28" xfId="0" applyFill="1" applyBorder="1"/>
    <xf numFmtId="0" fontId="0" fillId="2" borderId="24" xfId="0" applyFill="1" applyBorder="1"/>
    <xf numFmtId="0" fontId="0" fillId="2" borderId="23" xfId="0" applyFill="1" applyBorder="1"/>
    <xf numFmtId="0" fontId="0" fillId="2" borderId="9" xfId="0" applyFill="1" applyBorder="1"/>
    <xf numFmtId="0" fontId="0" fillId="2" borderId="75" xfId="0" applyFill="1" applyBorder="1"/>
    <xf numFmtId="0" fontId="0" fillId="2" borderId="49" xfId="0" applyFont="1" applyFill="1" applyBorder="1"/>
    <xf numFmtId="0" fontId="0" fillId="2" borderId="51" xfId="0" applyFill="1" applyBorder="1"/>
    <xf numFmtId="0" fontId="0" fillId="0" borderId="7" xfId="0" applyBorder="1" applyAlignment="1">
      <alignment horizontal="right"/>
    </xf>
    <xf numFmtId="0" fontId="0" fillId="2" borderId="15" xfId="0" applyFill="1" applyBorder="1"/>
    <xf numFmtId="0" fontId="0" fillId="0" borderId="21" xfId="0" applyFont="1" applyBorder="1" applyAlignment="1">
      <alignment horizontal="right"/>
    </xf>
    <xf numFmtId="0" fontId="0" fillId="0" borderId="49" xfId="0" applyFont="1" applyBorder="1" applyAlignment="1">
      <alignment horizontal="right"/>
    </xf>
    <xf numFmtId="0" fontId="0" fillId="0" borderId="21" xfId="0" applyBorder="1" applyAlignment="1">
      <alignment horizontal="right"/>
    </xf>
    <xf numFmtId="164" fontId="0" fillId="0" borderId="29" xfId="0" applyNumberFormat="1" applyFill="1" applyBorder="1" applyAlignment="1">
      <alignment horizontal="right"/>
    </xf>
    <xf numFmtId="164" fontId="0" fillId="0" borderId="29" xfId="0" applyNumberFormat="1" applyBorder="1" applyAlignment="1">
      <alignment horizontal="right"/>
    </xf>
    <xf numFmtId="164" fontId="0" fillId="0" borderId="0" xfId="0" applyNumberFormat="1" applyAlignment="1">
      <alignment horizontal="right"/>
    </xf>
    <xf numFmtId="0" fontId="3" fillId="0" borderId="29" xfId="0" applyFont="1" applyFill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5" fillId="0" borderId="29" xfId="0" applyFont="1" applyFill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Fill="1" applyBorder="1" applyAlignment="1"/>
    <xf numFmtId="0" fontId="1" fillId="0" borderId="0" xfId="0" applyFont="1" applyFill="1"/>
    <xf numFmtId="0" fontId="1" fillId="0" borderId="0" xfId="0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0" fontId="1" fillId="0" borderId="5" xfId="0" applyFont="1" applyBorder="1" applyAlignment="1">
      <alignment horizont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wrapText="1"/>
    </xf>
    <xf numFmtId="20" fontId="0" fillId="0" borderId="0" xfId="0" applyNumberFormat="1"/>
    <xf numFmtId="0" fontId="0" fillId="0" borderId="49" xfId="0" applyFill="1" applyBorder="1"/>
    <xf numFmtId="0" fontId="1" fillId="0" borderId="47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0" fontId="0" fillId="0" borderId="28" xfId="0" applyFill="1" applyBorder="1"/>
    <xf numFmtId="0" fontId="0" fillId="0" borderId="24" xfId="0" applyFill="1" applyBorder="1"/>
    <xf numFmtId="0" fontId="0" fillId="0" borderId="3" xfId="0" applyFill="1" applyBorder="1"/>
    <xf numFmtId="0" fontId="0" fillId="0" borderId="12" xfId="0" applyFill="1" applyBorder="1"/>
    <xf numFmtId="0" fontId="0" fillId="0" borderId="22" xfId="0" applyFill="1" applyBorder="1"/>
    <xf numFmtId="0" fontId="0" fillId="0" borderId="37" xfId="0" applyFill="1" applyBorder="1"/>
    <xf numFmtId="0" fontId="0" fillId="0" borderId="12" xfId="0" applyFill="1" applyBorder="1" applyAlignment="1">
      <alignment horizontal="right"/>
    </xf>
    <xf numFmtId="0" fontId="0" fillId="0" borderId="73" xfId="0" applyFont="1" applyFill="1" applyBorder="1"/>
    <xf numFmtId="0" fontId="0" fillId="0" borderId="63" xfId="0" applyFill="1" applyBorder="1" applyAlignment="1">
      <alignment horizontal="right"/>
    </xf>
    <xf numFmtId="0" fontId="0" fillId="0" borderId="74" xfId="0" applyFill="1" applyBorder="1" applyAlignment="1">
      <alignment horizontal="right"/>
    </xf>
    <xf numFmtId="0" fontId="0" fillId="0" borderId="73" xfId="0" applyFill="1" applyBorder="1" applyAlignment="1">
      <alignment horizontal="right"/>
    </xf>
    <xf numFmtId="0" fontId="0" fillId="0" borderId="61" xfId="0" applyFill="1" applyBorder="1" applyAlignment="1">
      <alignment horizontal="right"/>
    </xf>
    <xf numFmtId="0" fontId="0" fillId="0" borderId="46" xfId="0" applyFill="1" applyBorder="1"/>
    <xf numFmtId="0" fontId="0" fillId="0" borderId="32" xfId="0" applyFill="1" applyBorder="1"/>
    <xf numFmtId="0" fontId="0" fillId="0" borderId="36" xfId="0" applyFill="1" applyBorder="1"/>
    <xf numFmtId="0" fontId="0" fillId="0" borderId="21" xfId="0" applyFont="1" applyFill="1" applyBorder="1"/>
    <xf numFmtId="0" fontId="0" fillId="0" borderId="50" xfId="0" applyFill="1" applyBorder="1" applyAlignment="1">
      <alignment horizontal="right"/>
    </xf>
    <xf numFmtId="0" fontId="0" fillId="0" borderId="21" xfId="0" applyFill="1" applyBorder="1" applyAlignment="1">
      <alignment horizontal="right"/>
    </xf>
    <xf numFmtId="0" fontId="0" fillId="0" borderId="25" xfId="0" applyFill="1" applyBorder="1" applyAlignment="1">
      <alignment horizontal="right"/>
    </xf>
    <xf numFmtId="0" fontId="0" fillId="0" borderId="16" xfId="0" applyFill="1" applyBorder="1"/>
    <xf numFmtId="0" fontId="0" fillId="0" borderId="40" xfId="0" applyFill="1" applyBorder="1"/>
    <xf numFmtId="0" fontId="0" fillId="0" borderId="18" xfId="0" applyFill="1" applyBorder="1"/>
    <xf numFmtId="0" fontId="0" fillId="0" borderId="21" xfId="0" applyFont="1" applyFill="1" applyBorder="1" applyAlignment="1">
      <alignment horizontal="right"/>
    </xf>
    <xf numFmtId="0" fontId="1" fillId="0" borderId="29" xfId="0" applyFont="1" applyBorder="1"/>
    <xf numFmtId="0" fontId="1" fillId="0" borderId="29" xfId="0" applyFont="1" applyBorder="1" applyAlignment="1">
      <alignment horizontal="center"/>
    </xf>
    <xf numFmtId="0" fontId="0" fillId="0" borderId="52" xfId="0" applyFill="1" applyBorder="1" applyAlignment="1">
      <alignment horizontal="left"/>
    </xf>
    <xf numFmtId="0" fontId="1" fillId="0" borderId="52" xfId="0" applyFont="1" applyFill="1" applyBorder="1" applyAlignment="1">
      <alignment horizontal="left"/>
    </xf>
    <xf numFmtId="0" fontId="0" fillId="0" borderId="105" xfId="0" applyFill="1" applyBorder="1"/>
    <xf numFmtId="0" fontId="0" fillId="0" borderId="15" xfId="0" applyFill="1" applyBorder="1"/>
    <xf numFmtId="0" fontId="0" fillId="0" borderId="63" xfId="0" applyFill="1" applyBorder="1"/>
    <xf numFmtId="0" fontId="1" fillId="0" borderId="0" xfId="0" applyFont="1" applyFill="1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164" fontId="0" fillId="0" borderId="0" xfId="0" applyNumberFormat="1"/>
    <xf numFmtId="2" fontId="0" fillId="0" borderId="0" xfId="0" applyNumberFormat="1"/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164" fontId="0" fillId="0" borderId="0" xfId="0" applyNumberForma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right"/>
    </xf>
    <xf numFmtId="0" fontId="5" fillId="0" borderId="0" xfId="0" applyFont="1" applyFill="1" applyBorder="1"/>
    <xf numFmtId="2" fontId="0" fillId="0" borderId="0" xfId="0" applyNumberFormat="1" applyFill="1" applyBorder="1"/>
    <xf numFmtId="0" fontId="0" fillId="0" borderId="0" xfId="0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right"/>
    </xf>
    <xf numFmtId="10" fontId="1" fillId="0" borderId="0" xfId="0" applyNumberFormat="1" applyFont="1"/>
    <xf numFmtId="1" fontId="0" fillId="0" borderId="0" xfId="0" applyNumberFormat="1"/>
    <xf numFmtId="1" fontId="0" fillId="0" borderId="29" xfId="0" applyNumberFormat="1" applyBorder="1"/>
    <xf numFmtId="164" fontId="1" fillId="0" borderId="29" xfId="0" applyNumberFormat="1" applyFont="1" applyBorder="1"/>
    <xf numFmtId="0" fontId="8" fillId="0" borderId="0" xfId="2" applyFont="1" applyFill="1" applyBorder="1"/>
    <xf numFmtId="0" fontId="9" fillId="0" borderId="0" xfId="2" applyFont="1" applyFill="1" applyBorder="1"/>
    <xf numFmtId="3" fontId="9" fillId="0" borderId="0" xfId="2" applyNumberFormat="1" applyFont="1" applyFill="1" applyBorder="1"/>
    <xf numFmtId="0" fontId="7" fillId="0" borderId="0" xfId="2"/>
    <xf numFmtId="0" fontId="7" fillId="0" borderId="0" xfId="2" applyFill="1"/>
    <xf numFmtId="3" fontId="7" fillId="4" borderId="24" xfId="2" applyNumberFormat="1" applyFill="1" applyBorder="1"/>
    <xf numFmtId="3" fontId="7" fillId="4" borderId="49" xfId="2" applyNumberFormat="1" applyFill="1" applyBorder="1"/>
    <xf numFmtId="0" fontId="7" fillId="0" borderId="24" xfId="2" applyFont="1" applyBorder="1"/>
    <xf numFmtId="0" fontId="7" fillId="0" borderId="49" xfId="2" applyFont="1" applyBorder="1"/>
    <xf numFmtId="0" fontId="7" fillId="4" borderId="24" xfId="2" applyFont="1" applyFill="1" applyBorder="1"/>
    <xf numFmtId="0" fontId="7" fillId="4" borderId="49" xfId="2" applyFont="1" applyFill="1" applyBorder="1"/>
    <xf numFmtId="3" fontId="7" fillId="0" borderId="24" xfId="2" applyNumberFormat="1" applyFont="1" applyBorder="1"/>
    <xf numFmtId="3" fontId="7" fillId="0" borderId="106" xfId="2" applyNumberFormat="1" applyFont="1" applyBorder="1"/>
    <xf numFmtId="3" fontId="7" fillId="0" borderId="49" xfId="2" applyNumberFormat="1" applyFont="1" applyBorder="1"/>
    <xf numFmtId="3" fontId="7" fillId="0" borderId="51" xfId="2" applyNumberFormat="1" applyFont="1" applyBorder="1"/>
    <xf numFmtId="0" fontId="8" fillId="0" borderId="0" xfId="2" applyFont="1"/>
    <xf numFmtId="3" fontId="7" fillId="4" borderId="25" xfId="2" applyNumberFormat="1" applyFill="1" applyBorder="1"/>
    <xf numFmtId="3" fontId="7" fillId="4" borderId="21" xfId="2" applyNumberFormat="1" applyFill="1" applyBorder="1"/>
    <xf numFmtId="0" fontId="7" fillId="0" borderId="25" xfId="2" applyFont="1" applyBorder="1"/>
    <xf numFmtId="0" fontId="7" fillId="0" borderId="21" xfId="2" applyFont="1" applyBorder="1"/>
    <xf numFmtId="0" fontId="7" fillId="4" borderId="25" xfId="2" applyFont="1" applyFill="1" applyBorder="1"/>
    <xf numFmtId="0" fontId="7" fillId="4" borderId="21" xfId="2" applyFont="1" applyFill="1" applyBorder="1"/>
    <xf numFmtId="3" fontId="7" fillId="0" borderId="25" xfId="2" applyNumberFormat="1" applyFont="1" applyBorder="1"/>
    <xf numFmtId="3" fontId="7" fillId="0" borderId="98" xfId="2" applyNumberFormat="1" applyFont="1" applyBorder="1"/>
    <xf numFmtId="3" fontId="7" fillId="0" borderId="21" xfId="2" applyNumberFormat="1" applyFont="1" applyBorder="1"/>
    <xf numFmtId="3" fontId="7" fillId="0" borderId="50" xfId="2" applyNumberFormat="1" applyFont="1" applyBorder="1"/>
    <xf numFmtId="3" fontId="7" fillId="0" borderId="40" xfId="2" applyNumberFormat="1" applyFont="1" applyBorder="1"/>
    <xf numFmtId="3" fontId="7" fillId="0" borderId="38" xfId="2" applyNumberFormat="1" applyFont="1" applyBorder="1"/>
    <xf numFmtId="3" fontId="7" fillId="0" borderId="104" xfId="2" applyNumberFormat="1" applyFont="1" applyBorder="1"/>
    <xf numFmtId="3" fontId="7" fillId="0" borderId="55" xfId="2" applyNumberFormat="1" applyFont="1" applyBorder="1"/>
    <xf numFmtId="3" fontId="7" fillId="5" borderId="25" xfId="2" applyNumberFormat="1" applyFill="1" applyBorder="1"/>
    <xf numFmtId="3" fontId="7" fillId="5" borderId="21" xfId="2" applyNumberFormat="1" applyFill="1" applyBorder="1"/>
    <xf numFmtId="0" fontId="7" fillId="5" borderId="107" xfId="2" applyFill="1" applyBorder="1"/>
    <xf numFmtId="0" fontId="7" fillId="5" borderId="6" xfId="2" applyFill="1" applyBorder="1"/>
    <xf numFmtId="14" fontId="7" fillId="5" borderId="0" xfId="2" applyNumberFormat="1" applyFill="1" applyBorder="1"/>
    <xf numFmtId="0" fontId="7" fillId="5" borderId="0" xfId="2" applyFill="1" applyBorder="1"/>
    <xf numFmtId="3" fontId="7" fillId="5" borderId="107" xfId="2" applyNumberFormat="1" applyFill="1" applyBorder="1"/>
    <xf numFmtId="3" fontId="7" fillId="5" borderId="0" xfId="2" applyNumberFormat="1" applyFill="1" applyBorder="1"/>
    <xf numFmtId="3" fontId="7" fillId="5" borderId="8" xfId="2" applyNumberFormat="1" applyFill="1" applyBorder="1"/>
    <xf numFmtId="14" fontId="7" fillId="5" borderId="5" xfId="2" applyNumberFormat="1" applyFill="1" applyBorder="1"/>
    <xf numFmtId="3" fontId="7" fillId="5" borderId="6" xfId="2" applyNumberFormat="1" applyFill="1" applyBorder="1"/>
    <xf numFmtId="14" fontId="7" fillId="5" borderId="0" xfId="2" applyNumberFormat="1" applyFill="1"/>
    <xf numFmtId="0" fontId="7" fillId="4" borderId="38" xfId="2" applyFont="1" applyFill="1" applyBorder="1"/>
    <xf numFmtId="3" fontId="7" fillId="0" borderId="22" xfId="2" applyNumberFormat="1" applyFont="1" applyFill="1" applyBorder="1"/>
    <xf numFmtId="0" fontId="7" fillId="0" borderId="38" xfId="2" applyFont="1" applyBorder="1"/>
    <xf numFmtId="0" fontId="7" fillId="0" borderId="40" xfId="2" applyFont="1" applyBorder="1"/>
    <xf numFmtId="0" fontId="7" fillId="4" borderId="40" xfId="2" applyFont="1" applyFill="1" applyBorder="1"/>
    <xf numFmtId="0" fontId="7" fillId="5" borderId="25" xfId="2" applyFill="1" applyBorder="1"/>
    <xf numFmtId="0" fontId="7" fillId="5" borderId="21" xfId="2" applyFill="1" applyBorder="1"/>
    <xf numFmtId="14" fontId="7" fillId="5" borderId="6" xfId="2" applyNumberFormat="1" applyFill="1" applyBorder="1"/>
    <xf numFmtId="0" fontId="7" fillId="0" borderId="106" xfId="2" applyFont="1" applyBorder="1"/>
    <xf numFmtId="0" fontId="7" fillId="0" borderId="51" xfId="2" applyFont="1" applyBorder="1"/>
    <xf numFmtId="0" fontId="10" fillId="0" borderId="0" xfId="2" applyFont="1"/>
    <xf numFmtId="0" fontId="7" fillId="0" borderId="8" xfId="2" applyFont="1" applyBorder="1"/>
    <xf numFmtId="0" fontId="7" fillId="0" borderId="5" xfId="2" applyFont="1" applyBorder="1"/>
    <xf numFmtId="0" fontId="7" fillId="4" borderId="8" xfId="2" applyFont="1" applyFill="1" applyBorder="1"/>
    <xf numFmtId="0" fontId="7" fillId="4" borderId="5" xfId="2" applyFont="1" applyFill="1" applyBorder="1"/>
    <xf numFmtId="0" fontId="7" fillId="0" borderId="10" xfId="2" applyFont="1" applyBorder="1"/>
    <xf numFmtId="0" fontId="7" fillId="4" borderId="0" xfId="2" applyFill="1"/>
    <xf numFmtId="0" fontId="7" fillId="0" borderId="0" xfId="2" applyAlignment="1">
      <alignment horizontal="left"/>
    </xf>
    <xf numFmtId="0" fontId="7" fillId="4" borderId="0" xfId="2" applyFill="1" applyAlignment="1">
      <alignment horizontal="left"/>
    </xf>
    <xf numFmtId="0" fontId="7" fillId="0" borderId="0" xfId="1"/>
    <xf numFmtId="0" fontId="11" fillId="0" borderId="0" xfId="1" applyFont="1"/>
    <xf numFmtId="0" fontId="7" fillId="0" borderId="0" xfId="1" applyBorder="1"/>
    <xf numFmtId="0" fontId="8" fillId="0" borderId="0" xfId="1" applyFont="1" applyBorder="1"/>
    <xf numFmtId="0" fontId="8" fillId="0" borderId="0" xfId="1" applyFont="1" applyFill="1" applyBorder="1"/>
    <xf numFmtId="0" fontId="4" fillId="0" borderId="0" xfId="0" applyFont="1" applyBorder="1"/>
    <xf numFmtId="3" fontId="7" fillId="0" borderId="0" xfId="1" applyNumberFormat="1" applyBorder="1"/>
    <xf numFmtId="0" fontId="7" fillId="0" borderId="0" xfId="1" applyFill="1" applyBorder="1"/>
    <xf numFmtId="0" fontId="0" fillId="6" borderId="24" xfId="0" applyFill="1" applyBorder="1" applyAlignment="1">
      <alignment horizontal="right"/>
    </xf>
    <xf numFmtId="0" fontId="0" fillId="6" borderId="28" xfId="0" applyFill="1" applyBorder="1"/>
    <xf numFmtId="0" fontId="0" fillId="6" borderId="28" xfId="0" applyFill="1" applyBorder="1" applyAlignment="1">
      <alignment horizontal="right"/>
    </xf>
    <xf numFmtId="0" fontId="8" fillId="0" borderId="49" xfId="2" applyFont="1" applyBorder="1"/>
    <xf numFmtId="0" fontId="7" fillId="0" borderId="6" xfId="1" applyBorder="1"/>
    <xf numFmtId="0" fontId="4" fillId="0" borderId="0" xfId="0" applyFont="1" applyFill="1" applyBorder="1"/>
    <xf numFmtId="0" fontId="0" fillId="6" borderId="25" xfId="0" applyFill="1" applyBorder="1" applyAlignment="1">
      <alignment horizontal="right"/>
    </xf>
    <xf numFmtId="0" fontId="0" fillId="6" borderId="29" xfId="0" applyFill="1" applyBorder="1"/>
    <xf numFmtId="0" fontId="8" fillId="0" borderId="21" xfId="2" applyFont="1" applyBorder="1"/>
    <xf numFmtId="0" fontId="0" fillId="6" borderId="29" xfId="0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0" xfId="0" applyFont="1" applyBorder="1"/>
    <xf numFmtId="0" fontId="12" fillId="0" borderId="0" xfId="0" applyFont="1" applyBorder="1"/>
    <xf numFmtId="0" fontId="6" fillId="6" borderId="29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wrapText="1"/>
    </xf>
    <xf numFmtId="0" fontId="13" fillId="0" borderId="61" xfId="0" applyFont="1" applyBorder="1" applyAlignment="1">
      <alignment horizontal="center" vertical="center" wrapText="1"/>
    </xf>
    <xf numFmtId="0" fontId="0" fillId="0" borderId="10" xfId="0" applyBorder="1"/>
    <xf numFmtId="0" fontId="8" fillId="0" borderId="74" xfId="1" applyFont="1" applyFill="1" applyBorder="1"/>
    <xf numFmtId="0" fontId="4" fillId="0" borderId="74" xfId="0" applyFont="1" applyBorder="1"/>
    <xf numFmtId="0" fontId="8" fillId="0" borderId="74" xfId="1" applyFont="1" applyBorder="1"/>
    <xf numFmtId="0" fontId="8" fillId="0" borderId="73" xfId="1" applyFont="1" applyBorder="1" applyAlignment="1">
      <alignment horizontal="left"/>
    </xf>
    <xf numFmtId="0" fontId="7" fillId="0" borderId="10" xfId="1" applyBorder="1"/>
    <xf numFmtId="0" fontId="10" fillId="0" borderId="10" xfId="1" applyFont="1" applyBorder="1"/>
    <xf numFmtId="0" fontId="7" fillId="0" borderId="5" xfId="1" applyBorder="1"/>
    <xf numFmtId="0" fontId="0" fillId="3" borderId="0" xfId="0" applyFill="1"/>
    <xf numFmtId="0" fontId="7" fillId="3" borderId="0" xfId="1" applyFill="1"/>
    <xf numFmtId="0" fontId="3" fillId="0" borderId="0" xfId="0" applyFont="1" applyFill="1" applyBorder="1"/>
    <xf numFmtId="0" fontId="7" fillId="0" borderId="28" xfId="1" applyBorder="1"/>
    <xf numFmtId="0" fontId="8" fillId="0" borderId="28" xfId="2" applyFont="1" applyBorder="1"/>
    <xf numFmtId="0" fontId="7" fillId="0" borderId="11" xfId="1" applyBorder="1"/>
    <xf numFmtId="0" fontId="7" fillId="0" borderId="7" xfId="1" applyBorder="1"/>
    <xf numFmtId="0" fontId="7" fillId="0" borderId="0" xfId="1" applyFont="1" applyFill="1" applyBorder="1"/>
    <xf numFmtId="0" fontId="7" fillId="0" borderId="29" xfId="1" applyBorder="1"/>
    <xf numFmtId="0" fontId="8" fillId="0" borderId="29" xfId="2" applyFont="1" applyBorder="1"/>
    <xf numFmtId="0" fontId="3" fillId="0" borderId="0" xfId="0" applyFont="1" applyFill="1" applyBorder="1" applyAlignment="1">
      <alignment horizontal="right"/>
    </xf>
    <xf numFmtId="0" fontId="0" fillId="6" borderId="25" xfId="0" applyFill="1" applyBorder="1"/>
    <xf numFmtId="0" fontId="7" fillId="6" borderId="29" xfId="1" applyFill="1" applyBorder="1"/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8" fillId="0" borderId="25" xfId="1" applyFont="1" applyFill="1" applyBorder="1"/>
    <xf numFmtId="0" fontId="8" fillId="0" borderId="29" xfId="1" applyFont="1" applyFill="1" applyBorder="1"/>
    <xf numFmtId="0" fontId="4" fillId="0" borderId="29" xfId="0" applyFont="1" applyBorder="1"/>
    <xf numFmtId="0" fontId="8" fillId="0" borderId="29" xfId="1" applyFont="1" applyBorder="1"/>
    <xf numFmtId="0" fontId="8" fillId="0" borderId="29" xfId="1" applyFont="1" applyBorder="1" applyAlignment="1">
      <alignment horizontal="left"/>
    </xf>
    <xf numFmtId="0" fontId="0" fillId="0" borderId="8" xfId="0" applyBorder="1"/>
    <xf numFmtId="0" fontId="0" fillId="7" borderId="0" xfId="0" applyFill="1"/>
    <xf numFmtId="0" fontId="8" fillId="0" borderId="11" xfId="1" applyFont="1" applyBorder="1"/>
    <xf numFmtId="0" fontId="8" fillId="0" borderId="7" xfId="1" applyFont="1" applyFill="1" applyBorder="1"/>
    <xf numFmtId="0" fontId="7" fillId="0" borderId="107" xfId="1" applyBorder="1"/>
    <xf numFmtId="0" fontId="4" fillId="0" borderId="6" xfId="0" applyFont="1" applyBorder="1"/>
    <xf numFmtId="0" fontId="8" fillId="0" borderId="6" xfId="1" applyFont="1" applyFill="1" applyBorder="1"/>
    <xf numFmtId="0" fontId="8" fillId="0" borderId="6" xfId="1" applyFont="1" applyBorder="1"/>
    <xf numFmtId="0" fontId="0" fillId="0" borderId="107" xfId="0" applyBorder="1"/>
    <xf numFmtId="0" fontId="7" fillId="0" borderId="107" xfId="1" applyFill="1" applyBorder="1"/>
    <xf numFmtId="0" fontId="0" fillId="0" borderId="11" xfId="0" applyFill="1" applyBorder="1"/>
    <xf numFmtId="0" fontId="8" fillId="0" borderId="11" xfId="1" applyFont="1" applyFill="1" applyBorder="1"/>
    <xf numFmtId="3" fontId="7" fillId="0" borderId="29" xfId="2" applyNumberFormat="1" applyFill="1" applyBorder="1"/>
    <xf numFmtId="0" fontId="4" fillId="0" borderId="6" xfId="0" applyFont="1" applyFill="1" applyBorder="1"/>
    <xf numFmtId="0" fontId="12" fillId="0" borderId="6" xfId="0" applyFont="1" applyBorder="1"/>
    <xf numFmtId="0" fontId="4" fillId="0" borderId="107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10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13" fillId="0" borderId="25" xfId="0" applyFont="1" applyBorder="1" applyAlignment="1">
      <alignment horizontal="center" vertical="center" wrapText="1"/>
    </xf>
    <xf numFmtId="0" fontId="1" fillId="0" borderId="10" xfId="0" applyFont="1" applyBorder="1"/>
    <xf numFmtId="0" fontId="0" fillId="8" borderId="0" xfId="0" applyFill="1"/>
    <xf numFmtId="0" fontId="0" fillId="8" borderId="0" xfId="0" applyFill="1" applyBorder="1"/>
    <xf numFmtId="0" fontId="7" fillId="8" borderId="0" xfId="1" applyFill="1" applyBorder="1"/>
    <xf numFmtId="0" fontId="3" fillId="0" borderId="9" xfId="0" applyFont="1" applyFill="1" applyBorder="1"/>
    <xf numFmtId="0" fontId="3" fillId="0" borderId="7" xfId="0" applyFont="1" applyFill="1" applyBorder="1"/>
    <xf numFmtId="0" fontId="3" fillId="0" borderId="11" xfId="0" applyFont="1" applyFill="1" applyBorder="1"/>
    <xf numFmtId="0" fontId="3" fillId="0" borderId="107" xfId="0" applyFont="1" applyFill="1" applyBorder="1"/>
    <xf numFmtId="0" fontId="3" fillId="0" borderId="6" xfId="0" applyFont="1" applyFill="1" applyBorder="1"/>
    <xf numFmtId="0" fontId="14" fillId="0" borderId="6" xfId="0" applyFont="1" applyFill="1" applyBorder="1" applyAlignment="1">
      <alignment horizontal="center"/>
    </xf>
    <xf numFmtId="0" fontId="15" fillId="0" borderId="10" xfId="0" applyFont="1" applyFill="1" applyBorder="1" applyAlignment="1">
      <alignment horizontal="center" wrapText="1"/>
    </xf>
    <xf numFmtId="0" fontId="15" fillId="0" borderId="5" xfId="0" applyFont="1" applyFill="1" applyBorder="1" applyAlignment="1">
      <alignment horizontal="center" wrapText="1"/>
    </xf>
    <xf numFmtId="0" fontId="3" fillId="0" borderId="29" xfId="2" applyFont="1" applyBorder="1"/>
    <xf numFmtId="0" fontId="3" fillId="0" borderId="28" xfId="2" applyFont="1" applyBorder="1"/>
    <xf numFmtId="164" fontId="5" fillId="0" borderId="0" xfId="0" applyNumberFormat="1" applyFont="1" applyBorder="1" applyAlignment="1">
      <alignment horizontal="right" vertical="center"/>
    </xf>
    <xf numFmtId="0" fontId="5" fillId="0" borderId="0" xfId="0" applyFont="1" applyBorder="1" applyAlignment="1">
      <alignment horizontal="right"/>
    </xf>
    <xf numFmtId="0" fontId="5" fillId="0" borderId="0" xfId="0" applyFont="1" applyBorder="1"/>
    <xf numFmtId="0" fontId="1" fillId="0" borderId="0" xfId="0" applyFont="1" applyBorder="1" applyAlignment="1"/>
    <xf numFmtId="2" fontId="0" fillId="0" borderId="0" xfId="0" applyNumberFormat="1" applyFill="1" applyBorder="1" applyAlignment="1">
      <alignment horizontal="right"/>
    </xf>
    <xf numFmtId="0" fontId="5" fillId="0" borderId="0" xfId="0" applyFont="1" applyFill="1" applyBorder="1" applyAlignment="1">
      <alignment horizontal="center"/>
    </xf>
    <xf numFmtId="2" fontId="0" fillId="0" borderId="29" xfId="0" applyNumberFormat="1" applyBorder="1"/>
    <xf numFmtId="2" fontId="0" fillId="0" borderId="29" xfId="0" applyNumberFormat="1" applyFill="1" applyBorder="1" applyAlignment="1">
      <alignment horizontal="right"/>
    </xf>
    <xf numFmtId="0" fontId="0" fillId="0" borderId="0" xfId="0" applyNumberFormat="1"/>
    <xf numFmtId="0" fontId="1" fillId="0" borderId="42" xfId="0" applyFont="1" applyBorder="1" applyAlignment="1">
      <alignment horizontal="center" vertical="center" wrapText="1"/>
    </xf>
    <xf numFmtId="0" fontId="0" fillId="0" borderId="15" xfId="0" applyBorder="1"/>
    <xf numFmtId="165" fontId="0" fillId="0" borderId="0" xfId="0" applyNumberFormat="1"/>
    <xf numFmtId="0" fontId="0" fillId="0" borderId="0" xfId="0" applyFont="1"/>
    <xf numFmtId="0" fontId="0" fillId="0" borderId="52" xfId="0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Border="1" applyAlignment="1"/>
    <xf numFmtId="0" fontId="0" fillId="0" borderId="29" xfId="0" applyFont="1" applyFill="1" applyBorder="1" applyAlignment="1">
      <alignment horizontal="right"/>
    </xf>
    <xf numFmtId="164" fontId="0" fillId="0" borderId="29" xfId="0" applyNumberFormat="1" applyFont="1" applyFill="1" applyBorder="1" applyAlignment="1">
      <alignment horizontal="right"/>
    </xf>
    <xf numFmtId="0" fontId="0" fillId="0" borderId="29" xfId="0" applyFont="1" applyFill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0" fillId="0" borderId="29" xfId="0" applyFont="1" applyBorder="1"/>
    <xf numFmtId="164" fontId="0" fillId="0" borderId="29" xfId="0" applyNumberFormat="1" applyFont="1" applyBorder="1" applyAlignment="1">
      <alignment horizontal="right"/>
    </xf>
    <xf numFmtId="0" fontId="0" fillId="0" borderId="0" xfId="0" applyFont="1" applyBorder="1"/>
    <xf numFmtId="0" fontId="0" fillId="0" borderId="52" xfId="0" applyFont="1" applyFill="1" applyBorder="1" applyAlignment="1">
      <alignment horizontal="center"/>
    </xf>
    <xf numFmtId="164" fontId="0" fillId="0" borderId="29" xfId="0" applyNumberFormat="1" applyFont="1" applyFill="1" applyBorder="1" applyAlignment="1">
      <alignment horizontal="right" vertical="center"/>
    </xf>
    <xf numFmtId="0" fontId="3" fillId="0" borderId="3" xfId="0" applyFont="1" applyFill="1" applyBorder="1"/>
    <xf numFmtId="0" fontId="3" fillId="0" borderId="73" xfId="0" applyFont="1" applyFill="1" applyBorder="1"/>
    <xf numFmtId="0" fontId="3" fillId="0" borderId="74" xfId="0" applyFont="1" applyFill="1" applyBorder="1"/>
    <xf numFmtId="0" fontId="3" fillId="0" borderId="61" xfId="0" applyFont="1" applyFill="1" applyBorder="1"/>
    <xf numFmtId="0" fontId="3" fillId="0" borderId="12" xfId="0" applyFont="1" applyFill="1" applyBorder="1"/>
    <xf numFmtId="0" fontId="0" fillId="9" borderId="21" xfId="0" applyFill="1" applyBorder="1"/>
    <xf numFmtId="0" fontId="0" fillId="9" borderId="29" xfId="0" applyFill="1" applyBorder="1"/>
    <xf numFmtId="0" fontId="0" fillId="9" borderId="25" xfId="0" applyFill="1" applyBorder="1"/>
    <xf numFmtId="0" fontId="0" fillId="9" borderId="32" xfId="0" applyFill="1" applyBorder="1"/>
    <xf numFmtId="0" fontId="0" fillId="9" borderId="16" xfId="0" applyFill="1" applyBorder="1"/>
    <xf numFmtId="20" fontId="1" fillId="0" borderId="0" xfId="0" applyNumberFormat="1" applyFont="1"/>
    <xf numFmtId="0" fontId="0" fillId="0" borderId="4" xfId="0" applyFill="1" applyBorder="1"/>
    <xf numFmtId="0" fontId="1" fillId="0" borderId="0" xfId="0" applyFont="1" applyAlignment="1"/>
    <xf numFmtId="0" fontId="0" fillId="0" borderId="0" xfId="0" applyAlignment="1"/>
    <xf numFmtId="0" fontId="1" fillId="0" borderId="5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1" fillId="0" borderId="13" xfId="0" applyFont="1" applyBorder="1" applyAlignment="1">
      <alignment horizontal="center" wrapText="1"/>
    </xf>
    <xf numFmtId="0" fontId="0" fillId="0" borderId="14" xfId="0" applyBorder="1"/>
    <xf numFmtId="0" fontId="1" fillId="0" borderId="13" xfId="0" applyFont="1" applyBorder="1" applyAlignment="1">
      <alignment horizontal="center" vertical="center" wrapText="1"/>
    </xf>
    <xf numFmtId="0" fontId="0" fillId="0" borderId="15" xfId="0" applyBorder="1"/>
    <xf numFmtId="0" fontId="0" fillId="0" borderId="15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2" fillId="0" borderId="83" xfId="0" applyFont="1" applyBorder="1" applyAlignment="1">
      <alignment horizontal="center" wrapText="1"/>
    </xf>
    <xf numFmtId="0" fontId="2" fillId="0" borderId="71" xfId="0" applyFont="1" applyBorder="1" applyAlignment="1">
      <alignment horizontal="center" wrapText="1"/>
    </xf>
    <xf numFmtId="0" fontId="0" fillId="0" borderId="71" xfId="0" applyBorder="1" applyAlignment="1">
      <alignment horizontal="center" wrapText="1"/>
    </xf>
    <xf numFmtId="0" fontId="0" fillId="0" borderId="84" xfId="0" applyBorder="1" applyAlignment="1">
      <alignment horizontal="center" wrapText="1"/>
    </xf>
    <xf numFmtId="0" fontId="0" fillId="0" borderId="85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2" fillId="0" borderId="84" xfId="0" applyFont="1" applyBorder="1" applyAlignment="1">
      <alignment horizontal="center" wrapText="1"/>
    </xf>
    <xf numFmtId="0" fontId="2" fillId="0" borderId="88" xfId="0" applyFont="1" applyBorder="1" applyAlignment="1">
      <alignment horizontal="center" wrapText="1"/>
    </xf>
    <xf numFmtId="0" fontId="2" fillId="0" borderId="76" xfId="0" applyFont="1" applyBorder="1" applyAlignment="1">
      <alignment horizontal="center" wrapText="1"/>
    </xf>
    <xf numFmtId="0" fontId="0" fillId="0" borderId="76" xfId="0" applyBorder="1" applyAlignment="1"/>
    <xf numFmtId="0" fontId="0" fillId="0" borderId="89" xfId="0" applyBorder="1" applyAlignment="1"/>
    <xf numFmtId="0" fontId="0" fillId="0" borderId="77" xfId="0" applyBorder="1" applyAlignment="1">
      <alignment horizontal="center"/>
    </xf>
    <xf numFmtId="0" fontId="0" fillId="0" borderId="78" xfId="0" applyBorder="1" applyAlignment="1">
      <alignment horizontal="center"/>
    </xf>
    <xf numFmtId="0" fontId="0" fillId="0" borderId="78" xfId="0" applyBorder="1" applyAlignment="1"/>
    <xf numFmtId="0" fontId="0" fillId="0" borderId="79" xfId="0" applyBorder="1" applyAlignment="1"/>
    <xf numFmtId="0" fontId="0" fillId="0" borderId="70" xfId="0" applyBorder="1" applyAlignment="1">
      <alignment horizontal="center"/>
    </xf>
    <xf numFmtId="0" fontId="0" fillId="0" borderId="71" xfId="0" applyBorder="1" applyAlignment="1"/>
    <xf numFmtId="0" fontId="0" fillId="0" borderId="84" xfId="0" applyBorder="1" applyAlignment="1"/>
    <xf numFmtId="20" fontId="0" fillId="0" borderId="77" xfId="0" applyNumberFormat="1" applyFill="1" applyBorder="1" applyAlignment="1">
      <alignment horizontal="center"/>
    </xf>
    <xf numFmtId="20" fontId="0" fillId="0" borderId="78" xfId="0" applyNumberFormat="1" applyFill="1" applyBorder="1" applyAlignment="1">
      <alignment horizontal="center"/>
    </xf>
    <xf numFmtId="0" fontId="0" fillId="0" borderId="78" xfId="0" applyFill="1" applyBorder="1" applyAlignment="1">
      <alignment horizontal="center"/>
    </xf>
    <xf numFmtId="0" fontId="0" fillId="0" borderId="79" xfId="0" applyFill="1" applyBorder="1" applyAlignment="1">
      <alignment horizontal="center"/>
    </xf>
    <xf numFmtId="0" fontId="0" fillId="0" borderId="78" xfId="0" applyFill="1" applyBorder="1" applyAlignment="1"/>
    <xf numFmtId="0" fontId="0" fillId="0" borderId="79" xfId="0" applyFill="1" applyBorder="1" applyAlignment="1"/>
    <xf numFmtId="0" fontId="0" fillId="0" borderId="0" xfId="0" applyAlignment="1">
      <alignment shrinkToFit="1"/>
    </xf>
    <xf numFmtId="0" fontId="2" fillId="0" borderId="91" xfId="0" applyFont="1" applyBorder="1" applyAlignment="1">
      <alignment horizontal="center" wrapText="1"/>
    </xf>
    <xf numFmtId="0" fontId="2" fillId="0" borderId="59" xfId="0" applyFont="1" applyBorder="1" applyAlignment="1">
      <alignment horizontal="center" wrapText="1"/>
    </xf>
    <xf numFmtId="0" fontId="0" fillId="0" borderId="59" xfId="0" applyBorder="1" applyAlignment="1"/>
    <xf numFmtId="0" fontId="0" fillId="0" borderId="92" xfId="0" applyBorder="1" applyAlignment="1"/>
    <xf numFmtId="0" fontId="0" fillId="0" borderId="93" xfId="0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94" xfId="0" applyBorder="1" applyAlignment="1"/>
    <xf numFmtId="0" fontId="0" fillId="0" borderId="95" xfId="0" applyBorder="1" applyAlignment="1"/>
    <xf numFmtId="0" fontId="0" fillId="0" borderId="42" xfId="0" applyBorder="1"/>
    <xf numFmtId="0" fontId="0" fillId="0" borderId="43" xfId="0" applyBorder="1"/>
    <xf numFmtId="0" fontId="1" fillId="0" borderId="43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center" wrapText="1"/>
    </xf>
    <xf numFmtId="0" fontId="1" fillId="0" borderId="42" xfId="0" applyFont="1" applyBorder="1" applyAlignment="1">
      <alignment horizontal="center" wrapText="1"/>
    </xf>
    <xf numFmtId="0" fontId="1" fillId="0" borderId="43" xfId="0" applyFont="1" applyBorder="1" applyAlignment="1">
      <alignment horizontal="center" wrapText="1"/>
    </xf>
    <xf numFmtId="0" fontId="0" fillId="0" borderId="42" xfId="0" applyBorder="1" applyAlignment="1"/>
    <xf numFmtId="0" fontId="0" fillId="0" borderId="43" xfId="0" applyBorder="1" applyAlignment="1"/>
    <xf numFmtId="20" fontId="0" fillId="2" borderId="77" xfId="0" applyNumberFormat="1" applyFill="1" applyBorder="1" applyAlignment="1">
      <alignment horizontal="center"/>
    </xf>
    <xf numFmtId="20" fontId="0" fillId="2" borderId="78" xfId="0" applyNumberFormat="1" applyFill="1" applyBorder="1" applyAlignment="1">
      <alignment horizontal="center"/>
    </xf>
    <xf numFmtId="0" fontId="0" fillId="2" borderId="78" xfId="0" applyFill="1" applyBorder="1" applyAlignment="1">
      <alignment horizontal="center"/>
    </xf>
    <xf numFmtId="0" fontId="0" fillId="2" borderId="79" xfId="0" applyFill="1" applyBorder="1" applyAlignment="1">
      <alignment horizontal="center"/>
    </xf>
    <xf numFmtId="0" fontId="1" fillId="0" borderId="10" xfId="0" applyFont="1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8" fillId="4" borderId="5" xfId="2" applyFont="1" applyFill="1" applyBorder="1" applyAlignment="1">
      <alignment wrapText="1"/>
    </xf>
    <xf numFmtId="0" fontId="8" fillId="4" borderId="6" xfId="2" applyFont="1" applyFill="1" applyBorder="1" applyAlignment="1">
      <alignment wrapText="1"/>
    </xf>
    <xf numFmtId="0" fontId="8" fillId="4" borderId="8" xfId="2" applyFont="1" applyFill="1" applyBorder="1" applyAlignment="1">
      <alignment wrapText="1"/>
    </xf>
    <xf numFmtId="0" fontId="8" fillId="4" borderId="107" xfId="2" applyFont="1" applyFill="1" applyBorder="1" applyAlignment="1">
      <alignment wrapText="1"/>
    </xf>
  </cellXfs>
  <cellStyles count="3">
    <cellStyle name="Normal" xfId="0" builtinId="0"/>
    <cellStyle name="Normal_Pedestrian Attractions" xfId="1"/>
    <cellStyle name="Normal_Sheet3" xfId="2"/>
  </cellStyles>
  <dxfs count="0"/>
  <tableStyles count="0" defaultTableStyle="TableStyleMedium9" defaultPivotStyle="PivotStyleLight16"/>
  <colors>
    <mruColors>
      <color rgb="FF774F27"/>
      <color rgb="FFFF0000"/>
      <color rgb="FFBFBFBF"/>
      <color rgb="FF14942C"/>
      <color rgb="FFD20087"/>
      <color rgb="FFFEFE00"/>
      <color rgb="FF00037E"/>
      <color rgb="FFF26800"/>
      <color rgb="FF00ACA8"/>
      <color rgb="FFB8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Crowd</a:t>
            </a:r>
            <a:r>
              <a:rPr lang="en-US" baseline="0"/>
              <a:t> Composition - Percent Tourists</a:t>
            </a:r>
            <a:endParaRPr lang="en-US"/>
          </a:p>
        </c:rich>
      </c:tx>
    </c:title>
    <c:plotArea>
      <c:layout>
        <c:manualLayout>
          <c:layoutTarget val="inner"/>
          <c:xMode val="edge"/>
          <c:yMode val="edge"/>
          <c:x val="0.12527167339345302"/>
          <c:y val="0.1422268224853504"/>
          <c:w val="0.65974128017738942"/>
          <c:h val="0.61695437089612604"/>
        </c:manualLayout>
      </c:layout>
      <c:lineChart>
        <c:grouping val="standard"/>
        <c:ser>
          <c:idx val="0"/>
          <c:order val="0"/>
          <c:tx>
            <c:v>Wednesday Crowd Composition</c:v>
          </c:tx>
          <c:spPr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pPr>
              <a:solidFill>
                <a:schemeClr val="tx1">
                  <a:lumMod val="85000"/>
                  <a:lumOff val="15000"/>
                </a:schemeClr>
              </a:solidFill>
              <a:ln>
                <a:solidFill>
                  <a:sysClr val="windowText" lastClr="000000">
                    <a:lumMod val="85000"/>
                    <a:lumOff val="15000"/>
                  </a:sysClr>
                </a:solidFill>
              </a:ln>
            </c:spPr>
          </c:marker>
          <c:cat>
            <c:strRef>
              <c:f>'Crowd Composition'!$IS$5:$IS$18</c:f>
              <c:strCache>
                <c:ptCount val="14"/>
                <c:pt idx="0">
                  <c:v>7:00-7:15</c:v>
                </c:pt>
                <c:pt idx="1">
                  <c:v>8:00-8:15</c:v>
                </c:pt>
                <c:pt idx="2">
                  <c:v>9:00-9:15</c:v>
                </c:pt>
                <c:pt idx="3">
                  <c:v>10:00-10:15</c:v>
                </c:pt>
                <c:pt idx="4">
                  <c:v>11:00-11:15</c:v>
                </c:pt>
                <c:pt idx="5">
                  <c:v>12:00-12:15</c:v>
                </c:pt>
                <c:pt idx="6">
                  <c:v>13:00-13:15</c:v>
                </c:pt>
                <c:pt idx="7">
                  <c:v>14:00-14:15</c:v>
                </c:pt>
                <c:pt idx="8">
                  <c:v>15:00-15:15</c:v>
                </c:pt>
                <c:pt idx="9">
                  <c:v>16:00-16:15</c:v>
                </c:pt>
                <c:pt idx="10">
                  <c:v>17:00-17:15</c:v>
                </c:pt>
                <c:pt idx="11">
                  <c:v>18:00-18:15</c:v>
                </c:pt>
                <c:pt idx="12">
                  <c:v>19:00-19:15</c:v>
                </c:pt>
                <c:pt idx="13">
                  <c:v>20:00-20:15</c:v>
                </c:pt>
              </c:strCache>
            </c:strRef>
          </c:cat>
          <c:val>
            <c:numRef>
              <c:f>'Crowd Composition'!$IT$5:$IT$18</c:f>
              <c:numCache>
                <c:formatCode>General</c:formatCode>
                <c:ptCount val="14"/>
                <c:pt idx="0">
                  <c:v>26</c:v>
                </c:pt>
                <c:pt idx="1">
                  <c:v>14</c:v>
                </c:pt>
                <c:pt idx="2">
                  <c:v>32</c:v>
                </c:pt>
                <c:pt idx="3">
                  <c:v>40</c:v>
                </c:pt>
                <c:pt idx="4">
                  <c:v>37</c:v>
                </c:pt>
                <c:pt idx="5">
                  <c:v>41</c:v>
                </c:pt>
                <c:pt idx="6">
                  <c:v>57</c:v>
                </c:pt>
                <c:pt idx="7">
                  <c:v>50</c:v>
                </c:pt>
                <c:pt idx="8">
                  <c:v>55</c:v>
                </c:pt>
                <c:pt idx="9">
                  <c:v>40</c:v>
                </c:pt>
                <c:pt idx="10">
                  <c:v>41</c:v>
                </c:pt>
                <c:pt idx="11">
                  <c:v>48</c:v>
                </c:pt>
                <c:pt idx="12">
                  <c:v>49</c:v>
                </c:pt>
                <c:pt idx="13">
                  <c:v>46</c:v>
                </c:pt>
              </c:numCache>
            </c:numRef>
          </c:val>
        </c:ser>
        <c:ser>
          <c:idx val="1"/>
          <c:order val="1"/>
          <c:tx>
            <c:v>Saturday Crowd Composition</c:v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tx1">
                  <a:lumMod val="50000"/>
                  <a:lumOff val="50000"/>
                </a:schemeClr>
              </a:solidFill>
            </c:spPr>
          </c:marker>
          <c:val>
            <c:numRef>
              <c:f>'Crowd Composition'!$IX$5:$IX$18</c:f>
              <c:numCache>
                <c:formatCode>General</c:formatCode>
                <c:ptCount val="14"/>
                <c:pt idx="0">
                  <c:v>4</c:v>
                </c:pt>
                <c:pt idx="1">
                  <c:v>16</c:v>
                </c:pt>
                <c:pt idx="3">
                  <c:v>50</c:v>
                </c:pt>
                <c:pt idx="4">
                  <c:v>40</c:v>
                </c:pt>
                <c:pt idx="6">
                  <c:v>61</c:v>
                </c:pt>
                <c:pt idx="7">
                  <c:v>58</c:v>
                </c:pt>
                <c:pt idx="9">
                  <c:v>63</c:v>
                </c:pt>
                <c:pt idx="10">
                  <c:v>38</c:v>
                </c:pt>
                <c:pt idx="12">
                  <c:v>57</c:v>
                </c:pt>
                <c:pt idx="13">
                  <c:v>63</c:v>
                </c:pt>
              </c:numCache>
            </c:numRef>
          </c:val>
        </c:ser>
        <c:marker val="1"/>
        <c:axId val="79010432"/>
        <c:axId val="82028032"/>
      </c:lineChart>
      <c:catAx>
        <c:axId val="790104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of</a:t>
                </a:r>
                <a:r>
                  <a:rPr lang="en-US" baseline="0"/>
                  <a:t> Day</a:t>
                </a:r>
              </a:p>
            </c:rich>
          </c:tx>
        </c:title>
        <c:majorTickMark val="none"/>
        <c:tickLblPos val="nextTo"/>
        <c:crossAx val="82028032"/>
        <c:crosses val="autoZero"/>
        <c:auto val="1"/>
        <c:lblAlgn val="ctr"/>
        <c:lblOffset val="100"/>
      </c:catAx>
      <c:valAx>
        <c:axId val="8202803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</a:t>
                </a:r>
                <a:r>
                  <a:rPr lang="en-US" baseline="0"/>
                  <a:t> Tourists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crossAx val="79010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258618930366086"/>
          <c:y val="0.31856136085932624"/>
          <c:w val="0.20042646082610174"/>
          <c:h val="0.33575202014865652"/>
        </c:manualLayout>
      </c:layout>
    </c:legend>
    <c:plotVisOnly val="1"/>
    <c:dispBlanksAs val="span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200"/>
              <a:t>Histogram of Pedestrian Speeds: Elderly Venetian</a:t>
            </a:r>
            <a:r>
              <a:rPr lang="en-US" sz="1200" baseline="0"/>
              <a:t> (EV)</a:t>
            </a:r>
            <a:endParaRPr lang="en-US" sz="1200"/>
          </a:p>
        </c:rich>
      </c:tx>
      <c:layout>
        <c:manualLayout>
          <c:xMode val="edge"/>
          <c:yMode val="edge"/>
          <c:x val="9.8920556680495153E-2"/>
          <c:y val="1.4705882352941176E-2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v>Elderly Venetian</c:v>
          </c:tx>
          <c:spPr>
            <a:solidFill>
              <a:srgbClr val="A43B00"/>
            </a:solidFill>
            <a:ln w="15875">
              <a:solidFill>
                <a:schemeClr val="tx1"/>
              </a:solidFill>
            </a:ln>
          </c:spPr>
          <c:cat>
            <c:numRef>
              <c:f>'Speed Histogram Data'!$A$3:$A$19</c:f>
              <c:numCache>
                <c:formatCode>General</c:formatCode>
                <c:ptCount val="17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  <c:pt idx="3">
                  <c:v>0.6</c:v>
                </c:pt>
                <c:pt idx="4" formatCode="0.0">
                  <c:v>0.68584070796460173</c:v>
                </c:pt>
                <c:pt idx="5" formatCode="0.0">
                  <c:v>0.75980392156862753</c:v>
                </c:pt>
                <c:pt idx="6" formatCode="0.0">
                  <c:v>0.85164835164835173</c:v>
                </c:pt>
                <c:pt idx="7" formatCode="0.0">
                  <c:v>0.95679012345679015</c:v>
                </c:pt>
                <c:pt idx="8" formatCode="0.0">
                  <c:v>1.0616438356164384</c:v>
                </c:pt>
                <c:pt idx="9" formatCode="0.0">
                  <c:v>1.1567164179104477</c:v>
                </c:pt>
                <c:pt idx="10" formatCode="0.0">
                  <c:v>1.2952380952380953</c:v>
                </c:pt>
                <c:pt idx="11" formatCode="0.0">
                  <c:v>1.3596491228070176</c:v>
                </c:pt>
                <c:pt idx="12" formatCode="0.0">
                  <c:v>1.4622641509433962</c:v>
                </c:pt>
                <c:pt idx="13" formatCode="0.0">
                  <c:v>1.6</c:v>
                </c:pt>
                <c:pt idx="14" formatCode="0.0">
                  <c:v>1.7</c:v>
                </c:pt>
                <c:pt idx="15" formatCode="0.0">
                  <c:v>1.8</c:v>
                </c:pt>
                <c:pt idx="16" formatCode="0.0">
                  <c:v>1.9</c:v>
                </c:pt>
              </c:numCache>
            </c:numRef>
          </c:cat>
          <c:val>
            <c:numRef>
              <c:f>'Speed Histogram Data'!$B$3:$B$19</c:f>
              <c:numCache>
                <c:formatCode>General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8</c:v>
                </c:pt>
                <c:pt idx="6">
                  <c:v>7</c:v>
                </c:pt>
                <c:pt idx="7">
                  <c:v>13</c:v>
                </c:pt>
                <c:pt idx="8">
                  <c:v>12</c:v>
                </c:pt>
                <c:pt idx="9">
                  <c:v>6</c:v>
                </c:pt>
                <c:pt idx="10">
                  <c:v>9</c:v>
                </c:pt>
                <c:pt idx="11">
                  <c:v>10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</c:ser>
        <c:gapWidth val="0"/>
        <c:axId val="88647552"/>
        <c:axId val="88649728"/>
      </c:barChart>
      <c:catAx>
        <c:axId val="886475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Walking Speed (m/s)</a:t>
                </a:r>
              </a:p>
            </c:rich>
          </c:tx>
        </c:title>
        <c:numFmt formatCode="General" sourceLinked="1"/>
        <c:tickLblPos val="nextTo"/>
        <c:txPr>
          <a:bodyPr rot="0" vert="horz" anchor="t" anchorCtr="0"/>
          <a:lstStyle/>
          <a:p>
            <a:pPr>
              <a:defRPr/>
            </a:pPr>
            <a:endParaRPr lang="en-US"/>
          </a:p>
        </c:txPr>
        <c:crossAx val="88649728"/>
        <c:crosses val="autoZero"/>
        <c:lblAlgn val="ctr"/>
        <c:lblOffset val="0"/>
      </c:catAx>
      <c:valAx>
        <c:axId val="88649728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People</a:t>
                </a:r>
              </a:p>
            </c:rich>
          </c:tx>
        </c:title>
        <c:numFmt formatCode="General" sourceLinked="1"/>
        <c:tickLblPos val="nextTo"/>
        <c:crossAx val="88647552"/>
        <c:crosses val="autoZero"/>
        <c:crossBetween val="between"/>
      </c:valAx>
    </c:plotArea>
    <c:plotVisOnly val="1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200" b="1" i="0" u="none" strike="noStrike" baseline="0"/>
              <a:t>Histogram of  Pedestrian Speeds: </a:t>
            </a:r>
            <a:r>
              <a:rPr lang="en-US" sz="1200"/>
              <a:t>Venetians with Cargo (CV)</a:t>
            </a:r>
          </a:p>
        </c:rich>
      </c:tx>
      <c:layout>
        <c:manualLayout>
          <c:xMode val="edge"/>
          <c:yMode val="edge"/>
          <c:x val="0.12774982082424691"/>
          <c:y val="0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v>Venetians with Cargo</c:v>
          </c:tx>
          <c:spPr>
            <a:solidFill>
              <a:srgbClr val="E25100"/>
            </a:solidFill>
            <a:ln w="15875">
              <a:solidFill>
                <a:schemeClr val="tx1"/>
              </a:solidFill>
            </a:ln>
          </c:spPr>
          <c:cat>
            <c:numRef>
              <c:f>'Speed Histogram Data'!$E$3:$E$16</c:f>
              <c:numCache>
                <c:formatCode>0.0</c:formatCode>
                <c:ptCount val="14"/>
                <c:pt idx="0">
                  <c:v>0.8</c:v>
                </c:pt>
                <c:pt idx="1">
                  <c:v>0.9</c:v>
                </c:pt>
                <c:pt idx="2">
                  <c:v>1</c:v>
                </c:pt>
                <c:pt idx="3">
                  <c:v>1.1000000000000001</c:v>
                </c:pt>
                <c:pt idx="4">
                  <c:v>1.2</c:v>
                </c:pt>
                <c:pt idx="5">
                  <c:v>1.3</c:v>
                </c:pt>
                <c:pt idx="6">
                  <c:v>1.4</c:v>
                </c:pt>
                <c:pt idx="7">
                  <c:v>1.5</c:v>
                </c:pt>
                <c:pt idx="8">
                  <c:v>1.6</c:v>
                </c:pt>
                <c:pt idx="9">
                  <c:v>1.7</c:v>
                </c:pt>
                <c:pt idx="10">
                  <c:v>1.8</c:v>
                </c:pt>
                <c:pt idx="11">
                  <c:v>1.9</c:v>
                </c:pt>
                <c:pt idx="12">
                  <c:v>2</c:v>
                </c:pt>
                <c:pt idx="13">
                  <c:v>2.1</c:v>
                </c:pt>
              </c:numCache>
            </c:numRef>
          </c:cat>
          <c:val>
            <c:numRef>
              <c:f>'Speed Histogram Data'!$F$3:$F$16</c:f>
              <c:numCache>
                <c:formatCode>General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</c:ser>
        <c:gapWidth val="0"/>
        <c:axId val="88665472"/>
        <c:axId val="88696320"/>
      </c:barChart>
      <c:catAx>
        <c:axId val="88665472"/>
        <c:scaling>
          <c:orientation val="minMax"/>
        </c:scaling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baseline="0"/>
                  <a:t>Walking Speed (m/s)</a:t>
                </a:r>
                <a:endParaRPr lang="en-US" sz="1000"/>
              </a:p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 sz="1000"/>
              </a:p>
            </c:rich>
          </c:tx>
        </c:title>
        <c:numFmt formatCode="0.0" sourceLinked="1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88696320"/>
        <c:crosses val="autoZero"/>
        <c:auto val="1"/>
        <c:lblAlgn val="ctr"/>
        <c:lblOffset val="100"/>
      </c:catAx>
      <c:valAx>
        <c:axId val="8869632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/>
                  <a:t>Number of </a:t>
                </a:r>
                <a:r>
                  <a:rPr lang="en-US" sz="1000" b="1" i="0" baseline="0"/>
                  <a:t>People</a:t>
                </a:r>
                <a:endParaRPr lang="en-US" sz="1000" b="1"/>
              </a:p>
            </c:rich>
          </c:tx>
        </c:title>
        <c:numFmt formatCode="General" sourceLinked="1"/>
        <c:tickLblPos val="nextTo"/>
        <c:crossAx val="88665472"/>
        <c:crosses val="autoZero"/>
        <c:crossBetween val="between"/>
        <c:majorUnit val="1"/>
        <c:minorUnit val="1"/>
      </c:valAx>
    </c:plotArea>
    <c:plotVisOnly val="1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100" b="1" i="0" u="none" strike="noStrike" baseline="0"/>
              <a:t>Histogram of  Pedestrian Speeds: </a:t>
            </a:r>
            <a:r>
              <a:rPr lang="en-US" sz="1100"/>
              <a:t>Typical Venetian</a:t>
            </a:r>
            <a:r>
              <a:rPr lang="en-US" sz="1100" baseline="0"/>
              <a:t> (TV)</a:t>
            </a:r>
            <a:endParaRPr lang="en-US" sz="1100"/>
          </a:p>
        </c:rich>
      </c:tx>
      <c:layout>
        <c:manualLayout>
          <c:xMode val="edge"/>
          <c:yMode val="edge"/>
          <c:x val="0.10390117283201507"/>
          <c:y val="3.3096939035736128E-2"/>
        </c:manualLayout>
      </c:layout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FF7325"/>
            </a:solidFill>
            <a:ln w="15875">
              <a:solidFill>
                <a:schemeClr val="tx1"/>
              </a:solidFill>
            </a:ln>
          </c:spPr>
          <c:cat>
            <c:numRef>
              <c:f>'Speed Histogram Data'!$I$3:$I$24</c:f>
              <c:numCache>
                <c:formatCode>General</c:formatCode>
                <c:ptCount val="22"/>
                <c:pt idx="0">
                  <c:v>0.4</c:v>
                </c:pt>
                <c:pt idx="1">
                  <c:v>0.5</c:v>
                </c:pt>
                <c:pt idx="2">
                  <c:v>0.6</c:v>
                </c:pt>
                <c:pt idx="3">
                  <c:v>0.7</c:v>
                </c:pt>
                <c:pt idx="4">
                  <c:v>0.8</c:v>
                </c:pt>
                <c:pt idx="5">
                  <c:v>0.9</c:v>
                </c:pt>
                <c:pt idx="6">
                  <c:v>1</c:v>
                </c:pt>
                <c:pt idx="7">
                  <c:v>1.1000000000000001</c:v>
                </c:pt>
                <c:pt idx="8">
                  <c:v>1.2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  <c:pt idx="12">
                  <c:v>1.6</c:v>
                </c:pt>
                <c:pt idx="13">
                  <c:v>1.7</c:v>
                </c:pt>
                <c:pt idx="14">
                  <c:v>1.8</c:v>
                </c:pt>
                <c:pt idx="15">
                  <c:v>1.9</c:v>
                </c:pt>
                <c:pt idx="16">
                  <c:v>2</c:v>
                </c:pt>
                <c:pt idx="17">
                  <c:v>2.1</c:v>
                </c:pt>
                <c:pt idx="18">
                  <c:v>2.2000000000000002</c:v>
                </c:pt>
                <c:pt idx="19">
                  <c:v>2.2999999999999998</c:v>
                </c:pt>
                <c:pt idx="20">
                  <c:v>2.4</c:v>
                </c:pt>
                <c:pt idx="21">
                  <c:v>2.5</c:v>
                </c:pt>
              </c:numCache>
            </c:numRef>
          </c:cat>
          <c:val>
            <c:numRef>
              <c:f>'Speed Histogram Data'!$J$3:$J$24</c:f>
              <c:numCache>
                <c:formatCode>General</c:formatCode>
                <c:ptCount val="2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4</c:v>
                </c:pt>
                <c:pt idx="6">
                  <c:v>13</c:v>
                </c:pt>
                <c:pt idx="7">
                  <c:v>20</c:v>
                </c:pt>
                <c:pt idx="8">
                  <c:v>43</c:v>
                </c:pt>
                <c:pt idx="9">
                  <c:v>61</c:v>
                </c:pt>
                <c:pt idx="10">
                  <c:v>61</c:v>
                </c:pt>
                <c:pt idx="11">
                  <c:v>49</c:v>
                </c:pt>
                <c:pt idx="12">
                  <c:v>43</c:v>
                </c:pt>
                <c:pt idx="13">
                  <c:v>34</c:v>
                </c:pt>
                <c:pt idx="14">
                  <c:v>23</c:v>
                </c:pt>
                <c:pt idx="15">
                  <c:v>12</c:v>
                </c:pt>
                <c:pt idx="16">
                  <c:v>5</c:v>
                </c:pt>
                <c:pt idx="17">
                  <c:v>2</c:v>
                </c:pt>
                <c:pt idx="18">
                  <c:v>3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</c:numCache>
            </c:numRef>
          </c:val>
        </c:ser>
        <c:gapWidth val="0"/>
        <c:axId val="88717184"/>
        <c:axId val="88727552"/>
      </c:barChart>
      <c:catAx>
        <c:axId val="88717184"/>
        <c:scaling>
          <c:orientation val="minMax"/>
        </c:scaling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baseline="0"/>
                  <a:t>Walking Speed (m/s)</a:t>
                </a:r>
                <a:endParaRPr lang="en-US" sz="1000"/>
              </a:p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 sz="1000"/>
              </a:p>
            </c:rich>
          </c:tx>
          <c:layout>
            <c:manualLayout>
              <c:xMode val="edge"/>
              <c:yMode val="edge"/>
              <c:x val="0.37208903415015432"/>
              <c:y val="0.82420797237876164"/>
            </c:manualLayout>
          </c:layout>
        </c:title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88727552"/>
        <c:crosses val="autoZero"/>
        <c:auto val="1"/>
        <c:lblAlgn val="ctr"/>
        <c:lblOffset val="100"/>
      </c:catAx>
      <c:valAx>
        <c:axId val="8872755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People</a:t>
                </a:r>
              </a:p>
            </c:rich>
          </c:tx>
        </c:title>
        <c:numFmt formatCode="General" sourceLinked="1"/>
        <c:tickLblPos val="nextTo"/>
        <c:crossAx val="88717184"/>
        <c:crosses val="autoZero"/>
        <c:crossBetween val="between"/>
      </c:valAx>
    </c:plotArea>
    <c:plotVisOnly val="1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200" b="1" i="0" u="none" strike="noStrike" baseline="0"/>
              <a:t>Histogram of  Pedestrian Speeds: </a:t>
            </a:r>
            <a:r>
              <a:rPr lang="en-US" sz="1200"/>
              <a:t>Small Tourist Groups  (ST)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'Speed Histogram Data'!$N$3:$N$23</c:f>
              <c:strCache>
                <c:ptCount val="1"/>
                <c:pt idx="0">
                  <c:v>1 3 6 13 15 28 39 33 42 50 46 27 18 12 6 3 4 0 1 0 1</c:v>
                </c:pt>
              </c:strCache>
            </c:strRef>
          </c:tx>
          <c:spPr>
            <a:solidFill>
              <a:srgbClr val="0B52DF"/>
            </a:solidFill>
            <a:ln w="15875">
              <a:solidFill>
                <a:schemeClr val="tx1"/>
              </a:solidFill>
            </a:ln>
          </c:spPr>
          <c:cat>
            <c:numRef>
              <c:f>'Speed Histogram Data'!$M$3:$M$23</c:f>
              <c:numCache>
                <c:formatCode>0.0</c:formatCode>
                <c:ptCount val="21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  <c:pt idx="3">
                  <c:v>0.6</c:v>
                </c:pt>
                <c:pt idx="4">
                  <c:v>0.7</c:v>
                </c:pt>
                <c:pt idx="5">
                  <c:v>0.8</c:v>
                </c:pt>
                <c:pt idx="6">
                  <c:v>0.9</c:v>
                </c:pt>
                <c:pt idx="7">
                  <c:v>1</c:v>
                </c:pt>
                <c:pt idx="8">
                  <c:v>1.1000000000000001</c:v>
                </c:pt>
                <c:pt idx="9">
                  <c:v>1.2</c:v>
                </c:pt>
                <c:pt idx="10">
                  <c:v>1.3</c:v>
                </c:pt>
                <c:pt idx="11">
                  <c:v>1.4</c:v>
                </c:pt>
                <c:pt idx="12">
                  <c:v>1.5</c:v>
                </c:pt>
                <c:pt idx="13">
                  <c:v>1.6</c:v>
                </c:pt>
                <c:pt idx="14">
                  <c:v>1.7</c:v>
                </c:pt>
                <c:pt idx="15">
                  <c:v>1.8</c:v>
                </c:pt>
                <c:pt idx="16">
                  <c:v>1.9</c:v>
                </c:pt>
                <c:pt idx="17">
                  <c:v>2</c:v>
                </c:pt>
                <c:pt idx="18">
                  <c:v>2.1</c:v>
                </c:pt>
                <c:pt idx="19">
                  <c:v>2.2000000000000002</c:v>
                </c:pt>
                <c:pt idx="20">
                  <c:v>2.2999999999999998</c:v>
                </c:pt>
              </c:numCache>
            </c:numRef>
          </c:cat>
          <c:val>
            <c:numRef>
              <c:f>'Speed Histogram Data'!$N$3:$N$20</c:f>
              <c:numCache>
                <c:formatCode>General</c:formatCode>
                <c:ptCount val="18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13</c:v>
                </c:pt>
                <c:pt idx="4">
                  <c:v>15</c:v>
                </c:pt>
                <c:pt idx="5">
                  <c:v>28</c:v>
                </c:pt>
                <c:pt idx="6">
                  <c:v>39</c:v>
                </c:pt>
                <c:pt idx="7">
                  <c:v>33</c:v>
                </c:pt>
                <c:pt idx="8">
                  <c:v>42</c:v>
                </c:pt>
                <c:pt idx="9">
                  <c:v>50</c:v>
                </c:pt>
                <c:pt idx="10">
                  <c:v>46</c:v>
                </c:pt>
                <c:pt idx="11">
                  <c:v>27</c:v>
                </c:pt>
                <c:pt idx="12">
                  <c:v>18</c:v>
                </c:pt>
                <c:pt idx="13">
                  <c:v>12</c:v>
                </c:pt>
                <c:pt idx="14">
                  <c:v>6</c:v>
                </c:pt>
                <c:pt idx="15">
                  <c:v>3</c:v>
                </c:pt>
                <c:pt idx="16">
                  <c:v>4</c:v>
                </c:pt>
                <c:pt idx="17">
                  <c:v>0</c:v>
                </c:pt>
              </c:numCache>
            </c:numRef>
          </c:val>
        </c:ser>
        <c:gapWidth val="0"/>
        <c:axId val="88999808"/>
        <c:axId val="89014272"/>
      </c:barChart>
      <c:catAx>
        <c:axId val="889998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Walking Speed (m/s)</a:t>
                </a:r>
              </a:p>
            </c:rich>
          </c:tx>
        </c:title>
        <c:numFmt formatCode="0.0" sourceLinked="1"/>
        <c:tickLblPos val="nextTo"/>
        <c:crossAx val="89014272"/>
        <c:crosses val="autoZero"/>
        <c:auto val="1"/>
        <c:lblAlgn val="ctr"/>
        <c:lblOffset val="100"/>
      </c:catAx>
      <c:valAx>
        <c:axId val="8901427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People</a:t>
                </a:r>
              </a:p>
            </c:rich>
          </c:tx>
        </c:title>
        <c:numFmt formatCode="General" sourceLinked="1"/>
        <c:tickLblPos val="nextTo"/>
        <c:crossAx val="88999808"/>
        <c:crosses val="autoZero"/>
        <c:crossBetween val="between"/>
      </c:valAx>
    </c:plotArea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200" b="1" i="0" u="none" strike="noStrike" baseline="0"/>
              <a:t>Histogram of  Pedestrian Speeds: </a:t>
            </a:r>
            <a:r>
              <a:rPr lang="en-US" sz="1200"/>
              <a:t>Large Tourist Groups (LT)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Large Tourist Group</c:v>
          </c:tx>
          <c:spPr>
            <a:solidFill>
              <a:srgbClr val="052667"/>
            </a:solidFill>
            <a:ln w="15875">
              <a:solidFill>
                <a:schemeClr val="tx1"/>
              </a:solidFill>
            </a:ln>
          </c:spPr>
          <c:cat>
            <c:numRef>
              <c:f>'Speed Histogram Data'!$Q$3:$Q$10</c:f>
              <c:numCache>
                <c:formatCode>0.0</c:formatCode>
                <c:ptCount val="8"/>
                <c:pt idx="0">
                  <c:v>0.8</c:v>
                </c:pt>
                <c:pt idx="1">
                  <c:v>0.9</c:v>
                </c:pt>
                <c:pt idx="2">
                  <c:v>1</c:v>
                </c:pt>
                <c:pt idx="3">
                  <c:v>1.1000000000000001</c:v>
                </c:pt>
                <c:pt idx="4">
                  <c:v>1.2</c:v>
                </c:pt>
                <c:pt idx="5">
                  <c:v>1.3</c:v>
                </c:pt>
                <c:pt idx="6">
                  <c:v>1.4</c:v>
                </c:pt>
                <c:pt idx="7">
                  <c:v>1.5</c:v>
                </c:pt>
              </c:numCache>
            </c:numRef>
          </c:cat>
          <c:val>
            <c:numRef>
              <c:f>'Speed Histogram Data'!$R$3:$R$10</c:f>
              <c:numCache>
                <c:formatCode>General</c:formatCode>
                <c:ptCount val="8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</c:ser>
        <c:gapWidth val="0"/>
        <c:axId val="89025536"/>
        <c:axId val="89044096"/>
      </c:barChart>
      <c:catAx>
        <c:axId val="890255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Walking Speed (m/s)</a:t>
                </a:r>
              </a:p>
            </c:rich>
          </c:tx>
        </c:title>
        <c:numFmt formatCode="0.0" sourceLinked="1"/>
        <c:tickLblPos val="nextTo"/>
        <c:crossAx val="89044096"/>
        <c:crosses val="autoZero"/>
        <c:auto val="1"/>
        <c:lblAlgn val="ctr"/>
        <c:lblOffset val="100"/>
      </c:catAx>
      <c:valAx>
        <c:axId val="89044096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People</a:t>
                </a:r>
              </a:p>
            </c:rich>
          </c:tx>
        </c:title>
        <c:numFmt formatCode="General" sourceLinked="1"/>
        <c:tickLblPos val="nextTo"/>
        <c:crossAx val="89025536"/>
        <c:crosses val="autoZero"/>
        <c:crossBetween val="between"/>
        <c:majorUnit val="1"/>
        <c:minorUnit val="1"/>
      </c:valAx>
    </c:plotArea>
    <c:plotVisOnly val="1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Comparison of Speeds</a:t>
            </a:r>
            <a:r>
              <a:rPr lang="en-US" baseline="0"/>
              <a:t> of Five Characteristic Groups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min</c:v>
          </c:tx>
          <c:spPr>
            <a:solidFill>
              <a:sysClr val="windowText" lastClr="000000">
                <a:alpha val="43000"/>
              </a:sysClr>
            </a:solidFill>
          </c:spPr>
          <c:cat>
            <c:strRef>
              <c:f>'Speed Histogram Data'!$B$43:$F$43</c:f>
              <c:strCache>
                <c:ptCount val="5"/>
                <c:pt idx="0">
                  <c:v>ST</c:v>
                </c:pt>
                <c:pt idx="1">
                  <c:v>LT</c:v>
                </c:pt>
                <c:pt idx="2">
                  <c:v>EV</c:v>
                </c:pt>
                <c:pt idx="3">
                  <c:v>TV</c:v>
                </c:pt>
                <c:pt idx="4">
                  <c:v>CV</c:v>
                </c:pt>
              </c:strCache>
            </c:strRef>
          </c:cat>
          <c:val>
            <c:numRef>
              <c:f>'Speed Histogram Data'!$B$45:$F$45</c:f>
              <c:numCache>
                <c:formatCode>0.0</c:formatCode>
                <c:ptCount val="5"/>
                <c:pt idx="0">
                  <c:v>0.3</c:v>
                </c:pt>
                <c:pt idx="1">
                  <c:v>0.8</c:v>
                </c:pt>
                <c:pt idx="2" formatCode="General">
                  <c:v>0.3</c:v>
                </c:pt>
                <c:pt idx="3">
                  <c:v>0.4</c:v>
                </c:pt>
                <c:pt idx="4" formatCode="General">
                  <c:v>0.8</c:v>
                </c:pt>
              </c:numCache>
            </c:numRef>
          </c:val>
        </c:ser>
        <c:ser>
          <c:idx val="1"/>
          <c:order val="1"/>
          <c:tx>
            <c:v>mean</c:v>
          </c:tx>
          <c:spPr>
            <a:solidFill>
              <a:srgbClr val="1F497D">
                <a:lumMod val="60000"/>
                <a:lumOff val="40000"/>
                <a:alpha val="57000"/>
              </a:srgbClr>
            </a:solidFill>
          </c:spPr>
          <c:cat>
            <c:strRef>
              <c:f>'Speed Histogram Data'!$B$43:$F$43</c:f>
              <c:strCache>
                <c:ptCount val="5"/>
                <c:pt idx="0">
                  <c:v>ST</c:v>
                </c:pt>
                <c:pt idx="1">
                  <c:v>LT</c:v>
                </c:pt>
                <c:pt idx="2">
                  <c:v>EV</c:v>
                </c:pt>
                <c:pt idx="3">
                  <c:v>TV</c:v>
                </c:pt>
                <c:pt idx="4">
                  <c:v>CV</c:v>
                </c:pt>
              </c:strCache>
            </c:strRef>
          </c:cat>
          <c:val>
            <c:numRef>
              <c:f>'Speed Histogram Data'!$B$47:$F$47</c:f>
              <c:numCache>
                <c:formatCode>0.0</c:formatCode>
                <c:ptCount val="5"/>
                <c:pt idx="0">
                  <c:v>1.1200000000000001</c:v>
                </c:pt>
                <c:pt idx="1">
                  <c:v>1.1499999999999999</c:v>
                </c:pt>
                <c:pt idx="2">
                  <c:v>1.08</c:v>
                </c:pt>
                <c:pt idx="3">
                  <c:v>1.45</c:v>
                </c:pt>
                <c:pt idx="4">
                  <c:v>1.41</c:v>
                </c:pt>
              </c:numCache>
            </c:numRef>
          </c:val>
        </c:ser>
        <c:ser>
          <c:idx val="2"/>
          <c:order val="2"/>
          <c:tx>
            <c:v>median</c:v>
          </c:tx>
          <c:spPr>
            <a:solidFill>
              <a:srgbClr val="C00000">
                <a:alpha val="66000"/>
              </a:srgbClr>
            </a:solidFill>
          </c:spPr>
          <c:cat>
            <c:strRef>
              <c:f>'Speed Histogram Data'!$B$43:$F$43</c:f>
              <c:strCache>
                <c:ptCount val="5"/>
                <c:pt idx="0">
                  <c:v>ST</c:v>
                </c:pt>
                <c:pt idx="1">
                  <c:v>LT</c:v>
                </c:pt>
                <c:pt idx="2">
                  <c:v>EV</c:v>
                </c:pt>
                <c:pt idx="3">
                  <c:v>TV</c:v>
                </c:pt>
                <c:pt idx="4">
                  <c:v>CV</c:v>
                </c:pt>
              </c:strCache>
            </c:strRef>
          </c:cat>
          <c:val>
            <c:numRef>
              <c:f>'Speed Histogram Data'!$B$46:$F$46</c:f>
              <c:numCache>
                <c:formatCode>0.0</c:formatCode>
                <c:ptCount val="5"/>
                <c:pt idx="0">
                  <c:v>1.1000000000000001</c:v>
                </c:pt>
                <c:pt idx="1">
                  <c:v>1.2</c:v>
                </c:pt>
                <c:pt idx="2" formatCode="General">
                  <c:v>1.1000000000000001</c:v>
                </c:pt>
                <c:pt idx="3">
                  <c:v>1.4</c:v>
                </c:pt>
                <c:pt idx="4" formatCode="General">
                  <c:v>1.4</c:v>
                </c:pt>
              </c:numCache>
            </c:numRef>
          </c:val>
        </c:ser>
        <c:ser>
          <c:idx val="3"/>
          <c:order val="3"/>
          <c:tx>
            <c:v>max</c:v>
          </c:tx>
          <c:spPr>
            <a:solidFill>
              <a:srgbClr val="FFFF00">
                <a:alpha val="52000"/>
              </a:srgbClr>
            </a:solidFill>
          </c:spPr>
          <c:cat>
            <c:strRef>
              <c:f>'Speed Histogram Data'!$B$43:$F$43</c:f>
              <c:strCache>
                <c:ptCount val="5"/>
                <c:pt idx="0">
                  <c:v>ST</c:v>
                </c:pt>
                <c:pt idx="1">
                  <c:v>LT</c:v>
                </c:pt>
                <c:pt idx="2">
                  <c:v>EV</c:v>
                </c:pt>
                <c:pt idx="3">
                  <c:v>TV</c:v>
                </c:pt>
                <c:pt idx="4">
                  <c:v>CV</c:v>
                </c:pt>
              </c:strCache>
            </c:strRef>
          </c:cat>
          <c:val>
            <c:numRef>
              <c:f>'Speed Histogram Data'!$B$44:$F$44</c:f>
              <c:numCache>
                <c:formatCode>0.0</c:formatCode>
                <c:ptCount val="5"/>
                <c:pt idx="0">
                  <c:v>2.2999999999999998</c:v>
                </c:pt>
                <c:pt idx="1">
                  <c:v>1.5</c:v>
                </c:pt>
                <c:pt idx="2" formatCode="General">
                  <c:v>1.9</c:v>
                </c:pt>
                <c:pt idx="3">
                  <c:v>3.5</c:v>
                </c:pt>
                <c:pt idx="4" formatCode="General">
                  <c:v>2.1</c:v>
                </c:pt>
              </c:numCache>
            </c:numRef>
          </c:val>
        </c:ser>
        <c:gapWidth val="0"/>
        <c:overlap val="78"/>
        <c:axId val="89103360"/>
        <c:axId val="89113728"/>
      </c:barChart>
      <c:catAx>
        <c:axId val="891033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Pedestrian Type</a:t>
                </a:r>
              </a:p>
            </c:rich>
          </c:tx>
        </c:title>
        <c:tickLblPos val="nextTo"/>
        <c:crossAx val="89113728"/>
        <c:crosses val="autoZero"/>
        <c:auto val="1"/>
        <c:lblAlgn val="ctr"/>
        <c:lblOffset val="100"/>
      </c:catAx>
      <c:valAx>
        <c:axId val="89113728"/>
        <c:scaling>
          <c:orientation val="minMax"/>
          <c:max val="3.5"/>
          <c:min val="0"/>
        </c:scaling>
        <c:axPos val="l"/>
        <c:majorGridlines/>
        <c:minorGridlines>
          <c:spPr>
            <a:ln w="3175">
              <a:solidFill>
                <a:sysClr val="windowText" lastClr="000000">
                  <a:tint val="50000"/>
                  <a:shade val="95000"/>
                  <a:satMod val="105000"/>
                </a:sysClr>
              </a:solidFill>
              <a:prstDash val="dash"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Walking</a:t>
                </a:r>
                <a:r>
                  <a:rPr lang="en-US" baseline="0"/>
                  <a:t> </a:t>
                </a:r>
                <a:r>
                  <a:rPr lang="en-US"/>
                  <a:t>Speed (m/s)</a:t>
                </a:r>
              </a:p>
            </c:rich>
          </c:tx>
        </c:title>
        <c:numFmt formatCode="0.0" sourceLinked="1"/>
        <c:tickLblPos val="nextTo"/>
        <c:crossAx val="89103360"/>
        <c:crosses val="autoZero"/>
        <c:crossBetween val="between"/>
        <c:majorUnit val="0.5"/>
      </c:valAx>
    </c:plotArea>
    <c:legend>
      <c:legendPos val="r"/>
      <c:layout>
        <c:manualLayout>
          <c:xMode val="edge"/>
          <c:yMode val="edge"/>
          <c:x val="0.17400287650610841"/>
          <c:y val="0.15866068967082883"/>
          <c:w val="0.13516556699069332"/>
          <c:h val="0.19021029778685122"/>
        </c:manualLayout>
      </c:layout>
      <c:spPr>
        <a:solidFill>
          <a:sysClr val="window" lastClr="FFFFFF">
            <a:alpha val="27000"/>
          </a:sysClr>
        </a:solidFill>
      </c:spPr>
    </c:legend>
    <c:plotVisOnly val="1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v>Average Shy Space (m)</c:v>
          </c:tx>
          <c:dPt>
            <c:idx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2"/>
            <c:spPr>
              <a:solidFill>
                <a:schemeClr val="tx1">
                  <a:lumMod val="85000"/>
                  <a:lumOff val="15000"/>
                </a:schemeClr>
              </a:solidFill>
            </c:spPr>
          </c:dPt>
          <c:dPt>
            <c:idx val="3"/>
            <c:spPr>
              <a:solidFill>
                <a:schemeClr val="tx1">
                  <a:lumMod val="65000"/>
                  <a:lumOff val="35000"/>
                </a:schemeClr>
              </a:solidFill>
            </c:spPr>
          </c:dPt>
          <c:dPt>
            <c:idx val="4"/>
            <c:spPr>
              <a:solidFill>
                <a:schemeClr val="bg1">
                  <a:lumMod val="65000"/>
                </a:schemeClr>
              </a:solidFill>
            </c:spPr>
          </c:dPt>
          <c:cat>
            <c:strRef>
              <c:f>'Shy Space Data'!$J$1:$N$1</c:f>
              <c:strCache>
                <c:ptCount val="5"/>
                <c:pt idx="0">
                  <c:v>Venetians</c:v>
                </c:pt>
                <c:pt idx="1">
                  <c:v>Tourists</c:v>
                </c:pt>
                <c:pt idx="2">
                  <c:v>High</c:v>
                </c:pt>
                <c:pt idx="3">
                  <c:v>Medium</c:v>
                </c:pt>
                <c:pt idx="4">
                  <c:v>Low</c:v>
                </c:pt>
              </c:strCache>
            </c:strRef>
          </c:cat>
          <c:val>
            <c:numRef>
              <c:f>'Shy Space Data'!$J$2:$N$2</c:f>
              <c:numCache>
                <c:formatCode>0.000</c:formatCode>
                <c:ptCount val="5"/>
                <c:pt idx="0">
                  <c:v>0.14533333333333334</c:v>
                </c:pt>
                <c:pt idx="1">
                  <c:v>0.13333333333333333</c:v>
                </c:pt>
                <c:pt idx="2">
                  <c:v>0.13114754098360656</c:v>
                </c:pt>
                <c:pt idx="3">
                  <c:v>0.14285714285714288</c:v>
                </c:pt>
                <c:pt idx="4">
                  <c:v>0.18000000000000002</c:v>
                </c:pt>
              </c:numCache>
            </c:numRef>
          </c:val>
        </c:ser>
        <c:axId val="90496000"/>
        <c:axId val="90309376"/>
      </c:barChart>
      <c:catAx>
        <c:axId val="90496000"/>
        <c:scaling>
          <c:orientation val="minMax"/>
        </c:scaling>
        <c:axPos val="b"/>
        <c:tickLblPos val="nextTo"/>
        <c:crossAx val="90309376"/>
        <c:crosses val="autoZero"/>
        <c:auto val="1"/>
        <c:lblAlgn val="ctr"/>
        <c:lblOffset val="100"/>
      </c:catAx>
      <c:valAx>
        <c:axId val="90309376"/>
        <c:scaling>
          <c:orientation val="minMax"/>
        </c:scaling>
        <c:axPos val="l"/>
        <c:majorGridlines/>
        <c:numFmt formatCode="0.000" sourceLinked="1"/>
        <c:tickLblPos val="nextTo"/>
        <c:crossAx val="9049600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Crowd</a:t>
            </a:r>
            <a:r>
              <a:rPr lang="en-US" baseline="0"/>
              <a:t> Composition - Percent Tourists</a:t>
            </a:r>
            <a:endParaRPr lang="en-US"/>
          </a:p>
        </c:rich>
      </c:tx>
    </c:title>
    <c:plotArea>
      <c:layout>
        <c:manualLayout>
          <c:layoutTarget val="inner"/>
          <c:xMode val="edge"/>
          <c:yMode val="edge"/>
          <c:x val="0.12527167339345294"/>
          <c:y val="0.1422268224853504"/>
          <c:w val="0.65974128017738976"/>
          <c:h val="0.61695437089612604"/>
        </c:manualLayout>
      </c:layout>
      <c:lineChart>
        <c:grouping val="standard"/>
        <c:ser>
          <c:idx val="0"/>
          <c:order val="0"/>
          <c:tx>
            <c:v>Wednesday Crowd Composition</c:v>
          </c:tx>
          <c:spPr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pPr>
              <a:solidFill>
                <a:schemeClr val="tx1">
                  <a:lumMod val="85000"/>
                  <a:lumOff val="15000"/>
                </a:schemeClr>
              </a:solidFill>
              <a:ln>
                <a:solidFill>
                  <a:sysClr val="windowText" lastClr="000000">
                    <a:lumMod val="85000"/>
                    <a:lumOff val="15000"/>
                  </a:sysClr>
                </a:solidFill>
              </a:ln>
            </c:spPr>
          </c:marker>
          <c:cat>
            <c:strRef>
              <c:f>'Crowd Composition'!$IS$5:$IS$18</c:f>
              <c:strCache>
                <c:ptCount val="14"/>
                <c:pt idx="0">
                  <c:v>7:00-7:15</c:v>
                </c:pt>
                <c:pt idx="1">
                  <c:v>8:00-8:15</c:v>
                </c:pt>
                <c:pt idx="2">
                  <c:v>9:00-9:15</c:v>
                </c:pt>
                <c:pt idx="3">
                  <c:v>10:00-10:15</c:v>
                </c:pt>
                <c:pt idx="4">
                  <c:v>11:00-11:15</c:v>
                </c:pt>
                <c:pt idx="5">
                  <c:v>12:00-12:15</c:v>
                </c:pt>
                <c:pt idx="6">
                  <c:v>13:00-13:15</c:v>
                </c:pt>
                <c:pt idx="7">
                  <c:v>14:00-14:15</c:v>
                </c:pt>
                <c:pt idx="8">
                  <c:v>15:00-15:15</c:v>
                </c:pt>
                <c:pt idx="9">
                  <c:v>16:00-16:15</c:v>
                </c:pt>
                <c:pt idx="10">
                  <c:v>17:00-17:15</c:v>
                </c:pt>
                <c:pt idx="11">
                  <c:v>18:00-18:15</c:v>
                </c:pt>
                <c:pt idx="12">
                  <c:v>19:00-19:15</c:v>
                </c:pt>
                <c:pt idx="13">
                  <c:v>20:00-20:15</c:v>
                </c:pt>
              </c:strCache>
            </c:strRef>
          </c:cat>
          <c:val>
            <c:numRef>
              <c:f>'Crowd Composition'!$IT$5:$IT$18</c:f>
              <c:numCache>
                <c:formatCode>General</c:formatCode>
                <c:ptCount val="14"/>
                <c:pt idx="0">
                  <c:v>26</c:v>
                </c:pt>
                <c:pt idx="1">
                  <c:v>14</c:v>
                </c:pt>
                <c:pt idx="2">
                  <c:v>32</c:v>
                </c:pt>
                <c:pt idx="3">
                  <c:v>40</c:v>
                </c:pt>
                <c:pt idx="4">
                  <c:v>37</c:v>
                </c:pt>
                <c:pt idx="5">
                  <c:v>41</c:v>
                </c:pt>
                <c:pt idx="6">
                  <c:v>57</c:v>
                </c:pt>
                <c:pt idx="7">
                  <c:v>50</c:v>
                </c:pt>
                <c:pt idx="8">
                  <c:v>55</c:v>
                </c:pt>
                <c:pt idx="9">
                  <c:v>40</c:v>
                </c:pt>
                <c:pt idx="10">
                  <c:v>41</c:v>
                </c:pt>
                <c:pt idx="11">
                  <c:v>48</c:v>
                </c:pt>
                <c:pt idx="12">
                  <c:v>49</c:v>
                </c:pt>
                <c:pt idx="13">
                  <c:v>46</c:v>
                </c:pt>
              </c:numCache>
            </c:numRef>
          </c:val>
        </c:ser>
        <c:ser>
          <c:idx val="1"/>
          <c:order val="1"/>
          <c:tx>
            <c:v>Saturday Crowd Composition</c:v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tx1">
                  <a:lumMod val="50000"/>
                  <a:lumOff val="50000"/>
                </a:schemeClr>
              </a:solidFill>
            </c:spPr>
          </c:marker>
          <c:val>
            <c:numRef>
              <c:f>'Crowd Composition'!$IX$5:$IX$18</c:f>
              <c:numCache>
                <c:formatCode>General</c:formatCode>
                <c:ptCount val="14"/>
                <c:pt idx="0">
                  <c:v>4</c:v>
                </c:pt>
                <c:pt idx="1">
                  <c:v>16</c:v>
                </c:pt>
                <c:pt idx="3">
                  <c:v>50</c:v>
                </c:pt>
                <c:pt idx="4">
                  <c:v>40</c:v>
                </c:pt>
                <c:pt idx="6">
                  <c:v>61</c:v>
                </c:pt>
                <c:pt idx="7">
                  <c:v>58</c:v>
                </c:pt>
                <c:pt idx="9">
                  <c:v>63</c:v>
                </c:pt>
                <c:pt idx="10">
                  <c:v>38</c:v>
                </c:pt>
                <c:pt idx="12">
                  <c:v>57</c:v>
                </c:pt>
                <c:pt idx="13">
                  <c:v>63</c:v>
                </c:pt>
              </c:numCache>
            </c:numRef>
          </c:val>
        </c:ser>
        <c:marker val="1"/>
        <c:axId val="90314624"/>
        <c:axId val="80384000"/>
      </c:lineChart>
      <c:catAx>
        <c:axId val="903146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of</a:t>
                </a:r>
                <a:r>
                  <a:rPr lang="en-US" baseline="0"/>
                  <a:t> Day</a:t>
                </a:r>
              </a:p>
            </c:rich>
          </c:tx>
        </c:title>
        <c:majorTickMark val="none"/>
        <c:tickLblPos val="nextTo"/>
        <c:crossAx val="80384000"/>
        <c:crosses val="autoZero"/>
        <c:auto val="1"/>
        <c:lblAlgn val="ctr"/>
        <c:lblOffset val="100"/>
      </c:catAx>
      <c:valAx>
        <c:axId val="8038400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</a:t>
                </a:r>
                <a:r>
                  <a:rPr lang="en-US" baseline="0"/>
                  <a:t> Tourists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crossAx val="90314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258618930366031"/>
          <c:y val="0.3185613608593264"/>
          <c:w val="0.20042646082610183"/>
          <c:h val="0.33575202014865663"/>
        </c:manualLayout>
      </c:layout>
    </c:legend>
    <c:plotVisOnly val="1"/>
    <c:dispBlanksAs val="span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Crowd Composition v. Speed</a:t>
            </a:r>
          </a:p>
        </c:rich>
      </c:tx>
    </c:title>
    <c:plotArea>
      <c:layout>
        <c:manualLayout>
          <c:layoutTarget val="inner"/>
          <c:xMode val="edge"/>
          <c:yMode val="edge"/>
          <c:x val="0.1349248659143284"/>
          <c:y val="0.12944941711345953"/>
          <c:w val="0.6593655910708317"/>
          <c:h val="0.65521950781793259"/>
        </c:manualLayout>
      </c:layout>
      <c:scatterChart>
        <c:scatterStyle val="lineMarker"/>
        <c:ser>
          <c:idx val="0"/>
          <c:order val="0"/>
          <c:tx>
            <c:v>Crowd Composition v. Speed</c:v>
          </c:tx>
          <c:spPr>
            <a:ln>
              <a:noFill/>
            </a:ln>
          </c:spPr>
          <c:xVal>
            <c:numRef>
              <c:f>'Crowd Composition'!$IS$22:$IS$45</c:f>
              <c:numCache>
                <c:formatCode>General</c:formatCode>
                <c:ptCount val="24"/>
                <c:pt idx="0">
                  <c:v>26</c:v>
                </c:pt>
                <c:pt idx="1">
                  <c:v>14</c:v>
                </c:pt>
                <c:pt idx="2">
                  <c:v>32</c:v>
                </c:pt>
                <c:pt idx="3">
                  <c:v>40</c:v>
                </c:pt>
                <c:pt idx="4">
                  <c:v>37</c:v>
                </c:pt>
                <c:pt idx="5">
                  <c:v>41</c:v>
                </c:pt>
                <c:pt idx="6">
                  <c:v>57</c:v>
                </c:pt>
                <c:pt idx="7">
                  <c:v>50</c:v>
                </c:pt>
                <c:pt idx="8">
                  <c:v>55</c:v>
                </c:pt>
                <c:pt idx="9">
                  <c:v>40</c:v>
                </c:pt>
                <c:pt idx="10">
                  <c:v>41</c:v>
                </c:pt>
                <c:pt idx="11">
                  <c:v>48</c:v>
                </c:pt>
                <c:pt idx="12">
                  <c:v>49</c:v>
                </c:pt>
                <c:pt idx="13">
                  <c:v>46</c:v>
                </c:pt>
                <c:pt idx="14">
                  <c:v>4</c:v>
                </c:pt>
                <c:pt idx="15">
                  <c:v>16</c:v>
                </c:pt>
                <c:pt idx="16">
                  <c:v>50</c:v>
                </c:pt>
                <c:pt idx="17">
                  <c:v>40</c:v>
                </c:pt>
                <c:pt idx="18">
                  <c:v>61</c:v>
                </c:pt>
                <c:pt idx="19">
                  <c:v>58</c:v>
                </c:pt>
                <c:pt idx="20">
                  <c:v>63</c:v>
                </c:pt>
                <c:pt idx="21">
                  <c:v>38</c:v>
                </c:pt>
                <c:pt idx="22">
                  <c:v>57</c:v>
                </c:pt>
                <c:pt idx="23">
                  <c:v>63</c:v>
                </c:pt>
              </c:numCache>
            </c:numRef>
          </c:xVal>
          <c:yVal>
            <c:numRef>
              <c:f>'Crowd Composition'!$IT$22:$IT$45</c:f>
              <c:numCache>
                <c:formatCode>General</c:formatCode>
                <c:ptCount val="24"/>
                <c:pt idx="0">
                  <c:v>1.49</c:v>
                </c:pt>
                <c:pt idx="1">
                  <c:v>1.41</c:v>
                </c:pt>
                <c:pt idx="2">
                  <c:v>1.33</c:v>
                </c:pt>
                <c:pt idx="3">
                  <c:v>1.32</c:v>
                </c:pt>
                <c:pt idx="4">
                  <c:v>1.39</c:v>
                </c:pt>
                <c:pt idx="5">
                  <c:v>1.25</c:v>
                </c:pt>
                <c:pt idx="6">
                  <c:v>1.33</c:v>
                </c:pt>
                <c:pt idx="7">
                  <c:v>1.33</c:v>
                </c:pt>
                <c:pt idx="8">
                  <c:v>1.23</c:v>
                </c:pt>
                <c:pt idx="9">
                  <c:v>1.05</c:v>
                </c:pt>
                <c:pt idx="10">
                  <c:v>1.31</c:v>
                </c:pt>
                <c:pt idx="11">
                  <c:v>1.26</c:v>
                </c:pt>
                <c:pt idx="12">
                  <c:v>1.21</c:v>
                </c:pt>
                <c:pt idx="13">
                  <c:v>1.38</c:v>
                </c:pt>
                <c:pt idx="14">
                  <c:v>1.46</c:v>
                </c:pt>
                <c:pt idx="15">
                  <c:v>1.34</c:v>
                </c:pt>
                <c:pt idx="16">
                  <c:v>1.29</c:v>
                </c:pt>
                <c:pt idx="17">
                  <c:v>1.19</c:v>
                </c:pt>
                <c:pt idx="18">
                  <c:v>1.1200000000000001</c:v>
                </c:pt>
                <c:pt idx="19">
                  <c:v>1.06</c:v>
                </c:pt>
                <c:pt idx="20">
                  <c:v>1.17</c:v>
                </c:pt>
                <c:pt idx="21">
                  <c:v>1.1200000000000001</c:v>
                </c:pt>
                <c:pt idx="22">
                  <c:v>1.23</c:v>
                </c:pt>
                <c:pt idx="23">
                  <c:v>1.08</c:v>
                </c:pt>
              </c:numCache>
            </c:numRef>
          </c:yVal>
        </c:ser>
        <c:axId val="80408960"/>
        <c:axId val="80410880"/>
      </c:scatterChart>
      <c:valAx>
        <c:axId val="804089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Tourists</a:t>
                </a:r>
              </a:p>
            </c:rich>
          </c:tx>
        </c:title>
        <c:numFmt formatCode="General" sourceLinked="1"/>
        <c:majorTickMark val="none"/>
        <c:tickLblPos val="nextTo"/>
        <c:crossAx val="80410880"/>
        <c:crosses val="autoZero"/>
        <c:crossBetween val="midCat"/>
      </c:valAx>
      <c:valAx>
        <c:axId val="80410880"/>
        <c:scaling>
          <c:orientation val="minMax"/>
          <c:max val="1.6"/>
          <c:min val="1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</a:t>
                </a:r>
                <a:r>
                  <a:rPr lang="en-US" baseline="0"/>
                  <a:t> Pedestrian Speed (m/s)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crossAx val="804089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9695048910489563"/>
          <c:y val="0.43316089762284177"/>
          <c:w val="0.20304951089510501"/>
          <c:h val="0.22443651808481205"/>
        </c:manualLayout>
      </c:layout>
    </c:legend>
    <c:plotVisOnly val="1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Overall Volume</a:t>
            </a:r>
            <a:r>
              <a:rPr lang="en-US" baseline="0"/>
              <a:t> through Square</a:t>
            </a:r>
          </a:p>
        </c:rich>
      </c:tx>
    </c:title>
    <c:plotArea>
      <c:layout>
        <c:manualLayout>
          <c:layoutTarget val="inner"/>
          <c:xMode val="edge"/>
          <c:yMode val="edge"/>
          <c:x val="0.13994969404337096"/>
          <c:y val="0.16110134119973973"/>
          <c:w val="0.63837733074343395"/>
          <c:h val="0.55777954448384148"/>
        </c:manualLayout>
      </c:layout>
      <c:lineChart>
        <c:grouping val="standard"/>
        <c:ser>
          <c:idx val="0"/>
          <c:order val="0"/>
          <c:tx>
            <c:v>Wednesday Overall Volume</c:v>
          </c:tx>
          <c:spPr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pPr>
              <a:solidFill>
                <a:schemeClr val="tx1">
                  <a:lumMod val="85000"/>
                  <a:lumOff val="15000"/>
                </a:schemeClr>
              </a:solidFill>
            </c:spPr>
          </c:marker>
          <c:cat>
            <c:strRef>
              <c:f>'Volume and Path'!$D$3:$D$16</c:f>
              <c:strCache>
                <c:ptCount val="14"/>
                <c:pt idx="0">
                  <c:v>7:00-7:15</c:v>
                </c:pt>
                <c:pt idx="1">
                  <c:v>8:00-8:15</c:v>
                </c:pt>
                <c:pt idx="2">
                  <c:v>9:00-9:15</c:v>
                </c:pt>
                <c:pt idx="3">
                  <c:v>10:00-10:15</c:v>
                </c:pt>
                <c:pt idx="4">
                  <c:v>11:00-11:15</c:v>
                </c:pt>
                <c:pt idx="5">
                  <c:v>12:00-12:15</c:v>
                </c:pt>
                <c:pt idx="6">
                  <c:v>13:00-13:15</c:v>
                </c:pt>
                <c:pt idx="7">
                  <c:v>14:00-14:15</c:v>
                </c:pt>
                <c:pt idx="8">
                  <c:v>15:00-15:15</c:v>
                </c:pt>
                <c:pt idx="9">
                  <c:v>16:00-16:15</c:v>
                </c:pt>
                <c:pt idx="10">
                  <c:v>17:00-17:15</c:v>
                </c:pt>
                <c:pt idx="11">
                  <c:v>18:00-18:15</c:v>
                </c:pt>
                <c:pt idx="12">
                  <c:v>19:00-19:15</c:v>
                </c:pt>
                <c:pt idx="13">
                  <c:v>20:00-20:15</c:v>
                </c:pt>
              </c:strCache>
            </c:strRef>
          </c:cat>
          <c:val>
            <c:numRef>
              <c:f>'Volume and Path'!$E$3:$E$16</c:f>
              <c:numCache>
                <c:formatCode>General</c:formatCode>
                <c:ptCount val="14"/>
                <c:pt idx="0">
                  <c:v>86</c:v>
                </c:pt>
                <c:pt idx="1">
                  <c:v>326</c:v>
                </c:pt>
                <c:pt idx="2">
                  <c:v>361</c:v>
                </c:pt>
                <c:pt idx="3">
                  <c:v>420</c:v>
                </c:pt>
                <c:pt idx="4">
                  <c:v>423</c:v>
                </c:pt>
                <c:pt idx="5">
                  <c:v>430</c:v>
                </c:pt>
                <c:pt idx="6">
                  <c:v>478</c:v>
                </c:pt>
                <c:pt idx="7">
                  <c:v>461</c:v>
                </c:pt>
                <c:pt idx="8">
                  <c:v>406</c:v>
                </c:pt>
                <c:pt idx="9">
                  <c:v>482</c:v>
                </c:pt>
                <c:pt idx="10">
                  <c:v>490</c:v>
                </c:pt>
                <c:pt idx="11">
                  <c:v>515</c:v>
                </c:pt>
                <c:pt idx="12">
                  <c:v>491</c:v>
                </c:pt>
                <c:pt idx="13">
                  <c:v>346</c:v>
                </c:pt>
              </c:numCache>
            </c:numRef>
          </c:val>
        </c:ser>
        <c:ser>
          <c:idx val="1"/>
          <c:order val="1"/>
          <c:tx>
            <c:v>Saturday Overall Volume</c:v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tx1">
                  <a:lumMod val="50000"/>
                  <a:lumOff val="50000"/>
                </a:schemeClr>
              </a:solidFill>
            </c:spPr>
          </c:marker>
          <c:cat>
            <c:strRef>
              <c:f>'Volume and Path'!$D$3:$D$16</c:f>
              <c:strCache>
                <c:ptCount val="14"/>
                <c:pt idx="0">
                  <c:v>7:00-7:15</c:v>
                </c:pt>
                <c:pt idx="1">
                  <c:v>8:00-8:15</c:v>
                </c:pt>
                <c:pt idx="2">
                  <c:v>9:00-9:15</c:v>
                </c:pt>
                <c:pt idx="3">
                  <c:v>10:00-10:15</c:v>
                </c:pt>
                <c:pt idx="4">
                  <c:v>11:00-11:15</c:v>
                </c:pt>
                <c:pt idx="5">
                  <c:v>12:00-12:15</c:v>
                </c:pt>
                <c:pt idx="6">
                  <c:v>13:00-13:15</c:v>
                </c:pt>
                <c:pt idx="7">
                  <c:v>14:00-14:15</c:v>
                </c:pt>
                <c:pt idx="8">
                  <c:v>15:00-15:15</c:v>
                </c:pt>
                <c:pt idx="9">
                  <c:v>16:00-16:15</c:v>
                </c:pt>
                <c:pt idx="10">
                  <c:v>17:00-17:15</c:v>
                </c:pt>
                <c:pt idx="11">
                  <c:v>18:00-18:15</c:v>
                </c:pt>
                <c:pt idx="12">
                  <c:v>19:00-19:15</c:v>
                </c:pt>
                <c:pt idx="13">
                  <c:v>20:00-20:15</c:v>
                </c:pt>
              </c:strCache>
            </c:strRef>
          </c:cat>
          <c:val>
            <c:numRef>
              <c:f>'Volume and Path'!$B$3:$B$16</c:f>
              <c:numCache>
                <c:formatCode>General</c:formatCode>
                <c:ptCount val="14"/>
                <c:pt idx="0">
                  <c:v>75</c:v>
                </c:pt>
                <c:pt idx="1">
                  <c:v>174</c:v>
                </c:pt>
                <c:pt idx="3">
                  <c:v>493</c:v>
                </c:pt>
                <c:pt idx="4">
                  <c:v>570</c:v>
                </c:pt>
                <c:pt idx="6">
                  <c:v>668</c:v>
                </c:pt>
                <c:pt idx="7">
                  <c:v>602</c:v>
                </c:pt>
                <c:pt idx="9">
                  <c:v>570</c:v>
                </c:pt>
                <c:pt idx="10">
                  <c:v>637</c:v>
                </c:pt>
                <c:pt idx="12">
                  <c:v>665</c:v>
                </c:pt>
              </c:numCache>
            </c:numRef>
          </c:val>
        </c:ser>
        <c:marker val="1"/>
        <c:axId val="90711936"/>
        <c:axId val="90734976"/>
      </c:lineChart>
      <c:catAx>
        <c:axId val="907119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of Day</a:t>
                </a:r>
              </a:p>
            </c:rich>
          </c:tx>
        </c:title>
        <c:majorTickMark val="none"/>
        <c:tickLblPos val="nextTo"/>
        <c:crossAx val="90734976"/>
        <c:crosses val="autoZero"/>
        <c:auto val="1"/>
        <c:lblAlgn val="ctr"/>
        <c:lblOffset val="100"/>
      </c:catAx>
      <c:valAx>
        <c:axId val="9073497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People Passing</a:t>
                </a:r>
                <a:r>
                  <a:rPr lang="en-US" baseline="0"/>
                  <a:t> </a:t>
                </a:r>
              </a:p>
              <a:p>
                <a:pPr>
                  <a:defRPr/>
                </a:pPr>
                <a:r>
                  <a:rPr lang="en-US" baseline="0"/>
                  <a:t>Through Square</a:t>
                </a:r>
              </a:p>
            </c:rich>
          </c:tx>
        </c:title>
        <c:numFmt formatCode="General" sourceLinked="1"/>
        <c:majorTickMark val="none"/>
        <c:tickLblPos val="nextTo"/>
        <c:crossAx val="90711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16187093528396"/>
          <c:y val="0.28257382760560201"/>
          <c:w val="0.21348767445760491"/>
          <c:h val="0.39255873072640907"/>
        </c:manualLayout>
      </c:layout>
    </c:legend>
    <c:plotVisOnly val="1"/>
    <c:dispBlanksAs val="span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Crowd Composition v. Speed</a:t>
            </a:r>
          </a:p>
        </c:rich>
      </c:tx>
    </c:title>
    <c:plotArea>
      <c:layout>
        <c:manualLayout>
          <c:layoutTarget val="inner"/>
          <c:xMode val="edge"/>
          <c:yMode val="edge"/>
          <c:x val="0.1349248659143284"/>
          <c:y val="0.12944941711345948"/>
          <c:w val="0.6593655910708317"/>
          <c:h val="0.65521950781793259"/>
        </c:manualLayout>
      </c:layout>
      <c:scatterChart>
        <c:scatterStyle val="lineMarker"/>
        <c:ser>
          <c:idx val="0"/>
          <c:order val="0"/>
          <c:tx>
            <c:v>Crowd Composition v. Speed</c:v>
          </c:tx>
          <c:spPr>
            <a:ln>
              <a:noFill/>
            </a:ln>
          </c:spPr>
          <c:xVal>
            <c:numRef>
              <c:f>'Crowd Composition'!$IS$22:$IS$45</c:f>
              <c:numCache>
                <c:formatCode>General</c:formatCode>
                <c:ptCount val="24"/>
                <c:pt idx="0">
                  <c:v>26</c:v>
                </c:pt>
                <c:pt idx="1">
                  <c:v>14</c:v>
                </c:pt>
                <c:pt idx="2">
                  <c:v>32</c:v>
                </c:pt>
                <c:pt idx="3">
                  <c:v>40</c:v>
                </c:pt>
                <c:pt idx="4">
                  <c:v>37</c:v>
                </c:pt>
                <c:pt idx="5">
                  <c:v>41</c:v>
                </c:pt>
                <c:pt idx="6">
                  <c:v>57</c:v>
                </c:pt>
                <c:pt idx="7">
                  <c:v>50</c:v>
                </c:pt>
                <c:pt idx="8">
                  <c:v>55</c:v>
                </c:pt>
                <c:pt idx="9">
                  <c:v>40</c:v>
                </c:pt>
                <c:pt idx="10">
                  <c:v>41</c:v>
                </c:pt>
                <c:pt idx="11">
                  <c:v>48</c:v>
                </c:pt>
                <c:pt idx="12">
                  <c:v>49</c:v>
                </c:pt>
                <c:pt idx="13">
                  <c:v>46</c:v>
                </c:pt>
                <c:pt idx="14">
                  <c:v>4</c:v>
                </c:pt>
                <c:pt idx="15">
                  <c:v>16</c:v>
                </c:pt>
                <c:pt idx="16">
                  <c:v>50</c:v>
                </c:pt>
                <c:pt idx="17">
                  <c:v>40</c:v>
                </c:pt>
                <c:pt idx="18">
                  <c:v>61</c:v>
                </c:pt>
                <c:pt idx="19">
                  <c:v>58</c:v>
                </c:pt>
                <c:pt idx="20">
                  <c:v>63</c:v>
                </c:pt>
                <c:pt idx="21">
                  <c:v>38</c:v>
                </c:pt>
                <c:pt idx="22">
                  <c:v>57</c:v>
                </c:pt>
                <c:pt idx="23">
                  <c:v>63</c:v>
                </c:pt>
              </c:numCache>
            </c:numRef>
          </c:xVal>
          <c:yVal>
            <c:numRef>
              <c:f>'Crowd Composition'!$IT$22:$IT$45</c:f>
              <c:numCache>
                <c:formatCode>General</c:formatCode>
                <c:ptCount val="24"/>
                <c:pt idx="0">
                  <c:v>1.49</c:v>
                </c:pt>
                <c:pt idx="1">
                  <c:v>1.41</c:v>
                </c:pt>
                <c:pt idx="2">
                  <c:v>1.33</c:v>
                </c:pt>
                <c:pt idx="3">
                  <c:v>1.32</c:v>
                </c:pt>
                <c:pt idx="4">
                  <c:v>1.39</c:v>
                </c:pt>
                <c:pt idx="5">
                  <c:v>1.25</c:v>
                </c:pt>
                <c:pt idx="6">
                  <c:v>1.33</c:v>
                </c:pt>
                <c:pt idx="7">
                  <c:v>1.33</c:v>
                </c:pt>
                <c:pt idx="8">
                  <c:v>1.23</c:v>
                </c:pt>
                <c:pt idx="9">
                  <c:v>1.05</c:v>
                </c:pt>
                <c:pt idx="10">
                  <c:v>1.31</c:v>
                </c:pt>
                <c:pt idx="11">
                  <c:v>1.26</c:v>
                </c:pt>
                <c:pt idx="12">
                  <c:v>1.21</c:v>
                </c:pt>
                <c:pt idx="13">
                  <c:v>1.38</c:v>
                </c:pt>
                <c:pt idx="14">
                  <c:v>1.46</c:v>
                </c:pt>
                <c:pt idx="15">
                  <c:v>1.34</c:v>
                </c:pt>
                <c:pt idx="16">
                  <c:v>1.29</c:v>
                </c:pt>
                <c:pt idx="17">
                  <c:v>1.19</c:v>
                </c:pt>
                <c:pt idx="18">
                  <c:v>1.1200000000000001</c:v>
                </c:pt>
                <c:pt idx="19">
                  <c:v>1.06</c:v>
                </c:pt>
                <c:pt idx="20">
                  <c:v>1.17</c:v>
                </c:pt>
                <c:pt idx="21">
                  <c:v>1.1200000000000001</c:v>
                </c:pt>
                <c:pt idx="22">
                  <c:v>1.23</c:v>
                </c:pt>
                <c:pt idx="23">
                  <c:v>1.08</c:v>
                </c:pt>
              </c:numCache>
            </c:numRef>
          </c:yVal>
        </c:ser>
        <c:axId val="82045184"/>
        <c:axId val="81990016"/>
      </c:scatterChart>
      <c:valAx>
        <c:axId val="82045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Tourists</a:t>
                </a:r>
              </a:p>
            </c:rich>
          </c:tx>
        </c:title>
        <c:numFmt formatCode="General" sourceLinked="1"/>
        <c:majorTickMark val="none"/>
        <c:tickLblPos val="nextTo"/>
        <c:crossAx val="81990016"/>
        <c:crosses val="autoZero"/>
        <c:crossBetween val="midCat"/>
      </c:valAx>
      <c:valAx>
        <c:axId val="81990016"/>
        <c:scaling>
          <c:orientation val="minMax"/>
          <c:max val="1.6"/>
          <c:min val="1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</a:t>
                </a:r>
                <a:r>
                  <a:rPr lang="en-US" baseline="0"/>
                  <a:t> Pedestrian Speed (m/s)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crossAx val="820451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9695048910489563"/>
          <c:y val="0.43316089762284143"/>
          <c:w val="0.20304951089510495"/>
          <c:h val="6.8691029005989654E-2"/>
        </c:manualLayout>
      </c:layout>
    </c:legend>
    <c:plotVisOnly val="1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Wednesday</a:t>
            </a:r>
            <a:r>
              <a:rPr lang="en-US" baseline="0"/>
              <a:t> Path Counts - Minor Paths</a:t>
            </a:r>
          </a:p>
        </c:rich>
      </c:tx>
    </c:title>
    <c:plotArea>
      <c:layout>
        <c:manualLayout>
          <c:layoutTarget val="inner"/>
          <c:xMode val="edge"/>
          <c:yMode val="edge"/>
          <c:x val="9.4159151334883021E-2"/>
          <c:y val="0.13784618575294982"/>
          <c:w val="0.72004206810773386"/>
          <c:h val="0.7003238565255987"/>
        </c:manualLayout>
      </c:layout>
      <c:barChart>
        <c:barDir val="col"/>
        <c:grouping val="clustered"/>
        <c:ser>
          <c:idx val="2"/>
          <c:order val="0"/>
          <c:tx>
            <c:v>A to C (neg)</c:v>
          </c:tx>
          <c:spPr>
            <a:solidFill>
              <a:srgbClr val="B80000"/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Path'!$H$7:$L$7</c:f>
              <c:numCache>
                <c:formatCode>General</c:formatCode>
                <c:ptCount val="5"/>
                <c:pt idx="0">
                  <c:v>0</c:v>
                </c:pt>
                <c:pt idx="1">
                  <c:v>2</c:v>
                </c:pt>
                <c:pt idx="2">
                  <c:v>13</c:v>
                </c:pt>
                <c:pt idx="3">
                  <c:v>6</c:v>
                </c:pt>
                <c:pt idx="4">
                  <c:v>24</c:v>
                </c:pt>
              </c:numCache>
            </c:numRef>
          </c:val>
        </c:ser>
        <c:ser>
          <c:idx val="3"/>
          <c:order val="1"/>
          <c:tx>
            <c:v>C to A (neg)</c:v>
          </c:tx>
          <c:spPr>
            <a:solidFill>
              <a:srgbClr val="00ACA8"/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Path'!$H$8:$L$8</c:f>
              <c:numCache>
                <c:formatCode>General</c:formatCode>
                <c:ptCount val="5"/>
                <c:pt idx="0">
                  <c:v>0</c:v>
                </c:pt>
                <c:pt idx="1">
                  <c:v>4</c:v>
                </c:pt>
                <c:pt idx="2">
                  <c:v>3</c:v>
                </c:pt>
                <c:pt idx="3">
                  <c:v>15</c:v>
                </c:pt>
                <c:pt idx="4">
                  <c:v>17</c:v>
                </c:pt>
              </c:numCache>
            </c:numRef>
          </c:val>
        </c:ser>
        <c:ser>
          <c:idx val="4"/>
          <c:order val="2"/>
          <c:tx>
            <c:v>A to C (café)</c:v>
          </c:tx>
          <c:spPr>
            <a:solidFill>
              <a:srgbClr val="F26800"/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Path'!$H$9:$L$9</c:f>
              <c:numCache>
                <c:formatCode>General</c:formatCode>
                <c:ptCount val="5"/>
                <c:pt idx="0">
                  <c:v>2</c:v>
                </c:pt>
                <c:pt idx="1">
                  <c:v>13</c:v>
                </c:pt>
                <c:pt idx="2">
                  <c:v>6</c:v>
                </c:pt>
                <c:pt idx="3">
                  <c:v>5</c:v>
                </c:pt>
                <c:pt idx="4">
                  <c:v>9</c:v>
                </c:pt>
              </c:numCache>
            </c:numRef>
          </c:val>
        </c:ser>
        <c:ser>
          <c:idx val="5"/>
          <c:order val="3"/>
          <c:tx>
            <c:v>C to A (café)</c:v>
          </c:tx>
          <c:spPr>
            <a:solidFill>
              <a:srgbClr val="00037E"/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Path'!$H$10:$L$10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13</c:v>
                </c:pt>
                <c:pt idx="3">
                  <c:v>7</c:v>
                </c:pt>
                <c:pt idx="4">
                  <c:v>9</c:v>
                </c:pt>
              </c:numCache>
            </c:numRef>
          </c:val>
        </c:ser>
        <c:ser>
          <c:idx val="6"/>
          <c:order val="4"/>
          <c:tx>
            <c:v>A to d</c:v>
          </c:tx>
          <c:spPr>
            <a:solidFill>
              <a:srgbClr val="FEFE00"/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Path'!$H$11:$L$11</c:f>
              <c:numCache>
                <c:formatCode>General</c:formatCode>
                <c:ptCount val="5"/>
                <c:pt idx="0">
                  <c:v>1</c:v>
                </c:pt>
                <c:pt idx="1">
                  <c:v>21</c:v>
                </c:pt>
                <c:pt idx="2">
                  <c:v>39</c:v>
                </c:pt>
                <c:pt idx="3">
                  <c:v>44</c:v>
                </c:pt>
                <c:pt idx="4">
                  <c:v>22</c:v>
                </c:pt>
              </c:numCache>
            </c:numRef>
          </c:val>
        </c:ser>
        <c:ser>
          <c:idx val="7"/>
          <c:order val="5"/>
          <c:tx>
            <c:v>d to A</c:v>
          </c:tx>
          <c:spPr>
            <a:solidFill>
              <a:srgbClr val="D20087"/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Path'!$H$12:$L$12</c:f>
              <c:numCache>
                <c:formatCode>General</c:formatCode>
                <c:ptCount val="5"/>
                <c:pt idx="0">
                  <c:v>14</c:v>
                </c:pt>
                <c:pt idx="1">
                  <c:v>11</c:v>
                </c:pt>
                <c:pt idx="2">
                  <c:v>13</c:v>
                </c:pt>
                <c:pt idx="3">
                  <c:v>12</c:v>
                </c:pt>
                <c:pt idx="4">
                  <c:v>7</c:v>
                </c:pt>
              </c:numCache>
            </c:numRef>
          </c:val>
        </c:ser>
        <c:ser>
          <c:idx val="8"/>
          <c:order val="6"/>
          <c:tx>
            <c:v>B to C</c:v>
          </c:tx>
          <c:spPr>
            <a:solidFill>
              <a:srgbClr val="14942C"/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Path'!$H$13:$L$13</c:f>
              <c:numCache>
                <c:formatCode>General</c:formatCode>
                <c:ptCount val="5"/>
                <c:pt idx="0">
                  <c:v>18</c:v>
                </c:pt>
                <c:pt idx="1">
                  <c:v>39</c:v>
                </c:pt>
                <c:pt idx="2">
                  <c:v>33</c:v>
                </c:pt>
                <c:pt idx="3">
                  <c:v>50</c:v>
                </c:pt>
                <c:pt idx="4">
                  <c:v>47</c:v>
                </c:pt>
              </c:numCache>
            </c:numRef>
          </c:val>
        </c:ser>
        <c:ser>
          <c:idx val="9"/>
          <c:order val="7"/>
          <c:tx>
            <c:v>C to B</c:v>
          </c:tx>
          <c:spPr>
            <a:solidFill>
              <a:srgbClr val="BFBFBF"/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Path'!$H$14:$L$14</c:f>
              <c:numCache>
                <c:formatCode>General</c:formatCode>
                <c:ptCount val="5"/>
                <c:pt idx="0">
                  <c:v>10</c:v>
                </c:pt>
                <c:pt idx="1">
                  <c:v>36</c:v>
                </c:pt>
                <c:pt idx="2">
                  <c:v>58</c:v>
                </c:pt>
                <c:pt idx="3">
                  <c:v>36</c:v>
                </c:pt>
                <c:pt idx="4">
                  <c:v>37</c:v>
                </c:pt>
              </c:numCache>
            </c:numRef>
          </c:val>
        </c:ser>
        <c:ser>
          <c:idx val="10"/>
          <c:order val="8"/>
          <c:tx>
            <c:v>B to d</c:v>
          </c:tx>
          <c:spPr>
            <a:solidFill>
              <a:srgbClr val="FF0000"/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Path'!$H$15:$L$15</c:f>
              <c:numCache>
                <c:formatCode>General</c:formatCode>
                <c:ptCount val="5"/>
                <c:pt idx="0">
                  <c:v>0</c:v>
                </c:pt>
                <c:pt idx="1">
                  <c:v>11</c:v>
                </c:pt>
                <c:pt idx="2">
                  <c:v>9</c:v>
                </c:pt>
                <c:pt idx="3">
                  <c:v>2</c:v>
                </c:pt>
                <c:pt idx="4">
                  <c:v>5</c:v>
                </c:pt>
              </c:numCache>
            </c:numRef>
          </c:val>
        </c:ser>
        <c:ser>
          <c:idx val="11"/>
          <c:order val="9"/>
          <c:tx>
            <c:v>d to B</c:v>
          </c:tx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Path'!$H$16:$L$16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5</c:v>
                </c:pt>
              </c:numCache>
            </c:numRef>
          </c:val>
        </c:ser>
        <c:ser>
          <c:idx val="12"/>
          <c:order val="10"/>
          <c:tx>
            <c:v>C to d</c:v>
          </c:tx>
          <c:spPr>
            <a:solidFill>
              <a:srgbClr val="774F27"/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Path'!$H$17:$L$17</c:f>
              <c:numCache>
                <c:formatCode>General</c:formatCode>
                <c:ptCount val="5"/>
                <c:pt idx="0">
                  <c:v>3</c:v>
                </c:pt>
                <c:pt idx="1">
                  <c:v>21</c:v>
                </c:pt>
                <c:pt idx="2">
                  <c:v>14</c:v>
                </c:pt>
                <c:pt idx="3">
                  <c:v>12</c:v>
                </c:pt>
                <c:pt idx="4">
                  <c:v>11</c:v>
                </c:pt>
              </c:numCache>
            </c:numRef>
          </c:val>
        </c:ser>
        <c:ser>
          <c:idx val="13"/>
          <c:order val="11"/>
          <c:tx>
            <c:v>d to C</c:v>
          </c:tx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Path'!$H$18:$L$18</c:f>
              <c:numCache>
                <c:formatCode>General</c:formatCode>
                <c:ptCount val="5"/>
                <c:pt idx="0">
                  <c:v>1</c:v>
                </c:pt>
                <c:pt idx="1">
                  <c:v>14</c:v>
                </c:pt>
                <c:pt idx="2">
                  <c:v>8</c:v>
                </c:pt>
                <c:pt idx="3">
                  <c:v>8</c:v>
                </c:pt>
                <c:pt idx="4">
                  <c:v>1</c:v>
                </c:pt>
              </c:numCache>
            </c:numRef>
          </c:val>
        </c:ser>
        <c:axId val="90879104"/>
        <c:axId val="90881024"/>
      </c:barChart>
      <c:catAx>
        <c:axId val="908791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of Day</a:t>
                </a:r>
                <a:endParaRPr lang="en-US"/>
              </a:p>
            </c:rich>
          </c:tx>
        </c:title>
        <c:majorTickMark val="none"/>
        <c:tickLblPos val="nextTo"/>
        <c:crossAx val="90881024"/>
        <c:crosses val="autoZero"/>
        <c:auto val="1"/>
        <c:lblAlgn val="ctr"/>
        <c:lblOffset val="100"/>
      </c:catAx>
      <c:valAx>
        <c:axId val="90881024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People Taking Each Path</a:t>
                </a:r>
              </a:p>
            </c:rich>
          </c:tx>
        </c:title>
        <c:numFmt formatCode="General" sourceLinked="1"/>
        <c:majorTickMark val="none"/>
        <c:tickLblPos val="nextTo"/>
        <c:crossAx val="90879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704131118608681"/>
          <c:y val="0.21361875119100604"/>
          <c:w val="0.15846687231606674"/>
          <c:h val="0.64350325577877165"/>
        </c:manualLayout>
      </c:layout>
    </c:legend>
    <c:plotVisOnly val="1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Saturday Path Counts - Minor Paths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A to C (neg)</c:v>
          </c:tx>
          <c:spPr>
            <a:solidFill>
              <a:srgbClr val="B80000"/>
            </a:solidFill>
          </c:spPr>
          <c:cat>
            <c:strRef>
              <c:f>'Volume and Path'!$O$2:$S$2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Path'!$O$8:$S$8</c:f>
              <c:numCache>
                <c:formatCode>General</c:formatCode>
                <c:ptCount val="5"/>
                <c:pt idx="0">
                  <c:v>0</c:v>
                </c:pt>
                <c:pt idx="1">
                  <c:v>47</c:v>
                </c:pt>
                <c:pt idx="2">
                  <c:v>14</c:v>
                </c:pt>
                <c:pt idx="3">
                  <c:v>21</c:v>
                </c:pt>
                <c:pt idx="4">
                  <c:v>15</c:v>
                </c:pt>
              </c:numCache>
            </c:numRef>
          </c:val>
        </c:ser>
        <c:ser>
          <c:idx val="1"/>
          <c:order val="1"/>
          <c:tx>
            <c:v>C to A (neg)</c:v>
          </c:tx>
          <c:spPr>
            <a:solidFill>
              <a:srgbClr val="00ACA8"/>
            </a:solidFill>
          </c:spPr>
          <c:val>
            <c:numRef>
              <c:f>'Volume and Path'!$O$9:$S$9</c:f>
              <c:numCache>
                <c:formatCode>General</c:formatCode>
                <c:ptCount val="5"/>
                <c:pt idx="0">
                  <c:v>0</c:v>
                </c:pt>
                <c:pt idx="1">
                  <c:v>23</c:v>
                </c:pt>
                <c:pt idx="2">
                  <c:v>19</c:v>
                </c:pt>
                <c:pt idx="3">
                  <c:v>12</c:v>
                </c:pt>
                <c:pt idx="4">
                  <c:v>23</c:v>
                </c:pt>
              </c:numCache>
            </c:numRef>
          </c:val>
        </c:ser>
        <c:ser>
          <c:idx val="2"/>
          <c:order val="2"/>
          <c:tx>
            <c:v>A to C (café)</c:v>
          </c:tx>
          <c:spPr>
            <a:solidFill>
              <a:srgbClr val="F26800"/>
            </a:solidFill>
          </c:spPr>
          <c:val>
            <c:numRef>
              <c:f>'Volume and Path'!$O$10:$S$10</c:f>
              <c:numCache>
                <c:formatCode>General</c:formatCode>
                <c:ptCount val="5"/>
                <c:pt idx="0">
                  <c:v>2</c:v>
                </c:pt>
                <c:pt idx="1">
                  <c:v>9</c:v>
                </c:pt>
                <c:pt idx="2">
                  <c:v>4</c:v>
                </c:pt>
                <c:pt idx="3">
                  <c:v>12</c:v>
                </c:pt>
                <c:pt idx="4">
                  <c:v>13</c:v>
                </c:pt>
              </c:numCache>
            </c:numRef>
          </c:val>
        </c:ser>
        <c:ser>
          <c:idx val="3"/>
          <c:order val="3"/>
          <c:tx>
            <c:v>C to A (café)</c:v>
          </c:tx>
          <c:spPr>
            <a:solidFill>
              <a:srgbClr val="00037E"/>
            </a:solidFill>
          </c:spPr>
          <c:val>
            <c:numRef>
              <c:f>'Volume and Path'!$O$11:$S$11</c:f>
              <c:numCache>
                <c:formatCode>General</c:formatCode>
                <c:ptCount val="5"/>
                <c:pt idx="0">
                  <c:v>8</c:v>
                </c:pt>
                <c:pt idx="1">
                  <c:v>12</c:v>
                </c:pt>
                <c:pt idx="2">
                  <c:v>11</c:v>
                </c:pt>
                <c:pt idx="3">
                  <c:v>15</c:v>
                </c:pt>
                <c:pt idx="4">
                  <c:v>15</c:v>
                </c:pt>
              </c:numCache>
            </c:numRef>
          </c:val>
        </c:ser>
        <c:ser>
          <c:idx val="4"/>
          <c:order val="4"/>
          <c:tx>
            <c:v>A to d</c:v>
          </c:tx>
          <c:spPr>
            <a:solidFill>
              <a:srgbClr val="FEFE00"/>
            </a:solidFill>
          </c:spPr>
          <c:val>
            <c:numRef>
              <c:f>'Volume and Path'!$O$12:$S$12</c:f>
              <c:numCache>
                <c:formatCode>General</c:formatCode>
                <c:ptCount val="5"/>
                <c:pt idx="0">
                  <c:v>0</c:v>
                </c:pt>
                <c:pt idx="1">
                  <c:v>25</c:v>
                </c:pt>
                <c:pt idx="2">
                  <c:v>52</c:v>
                </c:pt>
                <c:pt idx="3">
                  <c:v>9</c:v>
                </c:pt>
                <c:pt idx="4">
                  <c:v>29</c:v>
                </c:pt>
              </c:numCache>
            </c:numRef>
          </c:val>
        </c:ser>
        <c:ser>
          <c:idx val="5"/>
          <c:order val="5"/>
          <c:tx>
            <c:v>d to A</c:v>
          </c:tx>
          <c:spPr>
            <a:solidFill>
              <a:srgbClr val="D20087"/>
            </a:solidFill>
          </c:spPr>
          <c:val>
            <c:numRef>
              <c:f>'Volume and Path'!$O$13:$S$13</c:f>
              <c:numCache>
                <c:formatCode>General</c:formatCode>
                <c:ptCount val="5"/>
                <c:pt idx="0">
                  <c:v>0</c:v>
                </c:pt>
                <c:pt idx="1">
                  <c:v>36</c:v>
                </c:pt>
                <c:pt idx="2">
                  <c:v>21</c:v>
                </c:pt>
                <c:pt idx="3">
                  <c:v>15</c:v>
                </c:pt>
                <c:pt idx="4">
                  <c:v>22</c:v>
                </c:pt>
              </c:numCache>
            </c:numRef>
          </c:val>
        </c:ser>
        <c:ser>
          <c:idx val="6"/>
          <c:order val="6"/>
          <c:tx>
            <c:v>B to C</c:v>
          </c:tx>
          <c:spPr>
            <a:solidFill>
              <a:srgbClr val="14942C"/>
            </a:solidFill>
          </c:spPr>
          <c:val>
            <c:numRef>
              <c:f>'Volume and Path'!$O$14:$S$14</c:f>
              <c:numCache>
                <c:formatCode>General</c:formatCode>
                <c:ptCount val="5"/>
                <c:pt idx="0">
                  <c:v>23</c:v>
                </c:pt>
                <c:pt idx="1">
                  <c:v>59</c:v>
                </c:pt>
                <c:pt idx="2">
                  <c:v>61</c:v>
                </c:pt>
                <c:pt idx="3">
                  <c:v>63</c:v>
                </c:pt>
                <c:pt idx="4">
                  <c:v>73</c:v>
                </c:pt>
              </c:numCache>
            </c:numRef>
          </c:val>
        </c:ser>
        <c:ser>
          <c:idx val="7"/>
          <c:order val="7"/>
          <c:tx>
            <c:v>C to B</c:v>
          </c:tx>
          <c:spPr>
            <a:solidFill>
              <a:srgbClr val="BFBFBF"/>
            </a:solidFill>
          </c:spPr>
          <c:val>
            <c:numRef>
              <c:f>'Volume and Path'!$O$15:$S$15</c:f>
              <c:numCache>
                <c:formatCode>General</c:formatCode>
                <c:ptCount val="5"/>
                <c:pt idx="0">
                  <c:v>4</c:v>
                </c:pt>
                <c:pt idx="1">
                  <c:v>16</c:v>
                </c:pt>
                <c:pt idx="2">
                  <c:v>42</c:v>
                </c:pt>
                <c:pt idx="3">
                  <c:v>42</c:v>
                </c:pt>
                <c:pt idx="4">
                  <c:v>62</c:v>
                </c:pt>
              </c:numCache>
            </c:numRef>
          </c:val>
        </c:ser>
        <c:ser>
          <c:idx val="8"/>
          <c:order val="8"/>
          <c:tx>
            <c:v>B to d</c:v>
          </c:tx>
          <c:spPr>
            <a:solidFill>
              <a:srgbClr val="FF0000"/>
            </a:solidFill>
          </c:spPr>
          <c:val>
            <c:numRef>
              <c:f>'Volume and Path'!$O$16:$S$16</c:f>
              <c:numCache>
                <c:formatCode>General</c:formatCode>
                <c:ptCount val="5"/>
                <c:pt idx="0">
                  <c:v>0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</c:numCache>
            </c:numRef>
          </c:val>
        </c:ser>
        <c:ser>
          <c:idx val="9"/>
          <c:order val="9"/>
          <c:tx>
            <c:v>d to B</c:v>
          </c:tx>
          <c:spPr>
            <a:solidFill>
              <a:schemeClr val="accent6"/>
            </a:solidFill>
          </c:spPr>
          <c:val>
            <c:numRef>
              <c:f>'Volume and Path'!$O$17:$S$17</c:f>
              <c:numCache>
                <c:formatCode>General</c:formatCode>
                <c:ptCount val="5"/>
                <c:pt idx="0">
                  <c:v>0</c:v>
                </c:pt>
                <c:pt idx="1">
                  <c:v>11</c:v>
                </c:pt>
                <c:pt idx="2">
                  <c:v>9</c:v>
                </c:pt>
                <c:pt idx="3">
                  <c:v>6</c:v>
                </c:pt>
                <c:pt idx="4">
                  <c:v>19</c:v>
                </c:pt>
              </c:numCache>
            </c:numRef>
          </c:val>
        </c:ser>
        <c:ser>
          <c:idx val="10"/>
          <c:order val="10"/>
          <c:tx>
            <c:v>C to d</c:v>
          </c:tx>
          <c:spPr>
            <a:solidFill>
              <a:srgbClr val="774F27"/>
            </a:solidFill>
          </c:spPr>
          <c:val>
            <c:numRef>
              <c:f>'Volume and Path'!$O$18:$S$18</c:f>
              <c:numCache>
                <c:formatCode>General</c:formatCode>
                <c:ptCount val="5"/>
                <c:pt idx="0">
                  <c:v>3</c:v>
                </c:pt>
                <c:pt idx="1">
                  <c:v>9</c:v>
                </c:pt>
                <c:pt idx="2">
                  <c:v>15</c:v>
                </c:pt>
                <c:pt idx="3">
                  <c:v>12</c:v>
                </c:pt>
                <c:pt idx="4">
                  <c:v>9</c:v>
                </c:pt>
              </c:numCache>
            </c:numRef>
          </c:val>
        </c:ser>
        <c:ser>
          <c:idx val="11"/>
          <c:order val="11"/>
          <c:tx>
            <c:v>d to C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val>
            <c:numRef>
              <c:f>'Volume and Path'!$O$19:$S$19</c:f>
              <c:numCache>
                <c:formatCode>General</c:formatCode>
                <c:ptCount val="5"/>
                <c:pt idx="0">
                  <c:v>5</c:v>
                </c:pt>
                <c:pt idx="1">
                  <c:v>19</c:v>
                </c:pt>
                <c:pt idx="2">
                  <c:v>21</c:v>
                </c:pt>
                <c:pt idx="3">
                  <c:v>15</c:v>
                </c:pt>
                <c:pt idx="4">
                  <c:v>15</c:v>
                </c:pt>
              </c:numCache>
            </c:numRef>
          </c:val>
        </c:ser>
        <c:axId val="90902528"/>
        <c:axId val="90904448"/>
      </c:barChart>
      <c:catAx>
        <c:axId val="909025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of Day</a:t>
                </a:r>
              </a:p>
            </c:rich>
          </c:tx>
        </c:title>
        <c:majorTickMark val="none"/>
        <c:tickLblPos val="nextTo"/>
        <c:crossAx val="90904448"/>
        <c:crosses val="autoZero"/>
        <c:auto val="1"/>
        <c:lblAlgn val="ctr"/>
        <c:lblOffset val="100"/>
      </c:catAx>
      <c:valAx>
        <c:axId val="9090444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od People Taking Each Path</a:t>
                </a:r>
              </a:p>
            </c:rich>
          </c:tx>
        </c:title>
        <c:numFmt formatCode="General" sourceLinked="1"/>
        <c:tickLblPos val="nextTo"/>
        <c:crossAx val="9090252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Wednesday Path Counts - A and B</a:t>
            </a:r>
            <a:r>
              <a:rPr lang="en-US" baseline="0"/>
              <a:t> Entrances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A to B</c:v>
          </c:tx>
          <c:spPr>
            <a:solidFill>
              <a:schemeClr val="bg2">
                <a:lumMod val="25000"/>
              </a:schemeClr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Path'!$H$4:$L$4</c:f>
              <c:numCache>
                <c:formatCode>General</c:formatCode>
                <c:ptCount val="5"/>
                <c:pt idx="0">
                  <c:v>17</c:v>
                </c:pt>
                <c:pt idx="1">
                  <c:v>88</c:v>
                </c:pt>
                <c:pt idx="2">
                  <c:v>198</c:v>
                </c:pt>
                <c:pt idx="3">
                  <c:v>152</c:v>
                </c:pt>
                <c:pt idx="4">
                  <c:v>200</c:v>
                </c:pt>
              </c:numCache>
            </c:numRef>
          </c:val>
        </c:ser>
        <c:ser>
          <c:idx val="1"/>
          <c:order val="1"/>
          <c:tx>
            <c:v>B to A</c:v>
          </c:tx>
          <c:spPr>
            <a:solidFill>
              <a:schemeClr val="bg2">
                <a:lumMod val="75000"/>
              </a:schemeClr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Path'!$H$5:$L$5</c:f>
              <c:numCache>
                <c:formatCode>General</c:formatCode>
                <c:ptCount val="5"/>
                <c:pt idx="0">
                  <c:v>33</c:v>
                </c:pt>
                <c:pt idx="1">
                  <c:v>136</c:v>
                </c:pt>
                <c:pt idx="2">
                  <c:v>80</c:v>
                </c:pt>
                <c:pt idx="3">
                  <c:v>143</c:v>
                </c:pt>
                <c:pt idx="4">
                  <c:v>113</c:v>
                </c:pt>
              </c:numCache>
            </c:numRef>
          </c:val>
        </c:ser>
        <c:axId val="90941696"/>
        <c:axId val="90947968"/>
      </c:barChart>
      <c:catAx>
        <c:axId val="909416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of Day</a:t>
                </a:r>
              </a:p>
            </c:rich>
          </c:tx>
        </c:title>
        <c:majorTickMark val="none"/>
        <c:tickLblPos val="nextTo"/>
        <c:crossAx val="90947968"/>
        <c:crosses val="autoZero"/>
        <c:auto val="1"/>
        <c:lblAlgn val="ctr"/>
        <c:lblOffset val="100"/>
      </c:catAx>
      <c:valAx>
        <c:axId val="9094796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People Taking Each Path</a:t>
                </a:r>
              </a:p>
            </c:rich>
          </c:tx>
        </c:title>
        <c:numFmt formatCode="General" sourceLinked="1"/>
        <c:tickLblPos val="nextTo"/>
        <c:crossAx val="9094169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Saturday</a:t>
            </a:r>
            <a:r>
              <a:rPr lang="en-US" baseline="0"/>
              <a:t> Path Counts - A and B Entrances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A to B</c:v>
          </c:tx>
          <c:spPr>
            <a:solidFill>
              <a:schemeClr val="bg2">
                <a:lumMod val="25000"/>
              </a:schemeClr>
            </a:solidFill>
          </c:spPr>
          <c:cat>
            <c:strRef>
              <c:f>'Volume and Path'!$O$2:$S$2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Path'!$O$6:$S$6</c:f>
              <c:numCache>
                <c:formatCode>General</c:formatCode>
                <c:ptCount val="5"/>
                <c:pt idx="0">
                  <c:v>14</c:v>
                </c:pt>
                <c:pt idx="1">
                  <c:v>95</c:v>
                </c:pt>
                <c:pt idx="2">
                  <c:v>207</c:v>
                </c:pt>
                <c:pt idx="3">
                  <c:v>129</c:v>
                </c:pt>
                <c:pt idx="4">
                  <c:v>185</c:v>
                </c:pt>
              </c:numCache>
            </c:numRef>
          </c:val>
        </c:ser>
        <c:ser>
          <c:idx val="1"/>
          <c:order val="1"/>
          <c:tx>
            <c:v>B to A</c:v>
          </c:tx>
          <c:spPr>
            <a:solidFill>
              <a:schemeClr val="bg2">
                <a:lumMod val="75000"/>
              </a:schemeClr>
            </a:solidFill>
          </c:spPr>
          <c:val>
            <c:numRef>
              <c:f>'Volume and Path'!$O$7:$S$7</c:f>
              <c:numCache>
                <c:formatCode>General</c:formatCode>
                <c:ptCount val="5"/>
                <c:pt idx="0">
                  <c:v>14</c:v>
                </c:pt>
                <c:pt idx="1">
                  <c:v>127</c:v>
                </c:pt>
                <c:pt idx="2">
                  <c:v>184</c:v>
                </c:pt>
                <c:pt idx="3">
                  <c:v>198</c:v>
                </c:pt>
                <c:pt idx="4">
                  <c:v>201</c:v>
                </c:pt>
              </c:numCache>
            </c:numRef>
          </c:val>
        </c:ser>
        <c:axId val="90973312"/>
        <c:axId val="90975232"/>
      </c:barChart>
      <c:catAx>
        <c:axId val="909733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of Day</a:t>
                </a:r>
              </a:p>
            </c:rich>
          </c:tx>
        </c:title>
        <c:majorTickMark val="none"/>
        <c:tickLblPos val="nextTo"/>
        <c:crossAx val="90975232"/>
        <c:crosses val="autoZero"/>
        <c:auto val="1"/>
        <c:lblAlgn val="ctr"/>
        <c:lblOffset val="100"/>
      </c:catAx>
      <c:valAx>
        <c:axId val="9097523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People Taking Each Path</a:t>
                </a:r>
                <a:endParaRPr lang="en-US"/>
              </a:p>
            </c:rich>
          </c:tx>
        </c:title>
        <c:numFmt formatCode="General" sourceLinked="1"/>
        <c:tickLblPos val="nextTo"/>
        <c:crossAx val="9097331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Group</a:t>
            </a:r>
            <a:r>
              <a:rPr lang="en-US" baseline="0"/>
              <a:t> Size Frequency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Tourist Group Size Frequency</c:v>
          </c:tx>
          <c:spPr>
            <a:solidFill>
              <a:srgbClr val="083FAC"/>
            </a:solidFill>
          </c:spPr>
          <c:cat>
            <c:strRef>
              <c:f>'Group Size Frequency'!$D$4:$D$14</c:f>
              <c:strCach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&gt;10</c:v>
                </c:pt>
              </c:strCache>
            </c:strRef>
          </c:cat>
          <c:val>
            <c:numRef>
              <c:f>'Group Size Frequency'!$E$4:$E$14</c:f>
              <c:numCache>
                <c:formatCode>General</c:formatCode>
                <c:ptCount val="11"/>
                <c:pt idx="0">
                  <c:v>92</c:v>
                </c:pt>
                <c:pt idx="1">
                  <c:v>217</c:v>
                </c:pt>
                <c:pt idx="2">
                  <c:v>22</c:v>
                </c:pt>
                <c:pt idx="3">
                  <c:v>23</c:v>
                </c:pt>
                <c:pt idx="4">
                  <c:v>2</c:v>
                </c:pt>
                <c:pt idx="5">
                  <c:v>8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11</c:v>
                </c:pt>
              </c:numCache>
            </c:numRef>
          </c:val>
        </c:ser>
        <c:ser>
          <c:idx val="1"/>
          <c:order val="1"/>
          <c:tx>
            <c:v>Venetian Group Size Frequency</c:v>
          </c:tx>
          <c:spPr>
            <a:solidFill>
              <a:srgbClr val="FF6109"/>
            </a:solidFill>
          </c:spPr>
          <c:val>
            <c:numRef>
              <c:f>'Group Size Frequency'!$B$4:$B$9</c:f>
              <c:numCache>
                <c:formatCode>General</c:formatCode>
                <c:ptCount val="6"/>
                <c:pt idx="0">
                  <c:v>387</c:v>
                </c:pt>
                <c:pt idx="1">
                  <c:v>85</c:v>
                </c:pt>
                <c:pt idx="2">
                  <c:v>14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axId val="91013120"/>
        <c:axId val="91015040"/>
      </c:barChart>
      <c:catAx>
        <c:axId val="91013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Group</a:t>
                </a:r>
                <a:r>
                  <a:rPr lang="en-US" baseline="0"/>
                  <a:t> Size</a:t>
                </a:r>
                <a:endParaRPr lang="en-US"/>
              </a:p>
            </c:rich>
          </c:tx>
        </c:title>
        <c:majorTickMark val="none"/>
        <c:tickLblPos val="nextTo"/>
        <c:crossAx val="91015040"/>
        <c:crosses val="autoZero"/>
        <c:auto val="1"/>
        <c:lblAlgn val="ctr"/>
        <c:lblOffset val="100"/>
      </c:catAx>
      <c:valAx>
        <c:axId val="9101504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  <a:r>
                  <a:rPr lang="en-US" baseline="0"/>
                  <a:t> of Group Size</a:t>
                </a:r>
                <a:endParaRPr lang="en-US"/>
              </a:p>
            </c:rich>
          </c:tx>
        </c:title>
        <c:numFmt formatCode="General" sourceLinked="1"/>
        <c:tickLblPos val="nextTo"/>
        <c:crossAx val="9101312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200"/>
              <a:t>Histogram of Pedestrian Speeds: </a:t>
            </a:r>
          </a:p>
          <a:p>
            <a:pPr>
              <a:defRPr/>
            </a:pPr>
            <a:r>
              <a:rPr lang="en-US" sz="1200"/>
              <a:t>Elderly Venetian</a:t>
            </a:r>
            <a:r>
              <a:rPr lang="en-US" sz="1200" baseline="0"/>
              <a:t> (EV)</a:t>
            </a:r>
            <a:endParaRPr lang="en-US" sz="1200"/>
          </a:p>
        </c:rich>
      </c:tx>
      <c:layout>
        <c:manualLayout>
          <c:xMode val="edge"/>
          <c:yMode val="edge"/>
          <c:x val="0.32067858688877993"/>
          <c:y val="2.6470588235294142E-2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v>Elderly Venetian</c:v>
          </c:tx>
          <c:spPr>
            <a:solidFill>
              <a:srgbClr val="A43B00"/>
            </a:solidFill>
            <a:ln w="15875">
              <a:solidFill>
                <a:schemeClr val="tx1"/>
              </a:solidFill>
            </a:ln>
          </c:spPr>
          <c:cat>
            <c:numRef>
              <c:f>'Speed Histogram Data'!$A$3:$A$19</c:f>
              <c:numCache>
                <c:formatCode>General</c:formatCode>
                <c:ptCount val="17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  <c:pt idx="3">
                  <c:v>0.6</c:v>
                </c:pt>
                <c:pt idx="4" formatCode="0.0">
                  <c:v>0.68584070796460173</c:v>
                </c:pt>
                <c:pt idx="5" formatCode="0.0">
                  <c:v>0.75980392156862753</c:v>
                </c:pt>
                <c:pt idx="6" formatCode="0.0">
                  <c:v>0.85164835164835173</c:v>
                </c:pt>
                <c:pt idx="7" formatCode="0.0">
                  <c:v>0.95679012345679015</c:v>
                </c:pt>
                <c:pt idx="8" formatCode="0.0">
                  <c:v>1.0616438356164384</c:v>
                </c:pt>
                <c:pt idx="9" formatCode="0.0">
                  <c:v>1.1567164179104477</c:v>
                </c:pt>
                <c:pt idx="10" formatCode="0.0">
                  <c:v>1.2952380952380953</c:v>
                </c:pt>
                <c:pt idx="11" formatCode="0.0">
                  <c:v>1.3596491228070176</c:v>
                </c:pt>
                <c:pt idx="12" formatCode="0.0">
                  <c:v>1.4622641509433962</c:v>
                </c:pt>
                <c:pt idx="13" formatCode="0.0">
                  <c:v>1.6</c:v>
                </c:pt>
                <c:pt idx="14" formatCode="0.0">
                  <c:v>1.7</c:v>
                </c:pt>
                <c:pt idx="15" formatCode="0.0">
                  <c:v>1.8</c:v>
                </c:pt>
                <c:pt idx="16" formatCode="0.0">
                  <c:v>1.9</c:v>
                </c:pt>
              </c:numCache>
            </c:numRef>
          </c:cat>
          <c:val>
            <c:numRef>
              <c:f>'Speed Histogram Data'!$B$3:$B$19</c:f>
              <c:numCache>
                <c:formatCode>General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8</c:v>
                </c:pt>
                <c:pt idx="6">
                  <c:v>7</c:v>
                </c:pt>
                <c:pt idx="7">
                  <c:v>13</c:v>
                </c:pt>
                <c:pt idx="8">
                  <c:v>12</c:v>
                </c:pt>
                <c:pt idx="9">
                  <c:v>6</c:v>
                </c:pt>
                <c:pt idx="10">
                  <c:v>9</c:v>
                </c:pt>
                <c:pt idx="11">
                  <c:v>10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</c:ser>
        <c:gapWidth val="0"/>
        <c:axId val="91040768"/>
        <c:axId val="91079808"/>
      </c:barChart>
      <c:catAx>
        <c:axId val="910407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Walking Speed (m/s)</a:t>
                </a:r>
              </a:p>
            </c:rich>
          </c:tx>
        </c:title>
        <c:numFmt formatCode="General" sourceLinked="1"/>
        <c:tickLblPos val="nextTo"/>
        <c:txPr>
          <a:bodyPr rot="0" vert="horz" anchor="t" anchorCtr="0"/>
          <a:lstStyle/>
          <a:p>
            <a:pPr>
              <a:defRPr/>
            </a:pPr>
            <a:endParaRPr lang="en-US"/>
          </a:p>
        </c:txPr>
        <c:crossAx val="91079808"/>
        <c:crosses val="autoZero"/>
        <c:lblAlgn val="ctr"/>
        <c:lblOffset val="0"/>
      </c:catAx>
      <c:valAx>
        <c:axId val="91079808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People</a:t>
                </a:r>
              </a:p>
            </c:rich>
          </c:tx>
        </c:title>
        <c:numFmt formatCode="General" sourceLinked="1"/>
        <c:tickLblPos val="nextTo"/>
        <c:crossAx val="91040768"/>
        <c:crosses val="autoZero"/>
        <c:crossBetween val="between"/>
      </c:valAx>
    </c:plotArea>
    <c:plotVisOnly val="1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200" b="1" i="0" u="none" strike="noStrike" baseline="0"/>
              <a:t>Histogram of  Pedestrian Speeds:</a:t>
            </a:r>
          </a:p>
          <a:p>
            <a:pPr>
              <a:defRPr/>
            </a:pPr>
            <a:r>
              <a:rPr lang="en-US" sz="1200" b="1" i="0" u="none" strike="noStrike" baseline="0"/>
              <a:t> </a:t>
            </a:r>
            <a:r>
              <a:rPr lang="en-US" sz="1200"/>
              <a:t>Venetians with Cargo (CV)</a:t>
            </a:r>
          </a:p>
        </c:rich>
      </c:tx>
      <c:layout>
        <c:manualLayout>
          <c:xMode val="edge"/>
          <c:yMode val="edge"/>
          <c:x val="0.3206869625390541"/>
          <c:y val="3.1241284496481819E-2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v>Venetians with Cargo</c:v>
          </c:tx>
          <c:spPr>
            <a:solidFill>
              <a:srgbClr val="E25100"/>
            </a:solidFill>
            <a:ln w="15875">
              <a:solidFill>
                <a:schemeClr val="tx1"/>
              </a:solidFill>
            </a:ln>
          </c:spPr>
          <c:cat>
            <c:numRef>
              <c:f>'Speed Histogram Data'!$E$3:$E$16</c:f>
              <c:numCache>
                <c:formatCode>0.0</c:formatCode>
                <c:ptCount val="14"/>
                <c:pt idx="0">
                  <c:v>0.8</c:v>
                </c:pt>
                <c:pt idx="1">
                  <c:v>0.9</c:v>
                </c:pt>
                <c:pt idx="2">
                  <c:v>1</c:v>
                </c:pt>
                <c:pt idx="3">
                  <c:v>1.1000000000000001</c:v>
                </c:pt>
                <c:pt idx="4">
                  <c:v>1.2</c:v>
                </c:pt>
                <c:pt idx="5">
                  <c:v>1.3</c:v>
                </c:pt>
                <c:pt idx="6">
                  <c:v>1.4</c:v>
                </c:pt>
                <c:pt idx="7">
                  <c:v>1.5</c:v>
                </c:pt>
                <c:pt idx="8">
                  <c:v>1.6</c:v>
                </c:pt>
                <c:pt idx="9">
                  <c:v>1.7</c:v>
                </c:pt>
                <c:pt idx="10">
                  <c:v>1.8</c:v>
                </c:pt>
                <c:pt idx="11">
                  <c:v>1.9</c:v>
                </c:pt>
                <c:pt idx="12">
                  <c:v>2</c:v>
                </c:pt>
                <c:pt idx="13">
                  <c:v>2.1</c:v>
                </c:pt>
              </c:numCache>
            </c:numRef>
          </c:cat>
          <c:val>
            <c:numRef>
              <c:f>'Speed Histogram Data'!$F$3:$F$16</c:f>
              <c:numCache>
                <c:formatCode>General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</c:ser>
        <c:gapWidth val="0"/>
        <c:axId val="91088384"/>
        <c:axId val="91187840"/>
      </c:barChart>
      <c:catAx>
        <c:axId val="91088384"/>
        <c:scaling>
          <c:orientation val="minMax"/>
        </c:scaling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baseline="0"/>
                  <a:t>Walking Speed (m/s)</a:t>
                </a:r>
                <a:endParaRPr lang="en-US" sz="1000"/>
              </a:p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 sz="1000"/>
              </a:p>
            </c:rich>
          </c:tx>
        </c:title>
        <c:numFmt formatCode="0.0" sourceLinked="1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91187840"/>
        <c:crosses val="autoZero"/>
        <c:auto val="1"/>
        <c:lblAlgn val="ctr"/>
        <c:lblOffset val="100"/>
      </c:catAx>
      <c:valAx>
        <c:axId val="9118784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/>
                  <a:t>Number of </a:t>
                </a:r>
                <a:r>
                  <a:rPr lang="en-US" sz="1000" b="1" i="0" baseline="0"/>
                  <a:t>People</a:t>
                </a:r>
                <a:endParaRPr lang="en-US" sz="1000" b="1"/>
              </a:p>
            </c:rich>
          </c:tx>
        </c:title>
        <c:numFmt formatCode="General" sourceLinked="1"/>
        <c:tickLblPos val="nextTo"/>
        <c:crossAx val="91088384"/>
        <c:crosses val="autoZero"/>
        <c:crossBetween val="between"/>
        <c:majorUnit val="1"/>
        <c:minorUnit val="1"/>
      </c:valAx>
    </c:plotArea>
    <c:plotVisOnly val="1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100" b="1" i="0" u="none" strike="noStrike" baseline="0"/>
              <a:t>Histogram of  Pedestrian Speeds:</a:t>
            </a:r>
          </a:p>
          <a:p>
            <a:pPr>
              <a:defRPr/>
            </a:pPr>
            <a:r>
              <a:rPr lang="en-US" sz="1100" b="1" i="0" u="none" strike="noStrike" baseline="0"/>
              <a:t> </a:t>
            </a:r>
            <a:r>
              <a:rPr lang="en-US" sz="1100"/>
              <a:t>Typical Venetian</a:t>
            </a:r>
            <a:r>
              <a:rPr lang="en-US" sz="1100" baseline="0"/>
              <a:t> (TV)</a:t>
            </a:r>
            <a:endParaRPr lang="en-US" sz="1100"/>
          </a:p>
        </c:rich>
      </c:tx>
      <c:layout>
        <c:manualLayout>
          <c:xMode val="edge"/>
          <c:yMode val="edge"/>
          <c:x val="0.25411585478042625"/>
          <c:y val="3.7825073183698502E-2"/>
        </c:manualLayout>
      </c:layout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FF7325"/>
            </a:solidFill>
            <a:ln w="15875">
              <a:solidFill>
                <a:schemeClr val="tx1"/>
              </a:solidFill>
            </a:ln>
          </c:spPr>
          <c:cat>
            <c:numRef>
              <c:f>'Speed Histogram Data'!$I$3:$I$24</c:f>
              <c:numCache>
                <c:formatCode>General</c:formatCode>
                <c:ptCount val="22"/>
                <c:pt idx="0">
                  <c:v>0.4</c:v>
                </c:pt>
                <c:pt idx="1">
                  <c:v>0.5</c:v>
                </c:pt>
                <c:pt idx="2">
                  <c:v>0.6</c:v>
                </c:pt>
                <c:pt idx="3">
                  <c:v>0.7</c:v>
                </c:pt>
                <c:pt idx="4">
                  <c:v>0.8</c:v>
                </c:pt>
                <c:pt idx="5">
                  <c:v>0.9</c:v>
                </c:pt>
                <c:pt idx="6">
                  <c:v>1</c:v>
                </c:pt>
                <c:pt idx="7">
                  <c:v>1.1000000000000001</c:v>
                </c:pt>
                <c:pt idx="8">
                  <c:v>1.2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  <c:pt idx="12">
                  <c:v>1.6</c:v>
                </c:pt>
                <c:pt idx="13">
                  <c:v>1.7</c:v>
                </c:pt>
                <c:pt idx="14">
                  <c:v>1.8</c:v>
                </c:pt>
                <c:pt idx="15">
                  <c:v>1.9</c:v>
                </c:pt>
                <c:pt idx="16">
                  <c:v>2</c:v>
                </c:pt>
                <c:pt idx="17">
                  <c:v>2.1</c:v>
                </c:pt>
                <c:pt idx="18">
                  <c:v>2.2000000000000002</c:v>
                </c:pt>
                <c:pt idx="19">
                  <c:v>2.2999999999999998</c:v>
                </c:pt>
                <c:pt idx="20">
                  <c:v>2.4</c:v>
                </c:pt>
                <c:pt idx="21">
                  <c:v>2.5</c:v>
                </c:pt>
              </c:numCache>
            </c:numRef>
          </c:cat>
          <c:val>
            <c:numRef>
              <c:f>'Speed Histogram Data'!$J$3:$J$24</c:f>
              <c:numCache>
                <c:formatCode>General</c:formatCode>
                <c:ptCount val="2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4</c:v>
                </c:pt>
                <c:pt idx="6">
                  <c:v>13</c:v>
                </c:pt>
                <c:pt idx="7">
                  <c:v>20</c:v>
                </c:pt>
                <c:pt idx="8">
                  <c:v>43</c:v>
                </c:pt>
                <c:pt idx="9">
                  <c:v>61</c:v>
                </c:pt>
                <c:pt idx="10">
                  <c:v>61</c:v>
                </c:pt>
                <c:pt idx="11">
                  <c:v>49</c:v>
                </c:pt>
                <c:pt idx="12">
                  <c:v>43</c:v>
                </c:pt>
                <c:pt idx="13">
                  <c:v>34</c:v>
                </c:pt>
                <c:pt idx="14">
                  <c:v>23</c:v>
                </c:pt>
                <c:pt idx="15">
                  <c:v>12</c:v>
                </c:pt>
                <c:pt idx="16">
                  <c:v>5</c:v>
                </c:pt>
                <c:pt idx="17">
                  <c:v>2</c:v>
                </c:pt>
                <c:pt idx="18">
                  <c:v>3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</c:numCache>
            </c:numRef>
          </c:val>
        </c:ser>
        <c:gapWidth val="0"/>
        <c:axId val="91220992"/>
        <c:axId val="91223168"/>
      </c:barChart>
      <c:catAx>
        <c:axId val="91220992"/>
        <c:scaling>
          <c:orientation val="minMax"/>
        </c:scaling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baseline="0"/>
                  <a:t>Walking Speed (m/s)</a:t>
                </a:r>
                <a:endParaRPr lang="en-US" sz="1000"/>
              </a:p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 sz="1000"/>
              </a:p>
            </c:rich>
          </c:tx>
          <c:layout>
            <c:manualLayout>
              <c:xMode val="edge"/>
              <c:yMode val="edge"/>
              <c:x val="0.37208903415015432"/>
              <c:y val="0.82420797237876164"/>
            </c:manualLayout>
          </c:layout>
        </c:title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91223168"/>
        <c:crosses val="autoZero"/>
        <c:auto val="1"/>
        <c:lblAlgn val="ctr"/>
        <c:lblOffset val="100"/>
      </c:catAx>
      <c:valAx>
        <c:axId val="91223168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People</a:t>
                </a:r>
              </a:p>
            </c:rich>
          </c:tx>
        </c:title>
        <c:numFmt formatCode="General" sourceLinked="1"/>
        <c:tickLblPos val="nextTo"/>
        <c:crossAx val="91220992"/>
        <c:crosses val="autoZero"/>
        <c:crossBetween val="between"/>
      </c:valAx>
    </c:plotArea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200" b="1" i="0" u="none" strike="noStrike" baseline="0"/>
              <a:t>Histogram of  Pedestrian Speeds: </a:t>
            </a:r>
          </a:p>
          <a:p>
            <a:pPr>
              <a:defRPr/>
            </a:pPr>
            <a:r>
              <a:rPr lang="en-US" sz="1200"/>
              <a:t>Small Tourist Groups  (ST)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'Speed Histogram Data'!$N$3:$N$23</c:f>
              <c:strCache>
                <c:ptCount val="1"/>
                <c:pt idx="0">
                  <c:v>1 3 6 13 15 28 39 33 42 50 46 27 18 12 6 3 4 0 1 0 1</c:v>
                </c:pt>
              </c:strCache>
            </c:strRef>
          </c:tx>
          <c:spPr>
            <a:solidFill>
              <a:srgbClr val="0B52DF"/>
            </a:solidFill>
            <a:ln w="15875">
              <a:solidFill>
                <a:schemeClr val="tx1"/>
              </a:solidFill>
            </a:ln>
          </c:spPr>
          <c:cat>
            <c:numRef>
              <c:f>'Speed Histogram Data'!$M$3:$M$23</c:f>
              <c:numCache>
                <c:formatCode>0.0</c:formatCode>
                <c:ptCount val="21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  <c:pt idx="3">
                  <c:v>0.6</c:v>
                </c:pt>
                <c:pt idx="4">
                  <c:v>0.7</c:v>
                </c:pt>
                <c:pt idx="5">
                  <c:v>0.8</c:v>
                </c:pt>
                <c:pt idx="6">
                  <c:v>0.9</c:v>
                </c:pt>
                <c:pt idx="7">
                  <c:v>1</c:v>
                </c:pt>
                <c:pt idx="8">
                  <c:v>1.1000000000000001</c:v>
                </c:pt>
                <c:pt idx="9">
                  <c:v>1.2</c:v>
                </c:pt>
                <c:pt idx="10">
                  <c:v>1.3</c:v>
                </c:pt>
                <c:pt idx="11">
                  <c:v>1.4</c:v>
                </c:pt>
                <c:pt idx="12">
                  <c:v>1.5</c:v>
                </c:pt>
                <c:pt idx="13">
                  <c:v>1.6</c:v>
                </c:pt>
                <c:pt idx="14">
                  <c:v>1.7</c:v>
                </c:pt>
                <c:pt idx="15">
                  <c:v>1.8</c:v>
                </c:pt>
                <c:pt idx="16">
                  <c:v>1.9</c:v>
                </c:pt>
                <c:pt idx="17">
                  <c:v>2</c:v>
                </c:pt>
                <c:pt idx="18">
                  <c:v>2.1</c:v>
                </c:pt>
                <c:pt idx="19">
                  <c:v>2.2000000000000002</c:v>
                </c:pt>
                <c:pt idx="20">
                  <c:v>2.2999999999999998</c:v>
                </c:pt>
              </c:numCache>
            </c:numRef>
          </c:cat>
          <c:val>
            <c:numRef>
              <c:f>'Speed Histogram Data'!$N$3:$N$20</c:f>
              <c:numCache>
                <c:formatCode>General</c:formatCode>
                <c:ptCount val="18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13</c:v>
                </c:pt>
                <c:pt idx="4">
                  <c:v>15</c:v>
                </c:pt>
                <c:pt idx="5">
                  <c:v>28</c:v>
                </c:pt>
                <c:pt idx="6">
                  <c:v>39</c:v>
                </c:pt>
                <c:pt idx="7">
                  <c:v>33</c:v>
                </c:pt>
                <c:pt idx="8">
                  <c:v>42</c:v>
                </c:pt>
                <c:pt idx="9">
                  <c:v>50</c:v>
                </c:pt>
                <c:pt idx="10">
                  <c:v>46</c:v>
                </c:pt>
                <c:pt idx="11">
                  <c:v>27</c:v>
                </c:pt>
                <c:pt idx="12">
                  <c:v>18</c:v>
                </c:pt>
                <c:pt idx="13">
                  <c:v>12</c:v>
                </c:pt>
                <c:pt idx="14">
                  <c:v>6</c:v>
                </c:pt>
                <c:pt idx="15">
                  <c:v>3</c:v>
                </c:pt>
                <c:pt idx="16">
                  <c:v>4</c:v>
                </c:pt>
                <c:pt idx="17">
                  <c:v>0</c:v>
                </c:pt>
              </c:numCache>
            </c:numRef>
          </c:val>
        </c:ser>
        <c:gapWidth val="0"/>
        <c:axId val="91102208"/>
        <c:axId val="91112576"/>
      </c:barChart>
      <c:catAx>
        <c:axId val="911022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Walking Speed (m/s)</a:t>
                </a:r>
              </a:p>
            </c:rich>
          </c:tx>
        </c:title>
        <c:numFmt formatCode="0.0" sourceLinked="1"/>
        <c:tickLblPos val="nextTo"/>
        <c:crossAx val="91112576"/>
        <c:crosses val="autoZero"/>
        <c:auto val="1"/>
        <c:lblAlgn val="ctr"/>
        <c:lblOffset val="100"/>
      </c:catAx>
      <c:valAx>
        <c:axId val="91112576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People</a:t>
                </a:r>
              </a:p>
            </c:rich>
          </c:tx>
        </c:title>
        <c:numFmt formatCode="General" sourceLinked="1"/>
        <c:tickLblPos val="nextTo"/>
        <c:crossAx val="91102208"/>
        <c:crosses val="autoZero"/>
        <c:crossBetween val="between"/>
      </c:valAx>
    </c:plotArea>
    <c:plotVisOnly val="1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200" b="1" i="0" u="none" strike="noStrike" baseline="0"/>
              <a:t>Histogram of  Pedestrian Speeds:</a:t>
            </a:r>
          </a:p>
          <a:p>
            <a:pPr>
              <a:defRPr/>
            </a:pPr>
            <a:r>
              <a:rPr lang="en-US" sz="1200" b="1" i="0" u="none" strike="noStrike" baseline="0"/>
              <a:t> </a:t>
            </a:r>
            <a:r>
              <a:rPr lang="en-US" sz="1200"/>
              <a:t>Large Tourist Groups (LT)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Large Tourist Group</c:v>
          </c:tx>
          <c:spPr>
            <a:solidFill>
              <a:srgbClr val="052667"/>
            </a:solidFill>
            <a:ln w="15875">
              <a:solidFill>
                <a:schemeClr val="tx1"/>
              </a:solidFill>
            </a:ln>
          </c:spPr>
          <c:cat>
            <c:numRef>
              <c:f>'Speed Histogram Data'!$Q$3:$Q$10</c:f>
              <c:numCache>
                <c:formatCode>0.0</c:formatCode>
                <c:ptCount val="8"/>
                <c:pt idx="0">
                  <c:v>0.8</c:v>
                </c:pt>
                <c:pt idx="1">
                  <c:v>0.9</c:v>
                </c:pt>
                <c:pt idx="2">
                  <c:v>1</c:v>
                </c:pt>
                <c:pt idx="3">
                  <c:v>1.1000000000000001</c:v>
                </c:pt>
                <c:pt idx="4">
                  <c:v>1.2</c:v>
                </c:pt>
                <c:pt idx="5">
                  <c:v>1.3</c:v>
                </c:pt>
                <c:pt idx="6">
                  <c:v>1.4</c:v>
                </c:pt>
                <c:pt idx="7">
                  <c:v>1.5</c:v>
                </c:pt>
              </c:numCache>
            </c:numRef>
          </c:cat>
          <c:val>
            <c:numRef>
              <c:f>'Speed Histogram Data'!$R$3:$R$10</c:f>
              <c:numCache>
                <c:formatCode>General</c:formatCode>
                <c:ptCount val="8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</c:ser>
        <c:gapWidth val="0"/>
        <c:axId val="91136384"/>
        <c:axId val="91138304"/>
      </c:barChart>
      <c:catAx>
        <c:axId val="911363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Walking Speed (m/s)</a:t>
                </a:r>
              </a:p>
            </c:rich>
          </c:tx>
        </c:title>
        <c:numFmt formatCode="0.0" sourceLinked="1"/>
        <c:tickLblPos val="nextTo"/>
        <c:crossAx val="91138304"/>
        <c:crosses val="autoZero"/>
        <c:auto val="1"/>
        <c:lblAlgn val="ctr"/>
        <c:lblOffset val="100"/>
      </c:catAx>
      <c:valAx>
        <c:axId val="91138304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People</a:t>
                </a:r>
              </a:p>
            </c:rich>
          </c:tx>
        </c:title>
        <c:numFmt formatCode="General" sourceLinked="1"/>
        <c:tickLblPos val="nextTo"/>
        <c:crossAx val="91136384"/>
        <c:crosses val="autoZero"/>
        <c:crossBetween val="between"/>
        <c:majorUnit val="1"/>
        <c:minorUnit val="1"/>
      </c:valAx>
    </c:plotArea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Overall Volume</a:t>
            </a:r>
            <a:r>
              <a:rPr lang="en-US" baseline="0"/>
              <a:t> through Square</a:t>
            </a:r>
          </a:p>
        </c:rich>
      </c:tx>
    </c:title>
    <c:plotArea>
      <c:layout>
        <c:manualLayout>
          <c:layoutTarget val="inner"/>
          <c:xMode val="edge"/>
          <c:yMode val="edge"/>
          <c:x val="0.13994969404337088"/>
          <c:y val="0.16110134119973973"/>
          <c:w val="0.63837733074343395"/>
          <c:h val="0.55777954448384115"/>
        </c:manualLayout>
      </c:layout>
      <c:lineChart>
        <c:grouping val="standard"/>
        <c:ser>
          <c:idx val="0"/>
          <c:order val="0"/>
          <c:tx>
            <c:v>Wednesday Overall Volume</c:v>
          </c:tx>
          <c:spPr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pPr>
              <a:solidFill>
                <a:schemeClr val="tx1">
                  <a:lumMod val="85000"/>
                  <a:lumOff val="15000"/>
                </a:schemeClr>
              </a:solidFill>
            </c:spPr>
          </c:marker>
          <c:cat>
            <c:strRef>
              <c:f>'Volume and Path'!$D$3:$D$16</c:f>
              <c:strCache>
                <c:ptCount val="14"/>
                <c:pt idx="0">
                  <c:v>7:00-7:15</c:v>
                </c:pt>
                <c:pt idx="1">
                  <c:v>8:00-8:15</c:v>
                </c:pt>
                <c:pt idx="2">
                  <c:v>9:00-9:15</c:v>
                </c:pt>
                <c:pt idx="3">
                  <c:v>10:00-10:15</c:v>
                </c:pt>
                <c:pt idx="4">
                  <c:v>11:00-11:15</c:v>
                </c:pt>
                <c:pt idx="5">
                  <c:v>12:00-12:15</c:v>
                </c:pt>
                <c:pt idx="6">
                  <c:v>13:00-13:15</c:v>
                </c:pt>
                <c:pt idx="7">
                  <c:v>14:00-14:15</c:v>
                </c:pt>
                <c:pt idx="8">
                  <c:v>15:00-15:15</c:v>
                </c:pt>
                <c:pt idx="9">
                  <c:v>16:00-16:15</c:v>
                </c:pt>
                <c:pt idx="10">
                  <c:v>17:00-17:15</c:v>
                </c:pt>
                <c:pt idx="11">
                  <c:v>18:00-18:15</c:v>
                </c:pt>
                <c:pt idx="12">
                  <c:v>19:00-19:15</c:v>
                </c:pt>
                <c:pt idx="13">
                  <c:v>20:00-20:15</c:v>
                </c:pt>
              </c:strCache>
            </c:strRef>
          </c:cat>
          <c:val>
            <c:numRef>
              <c:f>'Volume and Path'!$E$3:$E$16</c:f>
              <c:numCache>
                <c:formatCode>General</c:formatCode>
                <c:ptCount val="14"/>
                <c:pt idx="0">
                  <c:v>86</c:v>
                </c:pt>
                <c:pt idx="1">
                  <c:v>326</c:v>
                </c:pt>
                <c:pt idx="2">
                  <c:v>361</c:v>
                </c:pt>
                <c:pt idx="3">
                  <c:v>420</c:v>
                </c:pt>
                <c:pt idx="4">
                  <c:v>423</c:v>
                </c:pt>
                <c:pt idx="5">
                  <c:v>430</c:v>
                </c:pt>
                <c:pt idx="6">
                  <c:v>478</c:v>
                </c:pt>
                <c:pt idx="7">
                  <c:v>461</c:v>
                </c:pt>
                <c:pt idx="8">
                  <c:v>406</c:v>
                </c:pt>
                <c:pt idx="9">
                  <c:v>482</c:v>
                </c:pt>
                <c:pt idx="10">
                  <c:v>490</c:v>
                </c:pt>
                <c:pt idx="11">
                  <c:v>515</c:v>
                </c:pt>
                <c:pt idx="12">
                  <c:v>491</c:v>
                </c:pt>
                <c:pt idx="13">
                  <c:v>346</c:v>
                </c:pt>
              </c:numCache>
            </c:numRef>
          </c:val>
        </c:ser>
        <c:ser>
          <c:idx val="1"/>
          <c:order val="1"/>
          <c:tx>
            <c:v>Saturday Overall Volume</c:v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tx1">
                  <a:lumMod val="50000"/>
                  <a:lumOff val="50000"/>
                </a:schemeClr>
              </a:solidFill>
            </c:spPr>
          </c:marker>
          <c:cat>
            <c:strRef>
              <c:f>'Volume and Path'!$D$3:$D$16</c:f>
              <c:strCache>
                <c:ptCount val="14"/>
                <c:pt idx="0">
                  <c:v>7:00-7:15</c:v>
                </c:pt>
                <c:pt idx="1">
                  <c:v>8:00-8:15</c:v>
                </c:pt>
                <c:pt idx="2">
                  <c:v>9:00-9:15</c:v>
                </c:pt>
                <c:pt idx="3">
                  <c:v>10:00-10:15</c:v>
                </c:pt>
                <c:pt idx="4">
                  <c:v>11:00-11:15</c:v>
                </c:pt>
                <c:pt idx="5">
                  <c:v>12:00-12:15</c:v>
                </c:pt>
                <c:pt idx="6">
                  <c:v>13:00-13:15</c:v>
                </c:pt>
                <c:pt idx="7">
                  <c:v>14:00-14:15</c:v>
                </c:pt>
                <c:pt idx="8">
                  <c:v>15:00-15:15</c:v>
                </c:pt>
                <c:pt idx="9">
                  <c:v>16:00-16:15</c:v>
                </c:pt>
                <c:pt idx="10">
                  <c:v>17:00-17:15</c:v>
                </c:pt>
                <c:pt idx="11">
                  <c:v>18:00-18:15</c:v>
                </c:pt>
                <c:pt idx="12">
                  <c:v>19:00-19:15</c:v>
                </c:pt>
                <c:pt idx="13">
                  <c:v>20:00-20:15</c:v>
                </c:pt>
              </c:strCache>
            </c:strRef>
          </c:cat>
          <c:val>
            <c:numRef>
              <c:f>'Volume and Path'!$B$3:$B$16</c:f>
              <c:numCache>
                <c:formatCode>General</c:formatCode>
                <c:ptCount val="14"/>
                <c:pt idx="0">
                  <c:v>75</c:v>
                </c:pt>
                <c:pt idx="1">
                  <c:v>174</c:v>
                </c:pt>
                <c:pt idx="3">
                  <c:v>493</c:v>
                </c:pt>
                <c:pt idx="4">
                  <c:v>570</c:v>
                </c:pt>
                <c:pt idx="6">
                  <c:v>668</c:v>
                </c:pt>
                <c:pt idx="7">
                  <c:v>602</c:v>
                </c:pt>
                <c:pt idx="9">
                  <c:v>570</c:v>
                </c:pt>
                <c:pt idx="10">
                  <c:v>637</c:v>
                </c:pt>
                <c:pt idx="12">
                  <c:v>665</c:v>
                </c:pt>
              </c:numCache>
            </c:numRef>
          </c:val>
        </c:ser>
        <c:marker val="1"/>
        <c:axId val="80327040"/>
        <c:axId val="80329344"/>
      </c:lineChart>
      <c:catAx>
        <c:axId val="803270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of Day</a:t>
                </a:r>
              </a:p>
            </c:rich>
          </c:tx>
        </c:title>
        <c:majorTickMark val="none"/>
        <c:tickLblPos val="nextTo"/>
        <c:crossAx val="80329344"/>
        <c:crosses val="autoZero"/>
        <c:auto val="1"/>
        <c:lblAlgn val="ctr"/>
        <c:lblOffset val="100"/>
      </c:catAx>
      <c:valAx>
        <c:axId val="8032934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People Passing</a:t>
                </a:r>
                <a:r>
                  <a:rPr lang="en-US" baseline="0"/>
                  <a:t> </a:t>
                </a:r>
              </a:p>
              <a:p>
                <a:pPr>
                  <a:defRPr/>
                </a:pPr>
                <a:r>
                  <a:rPr lang="en-US" baseline="0"/>
                  <a:t>Through Square</a:t>
                </a:r>
              </a:p>
            </c:rich>
          </c:tx>
        </c:title>
        <c:numFmt formatCode="General" sourceLinked="1"/>
        <c:majorTickMark val="none"/>
        <c:tickLblPos val="nextTo"/>
        <c:crossAx val="803270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16187093528396"/>
          <c:y val="0.2825738276056019"/>
          <c:w val="0.21348767445760491"/>
          <c:h val="0.39255873072640896"/>
        </c:manualLayout>
      </c:layout>
    </c:legend>
    <c:plotVisOnly val="1"/>
    <c:dispBlanksAs val="span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Weekday Pedestrian Attraction vs. Time of Day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v>shops</c:v>
          </c:tx>
          <c:cat>
            <c:strRef>
              <c:f>'Pedestrian Attractions'!$D$59:$D$72</c:f>
              <c:strCache>
                <c:ptCount val="14"/>
                <c:pt idx="0">
                  <c:v>7:00-7:15</c:v>
                </c:pt>
                <c:pt idx="1">
                  <c:v>8:00-8:15</c:v>
                </c:pt>
                <c:pt idx="2">
                  <c:v>9:00-9:15</c:v>
                </c:pt>
                <c:pt idx="3">
                  <c:v>10:00-10:15</c:v>
                </c:pt>
                <c:pt idx="4">
                  <c:v>11:00-11:15</c:v>
                </c:pt>
                <c:pt idx="5">
                  <c:v>12:00-12:15</c:v>
                </c:pt>
                <c:pt idx="6">
                  <c:v>13:00-13:15</c:v>
                </c:pt>
                <c:pt idx="7">
                  <c:v>14:00-14:15</c:v>
                </c:pt>
                <c:pt idx="8">
                  <c:v>15:00-15:15</c:v>
                </c:pt>
                <c:pt idx="9">
                  <c:v>16:00-16:15</c:v>
                </c:pt>
                <c:pt idx="10">
                  <c:v>17:00-17:15</c:v>
                </c:pt>
                <c:pt idx="11">
                  <c:v>18:00-18:15</c:v>
                </c:pt>
                <c:pt idx="12">
                  <c:v>19:00-19:15</c:v>
                </c:pt>
                <c:pt idx="13">
                  <c:v>20:00-20:15</c:v>
                </c:pt>
              </c:strCache>
            </c:strRef>
          </c:cat>
          <c:val>
            <c:numRef>
              <c:f>'Pedestrian Attractions'!$E$59:$E$72</c:f>
              <c:numCache>
                <c:formatCode>General</c:formatCode>
                <c:ptCount val="14"/>
                <c:pt idx="2">
                  <c:v>1.6666666666666667</c:v>
                </c:pt>
                <c:pt idx="3">
                  <c:v>3.7777777777777777</c:v>
                </c:pt>
                <c:pt idx="4">
                  <c:v>3.2222222222222223</c:v>
                </c:pt>
                <c:pt idx="5">
                  <c:v>3.5555555555555554</c:v>
                </c:pt>
                <c:pt idx="6">
                  <c:v>2.3333333333333335</c:v>
                </c:pt>
                <c:pt idx="7">
                  <c:v>2.3333333333333335</c:v>
                </c:pt>
                <c:pt idx="8">
                  <c:v>4.1111111111111107</c:v>
                </c:pt>
                <c:pt idx="9">
                  <c:v>2.7777777777777777</c:v>
                </c:pt>
                <c:pt idx="10">
                  <c:v>3.5555555555555554</c:v>
                </c:pt>
                <c:pt idx="11">
                  <c:v>2.8888888888888888</c:v>
                </c:pt>
                <c:pt idx="12">
                  <c:v>3.8888888888888888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v>s.stands</c:v>
          </c:tx>
          <c:cat>
            <c:strRef>
              <c:f>'Pedestrian Attractions'!$D$59:$D$72</c:f>
              <c:strCache>
                <c:ptCount val="14"/>
                <c:pt idx="0">
                  <c:v>7:00-7:15</c:v>
                </c:pt>
                <c:pt idx="1">
                  <c:v>8:00-8:15</c:v>
                </c:pt>
                <c:pt idx="2">
                  <c:v>9:00-9:15</c:v>
                </c:pt>
                <c:pt idx="3">
                  <c:v>10:00-10:15</c:v>
                </c:pt>
                <c:pt idx="4">
                  <c:v>11:00-11:15</c:v>
                </c:pt>
                <c:pt idx="5">
                  <c:v>12:00-12:15</c:v>
                </c:pt>
                <c:pt idx="6">
                  <c:v>13:00-13:15</c:v>
                </c:pt>
                <c:pt idx="7">
                  <c:v>14:00-14:15</c:v>
                </c:pt>
                <c:pt idx="8">
                  <c:v>15:00-15:15</c:v>
                </c:pt>
                <c:pt idx="9">
                  <c:v>16:00-16:15</c:v>
                </c:pt>
                <c:pt idx="10">
                  <c:v>17:00-17:15</c:v>
                </c:pt>
                <c:pt idx="11">
                  <c:v>18:00-18:15</c:v>
                </c:pt>
                <c:pt idx="12">
                  <c:v>19:00-19:15</c:v>
                </c:pt>
                <c:pt idx="13">
                  <c:v>20:00-20:15</c:v>
                </c:pt>
              </c:strCache>
            </c:strRef>
          </c:cat>
          <c:val>
            <c:numRef>
              <c:f>'Pedestrian Attractions'!$F$59:$F$72</c:f>
              <c:numCache>
                <c:formatCode>General</c:formatCode>
                <c:ptCount val="14"/>
                <c:pt idx="4">
                  <c:v>2.5</c:v>
                </c:pt>
                <c:pt idx="5">
                  <c:v>3.5</c:v>
                </c:pt>
                <c:pt idx="6">
                  <c:v>7</c:v>
                </c:pt>
                <c:pt idx="7">
                  <c:v>6</c:v>
                </c:pt>
                <c:pt idx="8">
                  <c:v>11.5</c:v>
                </c:pt>
                <c:pt idx="9">
                  <c:v>12</c:v>
                </c:pt>
                <c:pt idx="10">
                  <c:v>13.5</c:v>
                </c:pt>
                <c:pt idx="11">
                  <c:v>7.5</c:v>
                </c:pt>
                <c:pt idx="12">
                  <c:v>5</c:v>
                </c:pt>
                <c:pt idx="13">
                  <c:v>3.5</c:v>
                </c:pt>
              </c:numCache>
            </c:numRef>
          </c:val>
        </c:ser>
        <c:ser>
          <c:idx val="2"/>
          <c:order val="2"/>
          <c:tx>
            <c:v>news kiosk</c:v>
          </c:tx>
          <c:cat>
            <c:strRef>
              <c:f>'Pedestrian Attractions'!$D$59:$D$72</c:f>
              <c:strCache>
                <c:ptCount val="14"/>
                <c:pt idx="0">
                  <c:v>7:00-7:15</c:v>
                </c:pt>
                <c:pt idx="1">
                  <c:v>8:00-8:15</c:v>
                </c:pt>
                <c:pt idx="2">
                  <c:v>9:00-9:15</c:v>
                </c:pt>
                <c:pt idx="3">
                  <c:v>10:00-10:15</c:v>
                </c:pt>
                <c:pt idx="4">
                  <c:v>11:00-11:15</c:v>
                </c:pt>
                <c:pt idx="5">
                  <c:v>12:00-12:15</c:v>
                </c:pt>
                <c:pt idx="6">
                  <c:v>13:00-13:15</c:v>
                </c:pt>
                <c:pt idx="7">
                  <c:v>14:00-14:15</c:v>
                </c:pt>
                <c:pt idx="8">
                  <c:v>15:00-15:15</c:v>
                </c:pt>
                <c:pt idx="9">
                  <c:v>16:00-16:15</c:v>
                </c:pt>
                <c:pt idx="10">
                  <c:v>17:00-17:15</c:v>
                </c:pt>
                <c:pt idx="11">
                  <c:v>18:00-18:15</c:v>
                </c:pt>
                <c:pt idx="12">
                  <c:v>19:00-19:15</c:v>
                </c:pt>
                <c:pt idx="13">
                  <c:v>20:00-20:15</c:v>
                </c:pt>
              </c:strCache>
            </c:strRef>
          </c:cat>
          <c:val>
            <c:numRef>
              <c:f>'Pedestrian Attractions'!$G$59:$G$72</c:f>
              <c:numCache>
                <c:formatCode>General</c:formatCode>
                <c:ptCount val="14"/>
                <c:pt idx="0">
                  <c:v>5</c:v>
                </c:pt>
                <c:pt idx="1">
                  <c:v>9</c:v>
                </c:pt>
                <c:pt idx="2">
                  <c:v>14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15</c:v>
                </c:pt>
                <c:pt idx="7">
                  <c:v>2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</c:numCache>
            </c:numRef>
          </c:val>
        </c:ser>
        <c:ser>
          <c:idx val="3"/>
          <c:order val="3"/>
          <c:tx>
            <c:v>phones</c:v>
          </c:tx>
          <c:cat>
            <c:strRef>
              <c:f>'Pedestrian Attractions'!$D$59:$D$72</c:f>
              <c:strCache>
                <c:ptCount val="14"/>
                <c:pt idx="0">
                  <c:v>7:00-7:15</c:v>
                </c:pt>
                <c:pt idx="1">
                  <c:v>8:00-8:15</c:v>
                </c:pt>
                <c:pt idx="2">
                  <c:v>9:00-9:15</c:v>
                </c:pt>
                <c:pt idx="3">
                  <c:v>10:00-10:15</c:v>
                </c:pt>
                <c:pt idx="4">
                  <c:v>11:00-11:15</c:v>
                </c:pt>
                <c:pt idx="5">
                  <c:v>12:00-12:15</c:v>
                </c:pt>
                <c:pt idx="6">
                  <c:v>13:00-13:15</c:v>
                </c:pt>
                <c:pt idx="7">
                  <c:v>14:00-14:15</c:v>
                </c:pt>
                <c:pt idx="8">
                  <c:v>15:00-15:15</c:v>
                </c:pt>
                <c:pt idx="9">
                  <c:v>16:00-16:15</c:v>
                </c:pt>
                <c:pt idx="10">
                  <c:v>17:00-17:15</c:v>
                </c:pt>
                <c:pt idx="11">
                  <c:v>18:00-18:15</c:v>
                </c:pt>
                <c:pt idx="12">
                  <c:v>19:00-19:15</c:v>
                </c:pt>
                <c:pt idx="13">
                  <c:v>20:00-20:15</c:v>
                </c:pt>
              </c:strCache>
            </c:strRef>
          </c:cat>
          <c:val>
            <c:numRef>
              <c:f>'Pedestrian Attractions'!$H$59:$H$72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4"/>
          <c:order val="4"/>
          <c:tx>
            <c:v>window displays</c:v>
          </c:tx>
          <c:cat>
            <c:strRef>
              <c:f>'Pedestrian Attractions'!$D$59:$D$72</c:f>
              <c:strCache>
                <c:ptCount val="14"/>
                <c:pt idx="0">
                  <c:v>7:00-7:15</c:v>
                </c:pt>
                <c:pt idx="1">
                  <c:v>8:00-8:15</c:v>
                </c:pt>
                <c:pt idx="2">
                  <c:v>9:00-9:15</c:v>
                </c:pt>
                <c:pt idx="3">
                  <c:v>10:00-10:15</c:v>
                </c:pt>
                <c:pt idx="4">
                  <c:v>11:00-11:15</c:v>
                </c:pt>
                <c:pt idx="5">
                  <c:v>12:00-12:15</c:v>
                </c:pt>
                <c:pt idx="6">
                  <c:v>13:00-13:15</c:v>
                </c:pt>
                <c:pt idx="7">
                  <c:v>14:00-14:15</c:v>
                </c:pt>
                <c:pt idx="8">
                  <c:v>15:00-15:15</c:v>
                </c:pt>
                <c:pt idx="9">
                  <c:v>16:00-16:15</c:v>
                </c:pt>
                <c:pt idx="10">
                  <c:v>17:00-17:15</c:v>
                </c:pt>
                <c:pt idx="11">
                  <c:v>18:00-18:15</c:v>
                </c:pt>
                <c:pt idx="12">
                  <c:v>19:00-19:15</c:v>
                </c:pt>
                <c:pt idx="13">
                  <c:v>20:00-20:15</c:v>
                </c:pt>
              </c:strCache>
            </c:strRef>
          </c:cat>
          <c:val>
            <c:numRef>
              <c:f>'Pedestrian Attractions'!$I$59:$I$72</c:f>
              <c:numCache>
                <c:formatCode>General</c:formatCode>
                <c:ptCount val="14"/>
                <c:pt idx="3">
                  <c:v>11.666666666666666</c:v>
                </c:pt>
                <c:pt idx="4">
                  <c:v>7.333333333333333</c:v>
                </c:pt>
                <c:pt idx="5">
                  <c:v>4</c:v>
                </c:pt>
                <c:pt idx="6">
                  <c:v>8.3333333333333339</c:v>
                </c:pt>
                <c:pt idx="7">
                  <c:v>9.3333333333333339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7.666666666666667</c:v>
                </c:pt>
                <c:pt idx="12">
                  <c:v>11.666666666666666</c:v>
                </c:pt>
              </c:numCache>
            </c:numRef>
          </c:val>
        </c:ser>
        <c:ser>
          <c:idx val="5"/>
          <c:order val="5"/>
          <c:tx>
            <c:v>café seats</c:v>
          </c:tx>
          <c:cat>
            <c:strRef>
              <c:f>'Pedestrian Attractions'!$D$59:$D$72</c:f>
              <c:strCache>
                <c:ptCount val="14"/>
                <c:pt idx="0">
                  <c:v>7:00-7:15</c:v>
                </c:pt>
                <c:pt idx="1">
                  <c:v>8:00-8:15</c:v>
                </c:pt>
                <c:pt idx="2">
                  <c:v>9:00-9:15</c:v>
                </c:pt>
                <c:pt idx="3">
                  <c:v>10:00-10:15</c:v>
                </c:pt>
                <c:pt idx="4">
                  <c:v>11:00-11:15</c:v>
                </c:pt>
                <c:pt idx="5">
                  <c:v>12:00-12:15</c:v>
                </c:pt>
                <c:pt idx="6">
                  <c:v>13:00-13:15</c:v>
                </c:pt>
                <c:pt idx="7">
                  <c:v>14:00-14:15</c:v>
                </c:pt>
                <c:pt idx="8">
                  <c:v>15:00-15:15</c:v>
                </c:pt>
                <c:pt idx="9">
                  <c:v>16:00-16:15</c:v>
                </c:pt>
                <c:pt idx="10">
                  <c:v>17:00-17:15</c:v>
                </c:pt>
                <c:pt idx="11">
                  <c:v>18:00-18:15</c:v>
                </c:pt>
                <c:pt idx="12">
                  <c:v>19:00-19:15</c:v>
                </c:pt>
                <c:pt idx="13">
                  <c:v>20:00-20:15</c:v>
                </c:pt>
              </c:strCache>
            </c:strRef>
          </c:cat>
          <c:val>
            <c:numRef>
              <c:f>'Pedestrian Attractions'!$J$59:$J$72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0.5714285714285714</c:v>
                </c:pt>
                <c:pt idx="8">
                  <c:v>0.35714285714285715</c:v>
                </c:pt>
                <c:pt idx="9">
                  <c:v>0.14285714285714285</c:v>
                </c:pt>
                <c:pt idx="10">
                  <c:v>0</c:v>
                </c:pt>
                <c:pt idx="11">
                  <c:v>0.6428571428571429</c:v>
                </c:pt>
                <c:pt idx="12">
                  <c:v>0</c:v>
                </c:pt>
                <c:pt idx="13">
                  <c:v>0.14285714285714285</c:v>
                </c:pt>
              </c:numCache>
            </c:numRef>
          </c:val>
        </c:ser>
        <c:marker val="1"/>
        <c:axId val="91256704"/>
        <c:axId val="91271168"/>
      </c:lineChart>
      <c:catAx>
        <c:axId val="91256704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of Day</a:t>
                </a:r>
                <a:endParaRPr lang="en-US"/>
              </a:p>
            </c:rich>
          </c:tx>
        </c:title>
        <c:majorTickMark val="none"/>
        <c:tickLblPos val="nextTo"/>
        <c:crossAx val="91271168"/>
        <c:crosses val="autoZero"/>
        <c:auto val="1"/>
        <c:lblAlgn val="ctr"/>
        <c:lblOffset val="100"/>
      </c:catAx>
      <c:valAx>
        <c:axId val="91271168"/>
        <c:scaling>
          <c:orientation val="minMax"/>
          <c:max val="22.5"/>
          <c:min val="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People per Commercial Unit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spPr>
          <a:ln w="9525">
            <a:noFill/>
          </a:ln>
        </c:spPr>
        <c:crossAx val="91256704"/>
        <c:crosses val="autoZero"/>
        <c:crossBetween val="between"/>
      </c:valAx>
    </c:plotArea>
    <c:legend>
      <c:legendPos val="b"/>
    </c:legend>
    <c:plotVisOnly val="1"/>
    <c:dispBlanksAs val="span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000"/>
              <a:t>Weekend-Day Pedestrian Attraction vs. Time</a:t>
            </a:r>
            <a:r>
              <a:rPr lang="en-US" sz="1000" baseline="0"/>
              <a:t> of Day</a:t>
            </a:r>
            <a:endParaRPr lang="en-US" sz="1000"/>
          </a:p>
        </c:rich>
      </c:tx>
    </c:title>
    <c:plotArea>
      <c:layout/>
      <c:lineChart>
        <c:grouping val="standard"/>
        <c:ser>
          <c:idx val="0"/>
          <c:order val="0"/>
          <c:tx>
            <c:v>shops</c:v>
          </c:tx>
          <c:cat>
            <c:strRef>
              <c:f>'Pedestrian Attractions'!$D$77:$D$89</c:f>
              <c:strCache>
                <c:ptCount val="13"/>
                <c:pt idx="0">
                  <c:v>7:00-7:15</c:v>
                </c:pt>
                <c:pt idx="1">
                  <c:v>8:00-8:15</c:v>
                </c:pt>
                <c:pt idx="2">
                  <c:v>10:00-10:15</c:v>
                </c:pt>
                <c:pt idx="3">
                  <c:v>11:00-11:15</c:v>
                </c:pt>
                <c:pt idx="4">
                  <c:v>12:00-12:15</c:v>
                </c:pt>
                <c:pt idx="5">
                  <c:v>13:00-13:15</c:v>
                </c:pt>
                <c:pt idx="6">
                  <c:v>14:00-14:15</c:v>
                </c:pt>
                <c:pt idx="7">
                  <c:v>15:00-15:15</c:v>
                </c:pt>
                <c:pt idx="8">
                  <c:v>16:00-16:15</c:v>
                </c:pt>
                <c:pt idx="9">
                  <c:v>17:00-17:15</c:v>
                </c:pt>
                <c:pt idx="10">
                  <c:v>18:00-18:15</c:v>
                </c:pt>
                <c:pt idx="11">
                  <c:v>19:00-19:15</c:v>
                </c:pt>
                <c:pt idx="12">
                  <c:v>20:00-20:15</c:v>
                </c:pt>
              </c:strCache>
            </c:strRef>
          </c:cat>
          <c:val>
            <c:numRef>
              <c:f>'Pedestrian Attractions'!$E$77:$E$89</c:f>
              <c:numCache>
                <c:formatCode>General</c:formatCode>
                <c:ptCount val="13"/>
                <c:pt idx="2">
                  <c:v>3.4444444444444446</c:v>
                </c:pt>
                <c:pt idx="3">
                  <c:v>4.8888888888888893</c:v>
                </c:pt>
                <c:pt idx="4">
                  <c:v>0</c:v>
                </c:pt>
                <c:pt idx="5">
                  <c:v>4.333333333333333</c:v>
                </c:pt>
                <c:pt idx="6">
                  <c:v>5</c:v>
                </c:pt>
                <c:pt idx="7">
                  <c:v>0</c:v>
                </c:pt>
                <c:pt idx="8">
                  <c:v>1.2222222222222223</c:v>
                </c:pt>
                <c:pt idx="9">
                  <c:v>4.1111111111111107</c:v>
                </c:pt>
                <c:pt idx="10">
                  <c:v>0</c:v>
                </c:pt>
                <c:pt idx="11">
                  <c:v>3.6666666666666665</c:v>
                </c:pt>
                <c:pt idx="12">
                  <c:v>1.1111111111111112</c:v>
                </c:pt>
              </c:numCache>
            </c:numRef>
          </c:val>
        </c:ser>
        <c:ser>
          <c:idx val="1"/>
          <c:order val="1"/>
          <c:tx>
            <c:v>s.stands</c:v>
          </c:tx>
          <c:cat>
            <c:strRef>
              <c:f>'Pedestrian Attractions'!$D$77:$D$89</c:f>
              <c:strCache>
                <c:ptCount val="13"/>
                <c:pt idx="0">
                  <c:v>7:00-7:15</c:v>
                </c:pt>
                <c:pt idx="1">
                  <c:v>8:00-8:15</c:v>
                </c:pt>
                <c:pt idx="2">
                  <c:v>10:00-10:15</c:v>
                </c:pt>
                <c:pt idx="3">
                  <c:v>11:00-11:15</c:v>
                </c:pt>
                <c:pt idx="4">
                  <c:v>12:00-12:15</c:v>
                </c:pt>
                <c:pt idx="5">
                  <c:v>13:00-13:15</c:v>
                </c:pt>
                <c:pt idx="6">
                  <c:v>14:00-14:15</c:v>
                </c:pt>
                <c:pt idx="7">
                  <c:v>15:00-15:15</c:v>
                </c:pt>
                <c:pt idx="8">
                  <c:v>16:00-16:15</c:v>
                </c:pt>
                <c:pt idx="9">
                  <c:v>17:00-17:15</c:v>
                </c:pt>
                <c:pt idx="10">
                  <c:v>18:00-18:15</c:v>
                </c:pt>
                <c:pt idx="11">
                  <c:v>19:00-19:15</c:v>
                </c:pt>
                <c:pt idx="12">
                  <c:v>20:00-20:15</c:v>
                </c:pt>
              </c:strCache>
            </c:strRef>
          </c:cat>
          <c:val>
            <c:numRef>
              <c:f>'Pedestrian Attractions'!$F$77:$F$89</c:f>
              <c:numCache>
                <c:formatCode>General</c:formatCode>
                <c:ptCount val="13"/>
                <c:pt idx="3">
                  <c:v>9.5</c:v>
                </c:pt>
                <c:pt idx="5">
                  <c:v>11.5</c:v>
                </c:pt>
                <c:pt idx="6">
                  <c:v>21</c:v>
                </c:pt>
                <c:pt idx="8">
                  <c:v>13.5</c:v>
                </c:pt>
                <c:pt idx="9">
                  <c:v>14.5</c:v>
                </c:pt>
                <c:pt idx="11">
                  <c:v>12.5</c:v>
                </c:pt>
              </c:numCache>
            </c:numRef>
          </c:val>
        </c:ser>
        <c:ser>
          <c:idx val="2"/>
          <c:order val="2"/>
          <c:tx>
            <c:v>news kiosk</c:v>
          </c:tx>
          <c:cat>
            <c:strRef>
              <c:f>'Pedestrian Attractions'!$D$77:$D$89</c:f>
              <c:strCache>
                <c:ptCount val="13"/>
                <c:pt idx="0">
                  <c:v>7:00-7:15</c:v>
                </c:pt>
                <c:pt idx="1">
                  <c:v>8:00-8:15</c:v>
                </c:pt>
                <c:pt idx="2">
                  <c:v>10:00-10:15</c:v>
                </c:pt>
                <c:pt idx="3">
                  <c:v>11:00-11:15</c:v>
                </c:pt>
                <c:pt idx="4">
                  <c:v>12:00-12:15</c:v>
                </c:pt>
                <c:pt idx="5">
                  <c:v>13:00-13:15</c:v>
                </c:pt>
                <c:pt idx="6">
                  <c:v>14:00-14:15</c:v>
                </c:pt>
                <c:pt idx="7">
                  <c:v>15:00-15:15</c:v>
                </c:pt>
                <c:pt idx="8">
                  <c:v>16:00-16:15</c:v>
                </c:pt>
                <c:pt idx="9">
                  <c:v>17:00-17:15</c:v>
                </c:pt>
                <c:pt idx="10">
                  <c:v>18:00-18:15</c:v>
                </c:pt>
                <c:pt idx="11">
                  <c:v>19:00-19:15</c:v>
                </c:pt>
                <c:pt idx="12">
                  <c:v>20:00-20:15</c:v>
                </c:pt>
              </c:strCache>
            </c:strRef>
          </c:cat>
          <c:val>
            <c:numRef>
              <c:f>'Pedestrian Attractions'!$G$77:$G$89</c:f>
              <c:numCache>
                <c:formatCode>General</c:formatCode>
                <c:ptCount val="13"/>
                <c:pt idx="0">
                  <c:v>1</c:v>
                </c:pt>
                <c:pt idx="1">
                  <c:v>5</c:v>
                </c:pt>
                <c:pt idx="2">
                  <c:v>13</c:v>
                </c:pt>
                <c:pt idx="3">
                  <c:v>17</c:v>
                </c:pt>
                <c:pt idx="5">
                  <c:v>5</c:v>
                </c:pt>
                <c:pt idx="6">
                  <c:v>19</c:v>
                </c:pt>
                <c:pt idx="8">
                  <c:v>12</c:v>
                </c:pt>
                <c:pt idx="9">
                  <c:v>10</c:v>
                </c:pt>
              </c:numCache>
            </c:numRef>
          </c:val>
        </c:ser>
        <c:ser>
          <c:idx val="3"/>
          <c:order val="3"/>
          <c:tx>
            <c:v>phones</c:v>
          </c:tx>
          <c:cat>
            <c:strRef>
              <c:f>'Pedestrian Attractions'!$D$77:$D$89</c:f>
              <c:strCache>
                <c:ptCount val="13"/>
                <c:pt idx="0">
                  <c:v>7:00-7:15</c:v>
                </c:pt>
                <c:pt idx="1">
                  <c:v>8:00-8:15</c:v>
                </c:pt>
                <c:pt idx="2">
                  <c:v>10:00-10:15</c:v>
                </c:pt>
                <c:pt idx="3">
                  <c:v>11:00-11:15</c:v>
                </c:pt>
                <c:pt idx="4">
                  <c:v>12:00-12:15</c:v>
                </c:pt>
                <c:pt idx="5">
                  <c:v>13:00-13:15</c:v>
                </c:pt>
                <c:pt idx="6">
                  <c:v>14:00-14:15</c:v>
                </c:pt>
                <c:pt idx="7">
                  <c:v>15:00-15:15</c:v>
                </c:pt>
                <c:pt idx="8">
                  <c:v>16:00-16:15</c:v>
                </c:pt>
                <c:pt idx="9">
                  <c:v>17:00-17:15</c:v>
                </c:pt>
                <c:pt idx="10">
                  <c:v>18:00-18:15</c:v>
                </c:pt>
                <c:pt idx="11">
                  <c:v>19:00-19:15</c:v>
                </c:pt>
                <c:pt idx="12">
                  <c:v>20:00-20:15</c:v>
                </c:pt>
              </c:strCache>
            </c:strRef>
          </c:cat>
          <c:val>
            <c:numRef>
              <c:f>'Pedestrian Attractions'!$H$77:$H$89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5">
                  <c:v>0</c:v>
                </c:pt>
                <c:pt idx="6">
                  <c:v>0</c:v>
                </c:pt>
                <c:pt idx="8">
                  <c:v>3</c:v>
                </c:pt>
                <c:pt idx="9">
                  <c:v>1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v>window displays</c:v>
          </c:tx>
          <c:cat>
            <c:strRef>
              <c:f>'Pedestrian Attractions'!$D$77:$D$89</c:f>
              <c:strCache>
                <c:ptCount val="13"/>
                <c:pt idx="0">
                  <c:v>7:00-7:15</c:v>
                </c:pt>
                <c:pt idx="1">
                  <c:v>8:00-8:15</c:v>
                </c:pt>
                <c:pt idx="2">
                  <c:v>10:00-10:15</c:v>
                </c:pt>
                <c:pt idx="3">
                  <c:v>11:00-11:15</c:v>
                </c:pt>
                <c:pt idx="4">
                  <c:v>12:00-12:15</c:v>
                </c:pt>
                <c:pt idx="5">
                  <c:v>13:00-13:15</c:v>
                </c:pt>
                <c:pt idx="6">
                  <c:v>14:00-14:15</c:v>
                </c:pt>
                <c:pt idx="7">
                  <c:v>15:00-15:15</c:v>
                </c:pt>
                <c:pt idx="8">
                  <c:v>16:00-16:15</c:v>
                </c:pt>
                <c:pt idx="9">
                  <c:v>17:00-17:15</c:v>
                </c:pt>
                <c:pt idx="10">
                  <c:v>18:00-18:15</c:v>
                </c:pt>
                <c:pt idx="11">
                  <c:v>19:00-19:15</c:v>
                </c:pt>
                <c:pt idx="12">
                  <c:v>20:00-20:15</c:v>
                </c:pt>
              </c:strCache>
            </c:strRef>
          </c:cat>
          <c:val>
            <c:numRef>
              <c:f>'Pedestrian Attractions'!$I$77:$I$89</c:f>
              <c:numCache>
                <c:formatCode>General</c:formatCode>
                <c:ptCount val="13"/>
                <c:pt idx="3">
                  <c:v>11.666666666666666</c:v>
                </c:pt>
                <c:pt idx="4">
                  <c:v>7.333333333333333</c:v>
                </c:pt>
                <c:pt idx="5">
                  <c:v>4</c:v>
                </c:pt>
                <c:pt idx="6">
                  <c:v>8.3333333333333339</c:v>
                </c:pt>
                <c:pt idx="7">
                  <c:v>9.3333333333333339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7.666666666666667</c:v>
                </c:pt>
                <c:pt idx="12">
                  <c:v>11.666666666666666</c:v>
                </c:pt>
              </c:numCache>
            </c:numRef>
          </c:val>
        </c:ser>
        <c:ser>
          <c:idx val="5"/>
          <c:order val="5"/>
          <c:tx>
            <c:v>café seats</c:v>
          </c:tx>
          <c:cat>
            <c:strRef>
              <c:f>'Pedestrian Attractions'!$D$77:$D$89</c:f>
              <c:strCache>
                <c:ptCount val="13"/>
                <c:pt idx="0">
                  <c:v>7:00-7:15</c:v>
                </c:pt>
                <c:pt idx="1">
                  <c:v>8:00-8:15</c:v>
                </c:pt>
                <c:pt idx="2">
                  <c:v>10:00-10:15</c:v>
                </c:pt>
                <c:pt idx="3">
                  <c:v>11:00-11:15</c:v>
                </c:pt>
                <c:pt idx="4">
                  <c:v>12:00-12:15</c:v>
                </c:pt>
                <c:pt idx="5">
                  <c:v>13:00-13:15</c:v>
                </c:pt>
                <c:pt idx="6">
                  <c:v>14:00-14:15</c:v>
                </c:pt>
                <c:pt idx="7">
                  <c:v>15:00-15:15</c:v>
                </c:pt>
                <c:pt idx="8">
                  <c:v>16:00-16:15</c:v>
                </c:pt>
                <c:pt idx="9">
                  <c:v>17:00-17:15</c:v>
                </c:pt>
                <c:pt idx="10">
                  <c:v>18:00-18:15</c:v>
                </c:pt>
                <c:pt idx="11">
                  <c:v>19:00-19:15</c:v>
                </c:pt>
                <c:pt idx="12">
                  <c:v>20:00-20:15</c:v>
                </c:pt>
              </c:strCache>
            </c:strRef>
          </c:cat>
          <c:val>
            <c:numRef>
              <c:f>'Pedestrian Attractions'!$J$77:$J$89</c:f>
              <c:numCache>
                <c:formatCode>General</c:formatCode>
                <c:ptCount val="13"/>
                <c:pt idx="2">
                  <c:v>0.2857142857142857</c:v>
                </c:pt>
                <c:pt idx="3">
                  <c:v>0</c:v>
                </c:pt>
                <c:pt idx="5">
                  <c:v>0.2857142857142857</c:v>
                </c:pt>
                <c:pt idx="6">
                  <c:v>0.21428571428571427</c:v>
                </c:pt>
                <c:pt idx="8">
                  <c:v>0.6428571428571429</c:v>
                </c:pt>
                <c:pt idx="9">
                  <c:v>0.5</c:v>
                </c:pt>
                <c:pt idx="11">
                  <c:v>1</c:v>
                </c:pt>
              </c:numCache>
            </c:numRef>
          </c:val>
        </c:ser>
        <c:ser>
          <c:idx val="6"/>
          <c:order val="6"/>
          <c:tx>
            <c:v>f.stands</c:v>
          </c:tx>
          <c:cat>
            <c:strRef>
              <c:f>'Pedestrian Attractions'!$D$77:$D$89</c:f>
              <c:strCache>
                <c:ptCount val="13"/>
                <c:pt idx="0">
                  <c:v>7:00-7:15</c:v>
                </c:pt>
                <c:pt idx="1">
                  <c:v>8:00-8:15</c:v>
                </c:pt>
                <c:pt idx="2">
                  <c:v>10:00-10:15</c:v>
                </c:pt>
                <c:pt idx="3">
                  <c:v>11:00-11:15</c:v>
                </c:pt>
                <c:pt idx="4">
                  <c:v>12:00-12:15</c:v>
                </c:pt>
                <c:pt idx="5">
                  <c:v>13:00-13:15</c:v>
                </c:pt>
                <c:pt idx="6">
                  <c:v>14:00-14:15</c:v>
                </c:pt>
                <c:pt idx="7">
                  <c:v>15:00-15:15</c:v>
                </c:pt>
                <c:pt idx="8">
                  <c:v>16:00-16:15</c:v>
                </c:pt>
                <c:pt idx="9">
                  <c:v>17:00-17:15</c:v>
                </c:pt>
                <c:pt idx="10">
                  <c:v>18:00-18:15</c:v>
                </c:pt>
                <c:pt idx="11">
                  <c:v>19:00-19:15</c:v>
                </c:pt>
                <c:pt idx="12">
                  <c:v>20:00-20:15</c:v>
                </c:pt>
              </c:strCache>
            </c:strRef>
          </c:cat>
          <c:val>
            <c:numRef>
              <c:f>'Pedestrian Attractions'!$L$77:$L$89</c:f>
              <c:numCache>
                <c:formatCode>General</c:formatCode>
                <c:ptCount val="13"/>
                <c:pt idx="3">
                  <c:v>0</c:v>
                </c:pt>
                <c:pt idx="5">
                  <c:v>2</c:v>
                </c:pt>
                <c:pt idx="6">
                  <c:v>4</c:v>
                </c:pt>
                <c:pt idx="8">
                  <c:v>9</c:v>
                </c:pt>
                <c:pt idx="9">
                  <c:v>0</c:v>
                </c:pt>
              </c:numCache>
            </c:numRef>
          </c:val>
        </c:ser>
        <c:marker val="1"/>
        <c:axId val="91321088"/>
        <c:axId val="91323008"/>
      </c:lineChart>
      <c:catAx>
        <c:axId val="91321088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of Day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8009494336989639"/>
              <c:y val="0.84360481059270831"/>
            </c:manualLayout>
          </c:layout>
        </c:title>
        <c:majorTickMark val="none"/>
        <c:tickLblPos val="nextTo"/>
        <c:crossAx val="91323008"/>
        <c:crosses val="autoZero"/>
        <c:auto val="1"/>
        <c:lblAlgn val="ctr"/>
        <c:lblOffset val="100"/>
      </c:catAx>
      <c:valAx>
        <c:axId val="91323008"/>
        <c:scaling>
          <c:orientation val="minMax"/>
          <c:max val="22.5"/>
          <c:min val="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</a:t>
                </a:r>
                <a:r>
                  <a:rPr lang="en-US" baseline="0"/>
                  <a:t> People per Commercial Unit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spPr>
          <a:ln w="9525">
            <a:noFill/>
          </a:ln>
        </c:spPr>
        <c:crossAx val="91321088"/>
        <c:crosses val="autoZero"/>
        <c:crossBetween val="between"/>
      </c:valAx>
    </c:plotArea>
    <c:legend>
      <c:legendPos val="b"/>
    </c:legend>
    <c:plotVisOnly val="1"/>
    <c:dispBlanksAs val="span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Pedestrian Attraction vs. Type</a:t>
            </a:r>
            <a:r>
              <a:rPr lang="en-US" baseline="0"/>
              <a:t> of Commercial Unit: Weekday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1"/>
          <c:order val="0"/>
          <c:tx>
            <c:v>Maximum</c:v>
          </c:tx>
          <c:spPr>
            <a:solidFill>
              <a:srgbClr val="FFFF00">
                <a:alpha val="44000"/>
              </a:srgbClr>
            </a:solidFill>
            <a:ln>
              <a:solidFill>
                <a:srgbClr val="C9C400"/>
              </a:solidFill>
            </a:ln>
          </c:spPr>
          <c:val>
            <c:numRef>
              <c:f>'Pedestrian Attractions'!$R$7:$R$12</c:f>
              <c:numCache>
                <c:formatCode>General</c:formatCode>
                <c:ptCount val="6"/>
                <c:pt idx="0">
                  <c:v>4.1111111111111107</c:v>
                </c:pt>
                <c:pt idx="1">
                  <c:v>13.5</c:v>
                </c:pt>
                <c:pt idx="2">
                  <c:v>15</c:v>
                </c:pt>
                <c:pt idx="3">
                  <c:v>2</c:v>
                </c:pt>
                <c:pt idx="4">
                  <c:v>12</c:v>
                </c:pt>
                <c:pt idx="5">
                  <c:v>0.6428571428571429</c:v>
                </c:pt>
              </c:numCache>
            </c:numRef>
          </c:val>
        </c:ser>
        <c:ser>
          <c:idx val="2"/>
          <c:order val="1"/>
          <c:tx>
            <c:v>Median</c:v>
          </c:tx>
          <c:spPr>
            <a:solidFill>
              <a:srgbClr val="AB221F">
                <a:alpha val="57000"/>
              </a:srgbClr>
            </a:solidFill>
          </c:spPr>
          <c:val>
            <c:numRef>
              <c:f>'Pedestrian Attractions'!$T$7:$T$12</c:f>
              <c:numCache>
                <c:formatCode>General</c:formatCode>
                <c:ptCount val="6"/>
                <c:pt idx="0">
                  <c:v>3.0555555555555554</c:v>
                </c:pt>
                <c:pt idx="1">
                  <c:v>6.5</c:v>
                </c:pt>
                <c:pt idx="2">
                  <c:v>9</c:v>
                </c:pt>
                <c:pt idx="3">
                  <c:v>0</c:v>
                </c:pt>
                <c:pt idx="4">
                  <c:v>9.6666666666666661</c:v>
                </c:pt>
                <c:pt idx="5">
                  <c:v>0.14285714285714285</c:v>
                </c:pt>
              </c:numCache>
            </c:numRef>
          </c:val>
        </c:ser>
        <c:ser>
          <c:idx val="3"/>
          <c:order val="2"/>
          <c:tx>
            <c:v>Average</c:v>
          </c:tx>
          <c:spPr>
            <a:solidFill>
              <a:srgbClr val="4F81BD">
                <a:alpha val="54000"/>
              </a:srgbClr>
            </a:solidFill>
            <a:ln>
              <a:noFill/>
            </a:ln>
          </c:spPr>
          <c:val>
            <c:numRef>
              <c:f>'Pedestrian Attractions'!$V$7:$V$12</c:f>
              <c:numCache>
                <c:formatCode>General</c:formatCode>
                <c:ptCount val="6"/>
                <c:pt idx="0">
                  <c:v>2.8425925925925926</c:v>
                </c:pt>
                <c:pt idx="1">
                  <c:v>7.2000000000000011</c:v>
                </c:pt>
                <c:pt idx="2">
                  <c:v>8.7272727272727266</c:v>
                </c:pt>
                <c:pt idx="3">
                  <c:v>0.5714285714285714</c:v>
                </c:pt>
                <c:pt idx="4">
                  <c:v>9.2999999999999989</c:v>
                </c:pt>
                <c:pt idx="5">
                  <c:v>0.20634920634920634</c:v>
                </c:pt>
              </c:numCache>
            </c:numRef>
          </c:val>
        </c:ser>
        <c:ser>
          <c:idx val="0"/>
          <c:order val="3"/>
          <c:tx>
            <c:v>Minimum</c:v>
          </c:tx>
          <c:spPr>
            <a:solidFill>
              <a:sysClr val="windowText" lastClr="000000">
                <a:alpha val="67000"/>
              </a:sysClr>
            </a:solidFill>
          </c:spPr>
          <c:cat>
            <c:strRef>
              <c:f>'Pedestrian Attractions'!$N$7:$N$12</c:f>
              <c:strCache>
                <c:ptCount val="6"/>
                <c:pt idx="0">
                  <c:v>shops</c:v>
                </c:pt>
                <c:pt idx="1">
                  <c:v>s. stands</c:v>
                </c:pt>
                <c:pt idx="2">
                  <c:v>kiosks</c:v>
                </c:pt>
                <c:pt idx="3">
                  <c:v>phones</c:v>
                </c:pt>
                <c:pt idx="4">
                  <c:v>windows </c:v>
                </c:pt>
                <c:pt idx="5">
                  <c:v>tables</c:v>
                </c:pt>
              </c:strCache>
            </c:strRef>
          </c:cat>
          <c:val>
            <c:numRef>
              <c:f>'Pedestrian Attractions'!$P$7:$P$12</c:f>
              <c:numCache>
                <c:formatCode>General</c:formatCode>
                <c:ptCount val="6"/>
                <c:pt idx="0">
                  <c:v>0</c:v>
                </c:pt>
                <c:pt idx="1">
                  <c:v>2.5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</c:ser>
        <c:gapWidth val="30"/>
        <c:overlap val="90"/>
        <c:axId val="91395200"/>
        <c:axId val="91397120"/>
      </c:barChart>
      <c:catAx>
        <c:axId val="913952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</a:t>
                </a:r>
                <a:r>
                  <a:rPr lang="en-US" baseline="0"/>
                  <a:t> of Commercial Unit</a:t>
                </a:r>
                <a:endParaRPr lang="en-US"/>
              </a:p>
            </c:rich>
          </c:tx>
        </c:title>
        <c:tickLblPos val="nextTo"/>
        <c:crossAx val="91397120"/>
        <c:crosses val="autoZero"/>
        <c:auto val="1"/>
        <c:lblAlgn val="ctr"/>
        <c:lblOffset val="100"/>
      </c:catAx>
      <c:valAx>
        <c:axId val="91397120"/>
        <c:scaling>
          <c:orientation val="minMax"/>
        </c:scaling>
        <c:axPos val="l"/>
        <c:majorGridlines/>
        <c:minorGridlines>
          <c:spPr>
            <a:ln w="3175">
              <a:solidFill>
                <a:sysClr val="window" lastClr="FFFFFF">
                  <a:lumMod val="75000"/>
                  <a:alpha val="64000"/>
                </a:sysClr>
              </a:solidFill>
              <a:prstDash val="dash"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 of Population in Square</a:t>
                </a:r>
              </a:p>
            </c:rich>
          </c:tx>
        </c:title>
        <c:numFmt formatCode="General" sourceLinked="1"/>
        <c:tickLblPos val="nextTo"/>
        <c:spPr>
          <a:ln>
            <a:solidFill>
              <a:sysClr val="windowText" lastClr="000000">
                <a:tint val="75000"/>
                <a:shade val="95000"/>
                <a:satMod val="105000"/>
                <a:alpha val="24000"/>
              </a:sysClr>
            </a:solidFill>
            <a:prstDash val="dash"/>
          </a:ln>
        </c:spPr>
        <c:crossAx val="9139520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Pedestrian Attraction vs. Type</a:t>
            </a:r>
            <a:r>
              <a:rPr lang="en-US" baseline="0"/>
              <a:t> of Commercial Unit: Weekend-Day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1"/>
          <c:order val="0"/>
          <c:tx>
            <c:v>Maximum</c:v>
          </c:tx>
          <c:spPr>
            <a:solidFill>
              <a:srgbClr val="FFFF00">
                <a:alpha val="44000"/>
              </a:srgbClr>
            </a:solidFill>
            <a:ln>
              <a:solidFill>
                <a:srgbClr val="C9C400"/>
              </a:solidFill>
            </a:ln>
          </c:spPr>
          <c:cat>
            <c:strRef>
              <c:f>'Pedestrian Attractions'!$P$32:$P$38</c:f>
              <c:strCache>
                <c:ptCount val="7"/>
                <c:pt idx="0">
                  <c:v>shops</c:v>
                </c:pt>
                <c:pt idx="1">
                  <c:v>s. stands</c:v>
                </c:pt>
                <c:pt idx="2">
                  <c:v>kiosks</c:v>
                </c:pt>
                <c:pt idx="3">
                  <c:v>phones</c:v>
                </c:pt>
                <c:pt idx="4">
                  <c:v>windows </c:v>
                </c:pt>
                <c:pt idx="5">
                  <c:v>tables</c:v>
                </c:pt>
                <c:pt idx="6">
                  <c:v>f. stands</c:v>
                </c:pt>
              </c:strCache>
            </c:strRef>
          </c:cat>
          <c:val>
            <c:numRef>
              <c:f>'Pedestrian Attractions'!$T$32:$T$38</c:f>
              <c:numCache>
                <c:formatCode>General</c:formatCode>
                <c:ptCount val="7"/>
                <c:pt idx="0">
                  <c:v>5</c:v>
                </c:pt>
                <c:pt idx="1">
                  <c:v>21</c:v>
                </c:pt>
                <c:pt idx="2">
                  <c:v>19</c:v>
                </c:pt>
                <c:pt idx="3">
                  <c:v>3</c:v>
                </c:pt>
                <c:pt idx="4">
                  <c:v>22</c:v>
                </c:pt>
                <c:pt idx="5">
                  <c:v>1</c:v>
                </c:pt>
                <c:pt idx="6">
                  <c:v>9</c:v>
                </c:pt>
              </c:numCache>
            </c:numRef>
          </c:val>
        </c:ser>
        <c:ser>
          <c:idx val="2"/>
          <c:order val="1"/>
          <c:tx>
            <c:v>Median</c:v>
          </c:tx>
          <c:spPr>
            <a:solidFill>
              <a:srgbClr val="AB221F">
                <a:alpha val="57000"/>
              </a:srgbClr>
            </a:solidFill>
          </c:spPr>
          <c:cat>
            <c:strRef>
              <c:f>'Pedestrian Attractions'!$P$32:$P$38</c:f>
              <c:strCache>
                <c:ptCount val="7"/>
                <c:pt idx="0">
                  <c:v>shops</c:v>
                </c:pt>
                <c:pt idx="1">
                  <c:v>s. stands</c:v>
                </c:pt>
                <c:pt idx="2">
                  <c:v>kiosks</c:v>
                </c:pt>
                <c:pt idx="3">
                  <c:v>phones</c:v>
                </c:pt>
                <c:pt idx="4">
                  <c:v>windows </c:v>
                </c:pt>
                <c:pt idx="5">
                  <c:v>tables</c:v>
                </c:pt>
                <c:pt idx="6">
                  <c:v>f. stands</c:v>
                </c:pt>
              </c:strCache>
            </c:strRef>
          </c:cat>
          <c:val>
            <c:numRef>
              <c:f>'Pedestrian Attractions'!$V$32:$V$38</c:f>
              <c:numCache>
                <c:formatCode>General</c:formatCode>
                <c:ptCount val="7"/>
                <c:pt idx="0">
                  <c:v>2.3333333333333335</c:v>
                </c:pt>
                <c:pt idx="1">
                  <c:v>13</c:v>
                </c:pt>
                <c:pt idx="2">
                  <c:v>11</c:v>
                </c:pt>
                <c:pt idx="3">
                  <c:v>0</c:v>
                </c:pt>
                <c:pt idx="4">
                  <c:v>15.5</c:v>
                </c:pt>
                <c:pt idx="5">
                  <c:v>0.2857142857142857</c:v>
                </c:pt>
                <c:pt idx="6">
                  <c:v>2</c:v>
                </c:pt>
              </c:numCache>
            </c:numRef>
          </c:val>
        </c:ser>
        <c:ser>
          <c:idx val="3"/>
          <c:order val="2"/>
          <c:tx>
            <c:v>Average</c:v>
          </c:tx>
          <c:spPr>
            <a:solidFill>
              <a:srgbClr val="4F81BD">
                <a:alpha val="54000"/>
              </a:srgbClr>
            </a:solidFill>
            <a:ln>
              <a:noFill/>
            </a:ln>
          </c:spPr>
          <c:cat>
            <c:strRef>
              <c:f>'Pedestrian Attractions'!$P$32:$P$38</c:f>
              <c:strCache>
                <c:ptCount val="7"/>
                <c:pt idx="0">
                  <c:v>shops</c:v>
                </c:pt>
                <c:pt idx="1">
                  <c:v>s. stands</c:v>
                </c:pt>
                <c:pt idx="2">
                  <c:v>kiosks</c:v>
                </c:pt>
                <c:pt idx="3">
                  <c:v>phones</c:v>
                </c:pt>
                <c:pt idx="4">
                  <c:v>windows </c:v>
                </c:pt>
                <c:pt idx="5">
                  <c:v>tables</c:v>
                </c:pt>
                <c:pt idx="6">
                  <c:v>f. stands</c:v>
                </c:pt>
              </c:strCache>
            </c:strRef>
          </c:cat>
          <c:val>
            <c:numRef>
              <c:f>'Pedestrian Attractions'!$X$32:$X$38</c:f>
              <c:numCache>
                <c:formatCode>General</c:formatCode>
                <c:ptCount val="7"/>
                <c:pt idx="0">
                  <c:v>2.3148148148148149</c:v>
                </c:pt>
                <c:pt idx="1">
                  <c:v>13.750000000000002</c:v>
                </c:pt>
                <c:pt idx="2">
                  <c:v>10.25</c:v>
                </c:pt>
                <c:pt idx="3">
                  <c:v>0.77777777777777779</c:v>
                </c:pt>
                <c:pt idx="4">
                  <c:v>15.333333333333336</c:v>
                </c:pt>
                <c:pt idx="5">
                  <c:v>0.41836734693877548</c:v>
                </c:pt>
                <c:pt idx="6">
                  <c:v>3</c:v>
                </c:pt>
              </c:numCache>
            </c:numRef>
          </c:val>
        </c:ser>
        <c:ser>
          <c:idx val="0"/>
          <c:order val="3"/>
          <c:tx>
            <c:v>Minimum</c:v>
          </c:tx>
          <c:spPr>
            <a:solidFill>
              <a:sysClr val="windowText" lastClr="000000">
                <a:alpha val="79000"/>
              </a:sysClr>
            </a:solidFill>
          </c:spPr>
          <c:cat>
            <c:strRef>
              <c:f>'Pedestrian Attractions'!$P$32:$P$38</c:f>
              <c:strCache>
                <c:ptCount val="7"/>
                <c:pt idx="0">
                  <c:v>shops</c:v>
                </c:pt>
                <c:pt idx="1">
                  <c:v>s. stands</c:v>
                </c:pt>
                <c:pt idx="2">
                  <c:v>kiosks</c:v>
                </c:pt>
                <c:pt idx="3">
                  <c:v>phones</c:v>
                </c:pt>
                <c:pt idx="4">
                  <c:v>windows </c:v>
                </c:pt>
                <c:pt idx="5">
                  <c:v>tables</c:v>
                </c:pt>
                <c:pt idx="6">
                  <c:v>f. stands</c:v>
                </c:pt>
              </c:strCache>
            </c:strRef>
          </c:cat>
          <c:val>
            <c:numRef>
              <c:f>'Pedestrian Attractions'!$R$32:$R$38</c:f>
              <c:numCache>
                <c:formatCode>General</c:formatCode>
                <c:ptCount val="7"/>
                <c:pt idx="0">
                  <c:v>0</c:v>
                </c:pt>
                <c:pt idx="1">
                  <c:v>9.5</c:v>
                </c:pt>
                <c:pt idx="2">
                  <c:v>1</c:v>
                </c:pt>
                <c:pt idx="3">
                  <c:v>0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gapWidth val="30"/>
        <c:overlap val="90"/>
        <c:axId val="91510272"/>
        <c:axId val="91512192"/>
      </c:barChart>
      <c:catAx>
        <c:axId val="915102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</a:t>
                </a:r>
                <a:r>
                  <a:rPr lang="en-US" baseline="0"/>
                  <a:t> of Commercial Unit</a:t>
                </a:r>
                <a:endParaRPr lang="en-US"/>
              </a:p>
            </c:rich>
          </c:tx>
        </c:title>
        <c:tickLblPos val="nextTo"/>
        <c:crossAx val="91512192"/>
        <c:crosses val="autoZero"/>
        <c:auto val="1"/>
        <c:lblAlgn val="ctr"/>
        <c:lblOffset val="100"/>
      </c:catAx>
      <c:valAx>
        <c:axId val="91512192"/>
        <c:scaling>
          <c:orientation val="minMax"/>
        </c:scaling>
        <c:axPos val="l"/>
        <c:majorGridlines/>
        <c:minorGridlines>
          <c:spPr>
            <a:ln w="3175">
              <a:solidFill>
                <a:sysClr val="window" lastClr="FFFFFF">
                  <a:lumMod val="75000"/>
                  <a:alpha val="64000"/>
                </a:sysClr>
              </a:solidFill>
              <a:prstDash val="dash"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 of Population in Square</a:t>
                </a:r>
              </a:p>
            </c:rich>
          </c:tx>
        </c:title>
        <c:numFmt formatCode="General" sourceLinked="1"/>
        <c:tickLblPos val="nextTo"/>
        <c:spPr>
          <a:ln>
            <a:solidFill>
              <a:sysClr val="windowText" lastClr="000000">
                <a:tint val="75000"/>
                <a:shade val="95000"/>
                <a:satMod val="105000"/>
                <a:alpha val="24000"/>
              </a:sysClr>
            </a:solidFill>
            <a:prstDash val="dash"/>
          </a:ln>
        </c:spPr>
        <c:crossAx val="9151027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Comparison of Speeds</a:t>
            </a:r>
            <a:r>
              <a:rPr lang="en-US" baseline="0"/>
              <a:t> of Five Characteristic Groups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min</c:v>
          </c:tx>
          <c:spPr>
            <a:solidFill>
              <a:sysClr val="windowText" lastClr="000000">
                <a:alpha val="43000"/>
              </a:sysClr>
            </a:solidFill>
          </c:spPr>
          <c:cat>
            <c:strRef>
              <c:f>'Speed Histogram Data'!$B$43:$F$43</c:f>
              <c:strCache>
                <c:ptCount val="5"/>
                <c:pt idx="0">
                  <c:v>ST</c:v>
                </c:pt>
                <c:pt idx="1">
                  <c:v>LT</c:v>
                </c:pt>
                <c:pt idx="2">
                  <c:v>EV</c:v>
                </c:pt>
                <c:pt idx="3">
                  <c:v>TV</c:v>
                </c:pt>
                <c:pt idx="4">
                  <c:v>CV</c:v>
                </c:pt>
              </c:strCache>
            </c:strRef>
          </c:cat>
          <c:val>
            <c:numRef>
              <c:f>'Speed Histogram Data'!$B$45:$F$45</c:f>
              <c:numCache>
                <c:formatCode>0.0</c:formatCode>
                <c:ptCount val="5"/>
                <c:pt idx="0">
                  <c:v>0.3</c:v>
                </c:pt>
                <c:pt idx="1">
                  <c:v>0.8</c:v>
                </c:pt>
                <c:pt idx="2" formatCode="General">
                  <c:v>0.3</c:v>
                </c:pt>
                <c:pt idx="3">
                  <c:v>0.4</c:v>
                </c:pt>
                <c:pt idx="4" formatCode="General">
                  <c:v>0.8</c:v>
                </c:pt>
              </c:numCache>
            </c:numRef>
          </c:val>
        </c:ser>
        <c:ser>
          <c:idx val="1"/>
          <c:order val="1"/>
          <c:tx>
            <c:v>mean</c:v>
          </c:tx>
          <c:spPr>
            <a:solidFill>
              <a:srgbClr val="1F497D">
                <a:lumMod val="60000"/>
                <a:lumOff val="40000"/>
                <a:alpha val="57000"/>
              </a:srgbClr>
            </a:solidFill>
          </c:spPr>
          <c:cat>
            <c:strRef>
              <c:f>'Speed Histogram Data'!$B$43:$F$43</c:f>
              <c:strCache>
                <c:ptCount val="5"/>
                <c:pt idx="0">
                  <c:v>ST</c:v>
                </c:pt>
                <c:pt idx="1">
                  <c:v>LT</c:v>
                </c:pt>
                <c:pt idx="2">
                  <c:v>EV</c:v>
                </c:pt>
                <c:pt idx="3">
                  <c:v>TV</c:v>
                </c:pt>
                <c:pt idx="4">
                  <c:v>CV</c:v>
                </c:pt>
              </c:strCache>
            </c:strRef>
          </c:cat>
          <c:val>
            <c:numRef>
              <c:f>'Speed Histogram Data'!$B$47:$F$47</c:f>
              <c:numCache>
                <c:formatCode>0.0</c:formatCode>
                <c:ptCount val="5"/>
                <c:pt idx="0">
                  <c:v>1.1200000000000001</c:v>
                </c:pt>
                <c:pt idx="1">
                  <c:v>1.1499999999999999</c:v>
                </c:pt>
                <c:pt idx="2">
                  <c:v>1.08</c:v>
                </c:pt>
                <c:pt idx="3">
                  <c:v>1.45</c:v>
                </c:pt>
                <c:pt idx="4">
                  <c:v>1.41</c:v>
                </c:pt>
              </c:numCache>
            </c:numRef>
          </c:val>
        </c:ser>
        <c:ser>
          <c:idx val="2"/>
          <c:order val="2"/>
          <c:tx>
            <c:v>median</c:v>
          </c:tx>
          <c:spPr>
            <a:solidFill>
              <a:srgbClr val="C00000">
                <a:alpha val="66000"/>
              </a:srgbClr>
            </a:solidFill>
          </c:spPr>
          <c:cat>
            <c:strRef>
              <c:f>'Speed Histogram Data'!$B$43:$F$43</c:f>
              <c:strCache>
                <c:ptCount val="5"/>
                <c:pt idx="0">
                  <c:v>ST</c:v>
                </c:pt>
                <c:pt idx="1">
                  <c:v>LT</c:v>
                </c:pt>
                <c:pt idx="2">
                  <c:v>EV</c:v>
                </c:pt>
                <c:pt idx="3">
                  <c:v>TV</c:v>
                </c:pt>
                <c:pt idx="4">
                  <c:v>CV</c:v>
                </c:pt>
              </c:strCache>
            </c:strRef>
          </c:cat>
          <c:val>
            <c:numRef>
              <c:f>'Speed Histogram Data'!$B$46:$F$46</c:f>
              <c:numCache>
                <c:formatCode>0.0</c:formatCode>
                <c:ptCount val="5"/>
                <c:pt idx="0">
                  <c:v>1.1000000000000001</c:v>
                </c:pt>
                <c:pt idx="1">
                  <c:v>1.2</c:v>
                </c:pt>
                <c:pt idx="2" formatCode="General">
                  <c:v>1.1000000000000001</c:v>
                </c:pt>
                <c:pt idx="3">
                  <c:v>1.4</c:v>
                </c:pt>
                <c:pt idx="4" formatCode="General">
                  <c:v>1.4</c:v>
                </c:pt>
              </c:numCache>
            </c:numRef>
          </c:val>
        </c:ser>
        <c:ser>
          <c:idx val="3"/>
          <c:order val="3"/>
          <c:tx>
            <c:v>max</c:v>
          </c:tx>
          <c:spPr>
            <a:solidFill>
              <a:srgbClr val="FFFF00">
                <a:alpha val="52000"/>
              </a:srgbClr>
            </a:solidFill>
          </c:spPr>
          <c:cat>
            <c:strRef>
              <c:f>'Speed Histogram Data'!$B$43:$F$43</c:f>
              <c:strCache>
                <c:ptCount val="5"/>
                <c:pt idx="0">
                  <c:v>ST</c:v>
                </c:pt>
                <c:pt idx="1">
                  <c:v>LT</c:v>
                </c:pt>
                <c:pt idx="2">
                  <c:v>EV</c:v>
                </c:pt>
                <c:pt idx="3">
                  <c:v>TV</c:v>
                </c:pt>
                <c:pt idx="4">
                  <c:v>CV</c:v>
                </c:pt>
              </c:strCache>
            </c:strRef>
          </c:cat>
          <c:val>
            <c:numRef>
              <c:f>'Speed Histogram Data'!$B$44:$F$44</c:f>
              <c:numCache>
                <c:formatCode>0.0</c:formatCode>
                <c:ptCount val="5"/>
                <c:pt idx="0">
                  <c:v>2.2999999999999998</c:v>
                </c:pt>
                <c:pt idx="1">
                  <c:v>1.5</c:v>
                </c:pt>
                <c:pt idx="2" formatCode="General">
                  <c:v>1.9</c:v>
                </c:pt>
                <c:pt idx="3">
                  <c:v>3.5</c:v>
                </c:pt>
                <c:pt idx="4" formatCode="General">
                  <c:v>2.1</c:v>
                </c:pt>
              </c:numCache>
            </c:numRef>
          </c:val>
        </c:ser>
        <c:gapWidth val="0"/>
        <c:overlap val="78"/>
        <c:axId val="91817856"/>
        <c:axId val="91824128"/>
      </c:barChart>
      <c:catAx>
        <c:axId val="91817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Pedestrian Type</a:t>
                </a:r>
              </a:p>
            </c:rich>
          </c:tx>
        </c:title>
        <c:tickLblPos val="nextTo"/>
        <c:crossAx val="91824128"/>
        <c:crosses val="autoZero"/>
        <c:auto val="1"/>
        <c:lblAlgn val="ctr"/>
        <c:lblOffset val="100"/>
      </c:catAx>
      <c:valAx>
        <c:axId val="91824128"/>
        <c:scaling>
          <c:orientation val="minMax"/>
          <c:max val="3.5"/>
          <c:min val="0"/>
        </c:scaling>
        <c:axPos val="l"/>
        <c:majorGridlines/>
        <c:minorGridlines>
          <c:spPr>
            <a:ln w="3175">
              <a:solidFill>
                <a:sysClr val="windowText" lastClr="000000">
                  <a:tint val="50000"/>
                  <a:shade val="95000"/>
                  <a:satMod val="105000"/>
                </a:sysClr>
              </a:solidFill>
              <a:prstDash val="dash"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Walking</a:t>
                </a:r>
                <a:r>
                  <a:rPr lang="en-US" baseline="0"/>
                  <a:t> </a:t>
                </a:r>
                <a:r>
                  <a:rPr lang="en-US"/>
                  <a:t>Speed (m/s)</a:t>
                </a:r>
              </a:p>
            </c:rich>
          </c:tx>
        </c:title>
        <c:numFmt formatCode="0.0" sourceLinked="1"/>
        <c:tickLblPos val="nextTo"/>
        <c:crossAx val="91817856"/>
        <c:crosses val="autoZero"/>
        <c:crossBetween val="between"/>
        <c:majorUnit val="0.5"/>
      </c:valAx>
    </c:plotArea>
    <c:legend>
      <c:legendPos val="r"/>
      <c:layout>
        <c:manualLayout>
          <c:xMode val="edge"/>
          <c:yMode val="edge"/>
          <c:x val="0.17400287650610841"/>
          <c:y val="0.15866068967082889"/>
          <c:w val="0.13516556699069332"/>
          <c:h val="0.19021029778685128"/>
        </c:manualLayout>
      </c:layout>
      <c:spPr>
        <a:solidFill>
          <a:sysClr val="window" lastClr="FFFFFF">
            <a:alpha val="27000"/>
          </a:sysClr>
        </a:solidFill>
      </c:spPr>
    </c:legend>
    <c:plotVisOnly val="1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v>Average Shy Space (m)</c:v>
          </c:tx>
          <c:dPt>
            <c:idx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2"/>
            <c:spPr>
              <a:solidFill>
                <a:schemeClr val="tx1">
                  <a:lumMod val="85000"/>
                  <a:lumOff val="15000"/>
                </a:schemeClr>
              </a:solidFill>
            </c:spPr>
          </c:dPt>
          <c:dPt>
            <c:idx val="3"/>
            <c:spPr>
              <a:solidFill>
                <a:schemeClr val="tx1">
                  <a:lumMod val="65000"/>
                  <a:lumOff val="35000"/>
                </a:schemeClr>
              </a:solidFill>
            </c:spPr>
          </c:dPt>
          <c:dPt>
            <c:idx val="4"/>
            <c:spPr>
              <a:solidFill>
                <a:schemeClr val="bg1">
                  <a:lumMod val="65000"/>
                </a:schemeClr>
              </a:solidFill>
            </c:spPr>
          </c:dPt>
          <c:cat>
            <c:strRef>
              <c:f>'Shy Space Data'!$J$1:$N$1</c:f>
              <c:strCache>
                <c:ptCount val="5"/>
                <c:pt idx="0">
                  <c:v>Venetians</c:v>
                </c:pt>
                <c:pt idx="1">
                  <c:v>Tourists</c:v>
                </c:pt>
                <c:pt idx="2">
                  <c:v>High</c:v>
                </c:pt>
                <c:pt idx="3">
                  <c:v>Medium</c:v>
                </c:pt>
                <c:pt idx="4">
                  <c:v>Low</c:v>
                </c:pt>
              </c:strCache>
            </c:strRef>
          </c:cat>
          <c:val>
            <c:numRef>
              <c:f>'Shy Space Data'!$J$2:$N$2</c:f>
              <c:numCache>
                <c:formatCode>0.000</c:formatCode>
                <c:ptCount val="5"/>
                <c:pt idx="0">
                  <c:v>0.14533333333333334</c:v>
                </c:pt>
                <c:pt idx="1">
                  <c:v>0.13333333333333333</c:v>
                </c:pt>
                <c:pt idx="2">
                  <c:v>0.13114754098360656</c:v>
                </c:pt>
                <c:pt idx="3">
                  <c:v>0.14285714285714288</c:v>
                </c:pt>
                <c:pt idx="4">
                  <c:v>0.18000000000000002</c:v>
                </c:pt>
              </c:numCache>
            </c:numRef>
          </c:val>
        </c:ser>
        <c:axId val="91858432"/>
        <c:axId val="91859968"/>
      </c:barChart>
      <c:catAx>
        <c:axId val="91858432"/>
        <c:scaling>
          <c:orientation val="minMax"/>
        </c:scaling>
        <c:axPos val="b"/>
        <c:tickLblPos val="nextTo"/>
        <c:crossAx val="91859968"/>
        <c:crosses val="autoZero"/>
        <c:auto val="1"/>
        <c:lblAlgn val="ctr"/>
        <c:lblOffset val="100"/>
      </c:catAx>
      <c:valAx>
        <c:axId val="91859968"/>
        <c:scaling>
          <c:orientation val="minMax"/>
        </c:scaling>
        <c:axPos val="l"/>
        <c:majorGridlines/>
        <c:numFmt formatCode="0.000" sourceLinked="1"/>
        <c:tickLblPos val="nextTo"/>
        <c:crossAx val="9185843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Wednesday</a:t>
            </a:r>
            <a:r>
              <a:rPr lang="en-US" baseline="0"/>
              <a:t> Path Counts - Minor Paths</a:t>
            </a:r>
          </a:p>
        </c:rich>
      </c:tx>
      <c:layout>
        <c:manualLayout>
          <c:xMode val="edge"/>
          <c:yMode val="edge"/>
          <c:x val="0.15045738607188103"/>
          <c:y val="1.2316148749983638E-2"/>
        </c:manualLayout>
      </c:layout>
    </c:title>
    <c:plotArea>
      <c:layout>
        <c:manualLayout>
          <c:layoutTarget val="inner"/>
          <c:xMode val="edge"/>
          <c:yMode val="edge"/>
          <c:x val="9.4159151334882951E-2"/>
          <c:y val="0.13784618575294974"/>
          <c:w val="0.72004206810773386"/>
          <c:h val="0.70032385652559814"/>
        </c:manualLayout>
      </c:layout>
      <c:barChart>
        <c:barDir val="col"/>
        <c:grouping val="clustered"/>
        <c:ser>
          <c:idx val="2"/>
          <c:order val="0"/>
          <c:tx>
            <c:v>A to C (neg)</c:v>
          </c:tx>
          <c:spPr>
            <a:solidFill>
              <a:srgbClr val="B80000"/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Path'!$H$7:$L$7</c:f>
              <c:numCache>
                <c:formatCode>General</c:formatCode>
                <c:ptCount val="5"/>
                <c:pt idx="0">
                  <c:v>0</c:v>
                </c:pt>
                <c:pt idx="1">
                  <c:v>2</c:v>
                </c:pt>
                <c:pt idx="2">
                  <c:v>13</c:v>
                </c:pt>
                <c:pt idx="3">
                  <c:v>6</c:v>
                </c:pt>
                <c:pt idx="4">
                  <c:v>24</c:v>
                </c:pt>
              </c:numCache>
            </c:numRef>
          </c:val>
        </c:ser>
        <c:ser>
          <c:idx val="3"/>
          <c:order val="1"/>
          <c:tx>
            <c:v>C to A (neg)</c:v>
          </c:tx>
          <c:spPr>
            <a:solidFill>
              <a:srgbClr val="00ACA8"/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Path'!$H$8:$L$8</c:f>
              <c:numCache>
                <c:formatCode>General</c:formatCode>
                <c:ptCount val="5"/>
                <c:pt idx="0">
                  <c:v>0</c:v>
                </c:pt>
                <c:pt idx="1">
                  <c:v>4</c:v>
                </c:pt>
                <c:pt idx="2">
                  <c:v>3</c:v>
                </c:pt>
                <c:pt idx="3">
                  <c:v>15</c:v>
                </c:pt>
                <c:pt idx="4">
                  <c:v>17</c:v>
                </c:pt>
              </c:numCache>
            </c:numRef>
          </c:val>
        </c:ser>
        <c:ser>
          <c:idx val="4"/>
          <c:order val="2"/>
          <c:tx>
            <c:v>A to C (café)</c:v>
          </c:tx>
          <c:spPr>
            <a:solidFill>
              <a:srgbClr val="F26800"/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Path'!$H$9:$L$9</c:f>
              <c:numCache>
                <c:formatCode>General</c:formatCode>
                <c:ptCount val="5"/>
                <c:pt idx="0">
                  <c:v>2</c:v>
                </c:pt>
                <c:pt idx="1">
                  <c:v>13</c:v>
                </c:pt>
                <c:pt idx="2">
                  <c:v>6</c:v>
                </c:pt>
                <c:pt idx="3">
                  <c:v>5</c:v>
                </c:pt>
                <c:pt idx="4">
                  <c:v>9</c:v>
                </c:pt>
              </c:numCache>
            </c:numRef>
          </c:val>
        </c:ser>
        <c:ser>
          <c:idx val="5"/>
          <c:order val="3"/>
          <c:tx>
            <c:v>C to A (café)</c:v>
          </c:tx>
          <c:spPr>
            <a:solidFill>
              <a:srgbClr val="00037E"/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Path'!$H$10:$L$10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13</c:v>
                </c:pt>
                <c:pt idx="3">
                  <c:v>7</c:v>
                </c:pt>
                <c:pt idx="4">
                  <c:v>9</c:v>
                </c:pt>
              </c:numCache>
            </c:numRef>
          </c:val>
        </c:ser>
        <c:ser>
          <c:idx val="6"/>
          <c:order val="4"/>
          <c:tx>
            <c:v>A to d</c:v>
          </c:tx>
          <c:spPr>
            <a:solidFill>
              <a:srgbClr val="FEFE00"/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Path'!$H$11:$L$11</c:f>
              <c:numCache>
                <c:formatCode>General</c:formatCode>
                <c:ptCount val="5"/>
                <c:pt idx="0">
                  <c:v>1</c:v>
                </c:pt>
                <c:pt idx="1">
                  <c:v>21</c:v>
                </c:pt>
                <c:pt idx="2">
                  <c:v>39</c:v>
                </c:pt>
                <c:pt idx="3">
                  <c:v>44</c:v>
                </c:pt>
                <c:pt idx="4">
                  <c:v>22</c:v>
                </c:pt>
              </c:numCache>
            </c:numRef>
          </c:val>
        </c:ser>
        <c:ser>
          <c:idx val="7"/>
          <c:order val="5"/>
          <c:tx>
            <c:v>d to A</c:v>
          </c:tx>
          <c:spPr>
            <a:solidFill>
              <a:srgbClr val="D20087"/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Path'!$H$12:$L$12</c:f>
              <c:numCache>
                <c:formatCode>General</c:formatCode>
                <c:ptCount val="5"/>
                <c:pt idx="0">
                  <c:v>14</c:v>
                </c:pt>
                <c:pt idx="1">
                  <c:v>11</c:v>
                </c:pt>
                <c:pt idx="2">
                  <c:v>13</c:v>
                </c:pt>
                <c:pt idx="3">
                  <c:v>12</c:v>
                </c:pt>
                <c:pt idx="4">
                  <c:v>7</c:v>
                </c:pt>
              </c:numCache>
            </c:numRef>
          </c:val>
        </c:ser>
        <c:ser>
          <c:idx val="8"/>
          <c:order val="6"/>
          <c:tx>
            <c:v>B to C</c:v>
          </c:tx>
          <c:spPr>
            <a:solidFill>
              <a:srgbClr val="14942C"/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Path'!$H$13:$L$13</c:f>
              <c:numCache>
                <c:formatCode>General</c:formatCode>
                <c:ptCount val="5"/>
                <c:pt idx="0">
                  <c:v>18</c:v>
                </c:pt>
                <c:pt idx="1">
                  <c:v>39</c:v>
                </c:pt>
                <c:pt idx="2">
                  <c:v>33</c:v>
                </c:pt>
                <c:pt idx="3">
                  <c:v>50</c:v>
                </c:pt>
                <c:pt idx="4">
                  <c:v>47</c:v>
                </c:pt>
              </c:numCache>
            </c:numRef>
          </c:val>
        </c:ser>
        <c:ser>
          <c:idx val="9"/>
          <c:order val="7"/>
          <c:tx>
            <c:v>C to B</c:v>
          </c:tx>
          <c:spPr>
            <a:solidFill>
              <a:srgbClr val="BFBFBF"/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Path'!$H$14:$L$14</c:f>
              <c:numCache>
                <c:formatCode>General</c:formatCode>
                <c:ptCount val="5"/>
                <c:pt idx="0">
                  <c:v>10</c:v>
                </c:pt>
                <c:pt idx="1">
                  <c:v>36</c:v>
                </c:pt>
                <c:pt idx="2">
                  <c:v>58</c:v>
                </c:pt>
                <c:pt idx="3">
                  <c:v>36</c:v>
                </c:pt>
                <c:pt idx="4">
                  <c:v>37</c:v>
                </c:pt>
              </c:numCache>
            </c:numRef>
          </c:val>
        </c:ser>
        <c:ser>
          <c:idx val="10"/>
          <c:order val="8"/>
          <c:tx>
            <c:v>B to d</c:v>
          </c:tx>
          <c:spPr>
            <a:solidFill>
              <a:srgbClr val="FF0000"/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Path'!$H$15:$L$15</c:f>
              <c:numCache>
                <c:formatCode>General</c:formatCode>
                <c:ptCount val="5"/>
                <c:pt idx="0">
                  <c:v>0</c:v>
                </c:pt>
                <c:pt idx="1">
                  <c:v>11</c:v>
                </c:pt>
                <c:pt idx="2">
                  <c:v>9</c:v>
                </c:pt>
                <c:pt idx="3">
                  <c:v>2</c:v>
                </c:pt>
                <c:pt idx="4">
                  <c:v>5</c:v>
                </c:pt>
              </c:numCache>
            </c:numRef>
          </c:val>
        </c:ser>
        <c:ser>
          <c:idx val="11"/>
          <c:order val="9"/>
          <c:tx>
            <c:v>d to B</c:v>
          </c:tx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Path'!$H$16:$L$16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5</c:v>
                </c:pt>
              </c:numCache>
            </c:numRef>
          </c:val>
        </c:ser>
        <c:ser>
          <c:idx val="12"/>
          <c:order val="10"/>
          <c:tx>
            <c:v>C to d</c:v>
          </c:tx>
          <c:spPr>
            <a:solidFill>
              <a:srgbClr val="774F27"/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Path'!$H$17:$L$17</c:f>
              <c:numCache>
                <c:formatCode>General</c:formatCode>
                <c:ptCount val="5"/>
                <c:pt idx="0">
                  <c:v>3</c:v>
                </c:pt>
                <c:pt idx="1">
                  <c:v>21</c:v>
                </c:pt>
                <c:pt idx="2">
                  <c:v>14</c:v>
                </c:pt>
                <c:pt idx="3">
                  <c:v>12</c:v>
                </c:pt>
                <c:pt idx="4">
                  <c:v>11</c:v>
                </c:pt>
              </c:numCache>
            </c:numRef>
          </c:val>
        </c:ser>
        <c:ser>
          <c:idx val="13"/>
          <c:order val="11"/>
          <c:tx>
            <c:v>d to C</c:v>
          </c:tx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Path'!$H$18:$L$18</c:f>
              <c:numCache>
                <c:formatCode>General</c:formatCode>
                <c:ptCount val="5"/>
                <c:pt idx="0">
                  <c:v>1</c:v>
                </c:pt>
                <c:pt idx="1">
                  <c:v>14</c:v>
                </c:pt>
                <c:pt idx="2">
                  <c:v>8</c:v>
                </c:pt>
                <c:pt idx="3">
                  <c:v>8</c:v>
                </c:pt>
                <c:pt idx="4">
                  <c:v>1</c:v>
                </c:pt>
              </c:numCache>
            </c:numRef>
          </c:val>
        </c:ser>
        <c:axId val="86637952"/>
        <c:axId val="86660608"/>
      </c:barChart>
      <c:catAx>
        <c:axId val="866379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of Day</a:t>
                </a:r>
                <a:endParaRPr lang="en-US"/>
              </a:p>
            </c:rich>
          </c:tx>
        </c:title>
        <c:majorTickMark val="none"/>
        <c:tickLblPos val="nextTo"/>
        <c:crossAx val="86660608"/>
        <c:crosses val="autoZero"/>
        <c:auto val="1"/>
        <c:lblAlgn val="ctr"/>
        <c:lblOffset val="100"/>
      </c:catAx>
      <c:valAx>
        <c:axId val="86660608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People Taking Each Path</a:t>
                </a:r>
              </a:p>
            </c:rich>
          </c:tx>
        </c:title>
        <c:numFmt formatCode="General" sourceLinked="1"/>
        <c:majorTickMark val="none"/>
        <c:tickLblPos val="nextTo"/>
        <c:crossAx val="86637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704131118608648"/>
          <c:y val="0.21361875119100598"/>
          <c:w val="0.15846687231606663"/>
          <c:h val="0.64350325577877165"/>
        </c:manualLayout>
      </c:layout>
    </c:legend>
    <c:plotVisOnly val="1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Saturday Path Counts - Minor Paths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A to C (neg)</c:v>
          </c:tx>
          <c:spPr>
            <a:solidFill>
              <a:srgbClr val="B80000"/>
            </a:solidFill>
          </c:spPr>
          <c:cat>
            <c:strRef>
              <c:f>'Volume and Path'!$O$2:$S$2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Path'!$O$8:$S$8</c:f>
              <c:numCache>
                <c:formatCode>General</c:formatCode>
                <c:ptCount val="5"/>
                <c:pt idx="0">
                  <c:v>0</c:v>
                </c:pt>
                <c:pt idx="1">
                  <c:v>47</c:v>
                </c:pt>
                <c:pt idx="2">
                  <c:v>14</c:v>
                </c:pt>
                <c:pt idx="3">
                  <c:v>21</c:v>
                </c:pt>
                <c:pt idx="4">
                  <c:v>15</c:v>
                </c:pt>
              </c:numCache>
            </c:numRef>
          </c:val>
        </c:ser>
        <c:ser>
          <c:idx val="1"/>
          <c:order val="1"/>
          <c:tx>
            <c:v>C to A (neg)</c:v>
          </c:tx>
          <c:spPr>
            <a:solidFill>
              <a:srgbClr val="00ACA8"/>
            </a:solidFill>
          </c:spPr>
          <c:val>
            <c:numRef>
              <c:f>'Volume and Path'!$O$9:$S$9</c:f>
              <c:numCache>
                <c:formatCode>General</c:formatCode>
                <c:ptCount val="5"/>
                <c:pt idx="0">
                  <c:v>0</c:v>
                </c:pt>
                <c:pt idx="1">
                  <c:v>23</c:v>
                </c:pt>
                <c:pt idx="2">
                  <c:v>19</c:v>
                </c:pt>
                <c:pt idx="3">
                  <c:v>12</c:v>
                </c:pt>
                <c:pt idx="4">
                  <c:v>23</c:v>
                </c:pt>
              </c:numCache>
            </c:numRef>
          </c:val>
        </c:ser>
        <c:ser>
          <c:idx val="2"/>
          <c:order val="2"/>
          <c:tx>
            <c:v>A to C (café)</c:v>
          </c:tx>
          <c:spPr>
            <a:solidFill>
              <a:srgbClr val="F26800"/>
            </a:solidFill>
          </c:spPr>
          <c:val>
            <c:numRef>
              <c:f>'Volume and Path'!$O$10:$S$10</c:f>
              <c:numCache>
                <c:formatCode>General</c:formatCode>
                <c:ptCount val="5"/>
                <c:pt idx="0">
                  <c:v>2</c:v>
                </c:pt>
                <c:pt idx="1">
                  <c:v>9</c:v>
                </c:pt>
                <c:pt idx="2">
                  <c:v>4</c:v>
                </c:pt>
                <c:pt idx="3">
                  <c:v>12</c:v>
                </c:pt>
                <c:pt idx="4">
                  <c:v>13</c:v>
                </c:pt>
              </c:numCache>
            </c:numRef>
          </c:val>
        </c:ser>
        <c:ser>
          <c:idx val="3"/>
          <c:order val="3"/>
          <c:tx>
            <c:v>C to A (café)</c:v>
          </c:tx>
          <c:spPr>
            <a:solidFill>
              <a:srgbClr val="00037E"/>
            </a:solidFill>
          </c:spPr>
          <c:val>
            <c:numRef>
              <c:f>'Volume and Path'!$O$11:$S$11</c:f>
              <c:numCache>
                <c:formatCode>General</c:formatCode>
                <c:ptCount val="5"/>
                <c:pt idx="0">
                  <c:v>8</c:v>
                </c:pt>
                <c:pt idx="1">
                  <c:v>12</c:v>
                </c:pt>
                <c:pt idx="2">
                  <c:v>11</c:v>
                </c:pt>
                <c:pt idx="3">
                  <c:v>15</c:v>
                </c:pt>
                <c:pt idx="4">
                  <c:v>15</c:v>
                </c:pt>
              </c:numCache>
            </c:numRef>
          </c:val>
        </c:ser>
        <c:ser>
          <c:idx val="4"/>
          <c:order val="4"/>
          <c:tx>
            <c:v>A to d</c:v>
          </c:tx>
          <c:spPr>
            <a:solidFill>
              <a:srgbClr val="FEFE00"/>
            </a:solidFill>
          </c:spPr>
          <c:val>
            <c:numRef>
              <c:f>'Volume and Path'!$O$12:$S$12</c:f>
              <c:numCache>
                <c:formatCode>General</c:formatCode>
                <c:ptCount val="5"/>
                <c:pt idx="0">
                  <c:v>0</c:v>
                </c:pt>
                <c:pt idx="1">
                  <c:v>25</c:v>
                </c:pt>
                <c:pt idx="2">
                  <c:v>52</c:v>
                </c:pt>
                <c:pt idx="3">
                  <c:v>9</c:v>
                </c:pt>
                <c:pt idx="4">
                  <c:v>29</c:v>
                </c:pt>
              </c:numCache>
            </c:numRef>
          </c:val>
        </c:ser>
        <c:ser>
          <c:idx val="5"/>
          <c:order val="5"/>
          <c:tx>
            <c:v>d to A</c:v>
          </c:tx>
          <c:spPr>
            <a:solidFill>
              <a:srgbClr val="D20087"/>
            </a:solidFill>
          </c:spPr>
          <c:val>
            <c:numRef>
              <c:f>'Volume and Path'!$O$13:$S$13</c:f>
              <c:numCache>
                <c:formatCode>General</c:formatCode>
                <c:ptCount val="5"/>
                <c:pt idx="0">
                  <c:v>0</c:v>
                </c:pt>
                <c:pt idx="1">
                  <c:v>36</c:v>
                </c:pt>
                <c:pt idx="2">
                  <c:v>21</c:v>
                </c:pt>
                <c:pt idx="3">
                  <c:v>15</c:v>
                </c:pt>
                <c:pt idx="4">
                  <c:v>22</c:v>
                </c:pt>
              </c:numCache>
            </c:numRef>
          </c:val>
        </c:ser>
        <c:ser>
          <c:idx val="6"/>
          <c:order val="6"/>
          <c:tx>
            <c:v>B to C</c:v>
          </c:tx>
          <c:spPr>
            <a:solidFill>
              <a:srgbClr val="14942C"/>
            </a:solidFill>
          </c:spPr>
          <c:val>
            <c:numRef>
              <c:f>'Volume and Path'!$O$14:$S$14</c:f>
              <c:numCache>
                <c:formatCode>General</c:formatCode>
                <c:ptCount val="5"/>
                <c:pt idx="0">
                  <c:v>23</c:v>
                </c:pt>
                <c:pt idx="1">
                  <c:v>59</c:v>
                </c:pt>
                <c:pt idx="2">
                  <c:v>61</c:v>
                </c:pt>
                <c:pt idx="3">
                  <c:v>63</c:v>
                </c:pt>
                <c:pt idx="4">
                  <c:v>73</c:v>
                </c:pt>
              </c:numCache>
            </c:numRef>
          </c:val>
        </c:ser>
        <c:ser>
          <c:idx val="7"/>
          <c:order val="7"/>
          <c:tx>
            <c:v>C to B</c:v>
          </c:tx>
          <c:spPr>
            <a:solidFill>
              <a:srgbClr val="BFBFBF"/>
            </a:solidFill>
          </c:spPr>
          <c:val>
            <c:numRef>
              <c:f>'Volume and Path'!$O$15:$S$15</c:f>
              <c:numCache>
                <c:formatCode>General</c:formatCode>
                <c:ptCount val="5"/>
                <c:pt idx="0">
                  <c:v>4</c:v>
                </c:pt>
                <c:pt idx="1">
                  <c:v>16</c:v>
                </c:pt>
                <c:pt idx="2">
                  <c:v>42</c:v>
                </c:pt>
                <c:pt idx="3">
                  <c:v>42</c:v>
                </c:pt>
                <c:pt idx="4">
                  <c:v>62</c:v>
                </c:pt>
              </c:numCache>
            </c:numRef>
          </c:val>
        </c:ser>
        <c:ser>
          <c:idx val="8"/>
          <c:order val="8"/>
          <c:tx>
            <c:v>B to d</c:v>
          </c:tx>
          <c:spPr>
            <a:solidFill>
              <a:srgbClr val="FF0000"/>
            </a:solidFill>
          </c:spPr>
          <c:val>
            <c:numRef>
              <c:f>'Volume and Path'!$O$16:$S$16</c:f>
              <c:numCache>
                <c:formatCode>General</c:formatCode>
                <c:ptCount val="5"/>
                <c:pt idx="0">
                  <c:v>0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</c:numCache>
            </c:numRef>
          </c:val>
        </c:ser>
        <c:ser>
          <c:idx val="9"/>
          <c:order val="9"/>
          <c:tx>
            <c:v>d to B</c:v>
          </c:tx>
          <c:spPr>
            <a:solidFill>
              <a:schemeClr val="accent6"/>
            </a:solidFill>
          </c:spPr>
          <c:val>
            <c:numRef>
              <c:f>'Volume and Path'!$O$17:$S$17</c:f>
              <c:numCache>
                <c:formatCode>General</c:formatCode>
                <c:ptCount val="5"/>
                <c:pt idx="0">
                  <c:v>0</c:v>
                </c:pt>
                <c:pt idx="1">
                  <c:v>11</c:v>
                </c:pt>
                <c:pt idx="2">
                  <c:v>9</c:v>
                </c:pt>
                <c:pt idx="3">
                  <c:v>6</c:v>
                </c:pt>
                <c:pt idx="4">
                  <c:v>19</c:v>
                </c:pt>
              </c:numCache>
            </c:numRef>
          </c:val>
        </c:ser>
        <c:ser>
          <c:idx val="10"/>
          <c:order val="10"/>
          <c:tx>
            <c:v>C to d</c:v>
          </c:tx>
          <c:spPr>
            <a:solidFill>
              <a:srgbClr val="774F27"/>
            </a:solidFill>
          </c:spPr>
          <c:val>
            <c:numRef>
              <c:f>'Volume and Path'!$O$18:$S$18</c:f>
              <c:numCache>
                <c:formatCode>General</c:formatCode>
                <c:ptCount val="5"/>
                <c:pt idx="0">
                  <c:v>3</c:v>
                </c:pt>
                <c:pt idx="1">
                  <c:v>9</c:v>
                </c:pt>
                <c:pt idx="2">
                  <c:v>15</c:v>
                </c:pt>
                <c:pt idx="3">
                  <c:v>12</c:v>
                </c:pt>
                <c:pt idx="4">
                  <c:v>9</c:v>
                </c:pt>
              </c:numCache>
            </c:numRef>
          </c:val>
        </c:ser>
        <c:ser>
          <c:idx val="11"/>
          <c:order val="11"/>
          <c:tx>
            <c:v>d to C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val>
            <c:numRef>
              <c:f>'Volume and Path'!$O$19:$S$19</c:f>
              <c:numCache>
                <c:formatCode>General</c:formatCode>
                <c:ptCount val="5"/>
                <c:pt idx="0">
                  <c:v>5</c:v>
                </c:pt>
                <c:pt idx="1">
                  <c:v>19</c:v>
                </c:pt>
                <c:pt idx="2">
                  <c:v>21</c:v>
                </c:pt>
                <c:pt idx="3">
                  <c:v>15</c:v>
                </c:pt>
                <c:pt idx="4">
                  <c:v>15</c:v>
                </c:pt>
              </c:numCache>
            </c:numRef>
          </c:val>
        </c:ser>
        <c:axId val="86706432"/>
        <c:axId val="86720896"/>
      </c:barChart>
      <c:catAx>
        <c:axId val="867064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of Day</a:t>
                </a:r>
              </a:p>
            </c:rich>
          </c:tx>
        </c:title>
        <c:majorTickMark val="none"/>
        <c:tickLblPos val="nextTo"/>
        <c:crossAx val="86720896"/>
        <c:crosses val="autoZero"/>
        <c:auto val="1"/>
        <c:lblAlgn val="ctr"/>
        <c:lblOffset val="100"/>
      </c:catAx>
      <c:valAx>
        <c:axId val="8672089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od People Taking Each Path</a:t>
                </a:r>
              </a:p>
            </c:rich>
          </c:tx>
        </c:title>
        <c:numFmt formatCode="General" sourceLinked="1"/>
        <c:tickLblPos val="nextTo"/>
        <c:crossAx val="8670643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Wednesday Path Counts - A and B</a:t>
            </a:r>
            <a:r>
              <a:rPr lang="en-US" baseline="0"/>
              <a:t> Entrances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A to B</c:v>
          </c:tx>
          <c:spPr>
            <a:solidFill>
              <a:schemeClr val="bg2">
                <a:lumMod val="25000"/>
              </a:schemeClr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Path'!$H$4:$L$4</c:f>
              <c:numCache>
                <c:formatCode>General</c:formatCode>
                <c:ptCount val="5"/>
                <c:pt idx="0">
                  <c:v>17</c:v>
                </c:pt>
                <c:pt idx="1">
                  <c:v>88</c:v>
                </c:pt>
                <c:pt idx="2">
                  <c:v>198</c:v>
                </c:pt>
                <c:pt idx="3">
                  <c:v>152</c:v>
                </c:pt>
                <c:pt idx="4">
                  <c:v>200</c:v>
                </c:pt>
              </c:numCache>
            </c:numRef>
          </c:val>
        </c:ser>
        <c:ser>
          <c:idx val="1"/>
          <c:order val="1"/>
          <c:tx>
            <c:v>B to A</c:v>
          </c:tx>
          <c:spPr>
            <a:solidFill>
              <a:schemeClr val="bg2">
                <a:lumMod val="75000"/>
              </a:schemeClr>
            </a:solidFill>
          </c:spPr>
          <c:cat>
            <c:strRef>
              <c:f>'Volume and Path'!$H$2:$L$2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Path'!$H$5:$L$5</c:f>
              <c:numCache>
                <c:formatCode>General</c:formatCode>
                <c:ptCount val="5"/>
                <c:pt idx="0">
                  <c:v>33</c:v>
                </c:pt>
                <c:pt idx="1">
                  <c:v>136</c:v>
                </c:pt>
                <c:pt idx="2">
                  <c:v>80</c:v>
                </c:pt>
                <c:pt idx="3">
                  <c:v>143</c:v>
                </c:pt>
                <c:pt idx="4">
                  <c:v>113</c:v>
                </c:pt>
              </c:numCache>
            </c:numRef>
          </c:val>
        </c:ser>
        <c:axId val="86750336"/>
        <c:axId val="86752256"/>
      </c:barChart>
      <c:catAx>
        <c:axId val="867503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of Day</a:t>
                </a:r>
              </a:p>
            </c:rich>
          </c:tx>
        </c:title>
        <c:majorTickMark val="none"/>
        <c:tickLblPos val="nextTo"/>
        <c:crossAx val="86752256"/>
        <c:crosses val="autoZero"/>
        <c:auto val="1"/>
        <c:lblAlgn val="ctr"/>
        <c:lblOffset val="100"/>
      </c:catAx>
      <c:valAx>
        <c:axId val="8675225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People Taking Each Path</a:t>
                </a:r>
              </a:p>
            </c:rich>
          </c:tx>
        </c:title>
        <c:numFmt formatCode="General" sourceLinked="1"/>
        <c:tickLblPos val="nextTo"/>
        <c:crossAx val="8675033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Saturday</a:t>
            </a:r>
            <a:r>
              <a:rPr lang="en-US" baseline="0"/>
              <a:t> Path Counts - A and B Entrances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A to B</c:v>
          </c:tx>
          <c:spPr>
            <a:solidFill>
              <a:schemeClr val="bg2">
                <a:lumMod val="25000"/>
              </a:schemeClr>
            </a:solidFill>
          </c:spPr>
          <c:cat>
            <c:strRef>
              <c:f>'Volume and Path'!$O$2:$S$2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Path'!$O$6:$S$6</c:f>
              <c:numCache>
                <c:formatCode>General</c:formatCode>
                <c:ptCount val="5"/>
                <c:pt idx="0">
                  <c:v>14</c:v>
                </c:pt>
                <c:pt idx="1">
                  <c:v>95</c:v>
                </c:pt>
                <c:pt idx="2">
                  <c:v>207</c:v>
                </c:pt>
                <c:pt idx="3">
                  <c:v>129</c:v>
                </c:pt>
                <c:pt idx="4">
                  <c:v>185</c:v>
                </c:pt>
              </c:numCache>
            </c:numRef>
          </c:val>
        </c:ser>
        <c:ser>
          <c:idx val="1"/>
          <c:order val="1"/>
          <c:tx>
            <c:v>B to A</c:v>
          </c:tx>
          <c:spPr>
            <a:solidFill>
              <a:schemeClr val="bg2">
                <a:lumMod val="75000"/>
              </a:schemeClr>
            </a:solidFill>
          </c:spPr>
          <c:val>
            <c:numRef>
              <c:f>'Volume and Path'!$O$7:$S$7</c:f>
              <c:numCache>
                <c:formatCode>General</c:formatCode>
                <c:ptCount val="5"/>
                <c:pt idx="0">
                  <c:v>14</c:v>
                </c:pt>
                <c:pt idx="1">
                  <c:v>127</c:v>
                </c:pt>
                <c:pt idx="2">
                  <c:v>184</c:v>
                </c:pt>
                <c:pt idx="3">
                  <c:v>198</c:v>
                </c:pt>
                <c:pt idx="4">
                  <c:v>201</c:v>
                </c:pt>
              </c:numCache>
            </c:numRef>
          </c:val>
        </c:ser>
        <c:axId val="86802816"/>
        <c:axId val="86804736"/>
      </c:barChart>
      <c:catAx>
        <c:axId val="868028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of Day</a:t>
                </a:r>
              </a:p>
            </c:rich>
          </c:tx>
        </c:title>
        <c:majorTickMark val="none"/>
        <c:tickLblPos val="nextTo"/>
        <c:crossAx val="86804736"/>
        <c:crosses val="autoZero"/>
        <c:auto val="1"/>
        <c:lblAlgn val="ctr"/>
        <c:lblOffset val="100"/>
      </c:catAx>
      <c:valAx>
        <c:axId val="8680473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People Taking Each Path</a:t>
                </a:r>
                <a:endParaRPr lang="en-US"/>
              </a:p>
            </c:rich>
          </c:tx>
        </c:title>
        <c:numFmt formatCode="General" sourceLinked="1"/>
        <c:tickLblPos val="nextTo"/>
        <c:crossAx val="8680281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v>Overall Volume</c:v>
          </c:tx>
          <c:cat>
            <c:strRef>
              <c:f>'Volume and Path'!$O$2:$S$2</c:f>
              <c:strCache>
                <c:ptCount val="5"/>
                <c:pt idx="0">
                  <c:v>7:00-7:15</c:v>
                </c:pt>
                <c:pt idx="1">
                  <c:v>10:00-10:15</c:v>
                </c:pt>
                <c:pt idx="2">
                  <c:v>13:00-13:15</c:v>
                </c:pt>
                <c:pt idx="3">
                  <c:v>16:00-16:15</c:v>
                </c:pt>
                <c:pt idx="4">
                  <c:v>19:00-19:15</c:v>
                </c:pt>
              </c:strCache>
            </c:strRef>
          </c:cat>
          <c:val>
            <c:numRef>
              <c:f>'Volume and Path'!$O$3:$S$3</c:f>
              <c:numCache>
                <c:formatCode>General</c:formatCode>
                <c:ptCount val="5"/>
                <c:pt idx="0">
                  <c:v>75</c:v>
                </c:pt>
                <c:pt idx="1">
                  <c:v>493</c:v>
                </c:pt>
                <c:pt idx="2">
                  <c:v>668</c:v>
                </c:pt>
                <c:pt idx="3">
                  <c:v>570</c:v>
                </c:pt>
                <c:pt idx="4">
                  <c:v>665</c:v>
                </c:pt>
              </c:numCache>
            </c:numRef>
          </c:val>
        </c:ser>
        <c:ser>
          <c:idx val="1"/>
          <c:order val="1"/>
          <c:tx>
            <c:v>Major Paths</c:v>
          </c:tx>
          <c:val>
            <c:numRef>
              <c:f>'Volume and Path'!$O$4:$S$4</c:f>
              <c:numCache>
                <c:formatCode>General</c:formatCode>
                <c:ptCount val="5"/>
                <c:pt idx="0">
                  <c:v>28</c:v>
                </c:pt>
                <c:pt idx="1">
                  <c:v>222</c:v>
                </c:pt>
                <c:pt idx="2">
                  <c:v>391</c:v>
                </c:pt>
                <c:pt idx="3">
                  <c:v>327</c:v>
                </c:pt>
                <c:pt idx="4">
                  <c:v>386</c:v>
                </c:pt>
              </c:numCache>
            </c:numRef>
          </c:val>
        </c:ser>
        <c:ser>
          <c:idx val="2"/>
          <c:order val="2"/>
          <c:tx>
            <c:v>Minor Paths</c:v>
          </c:tx>
          <c:val>
            <c:numRef>
              <c:f>'Volume and Path'!$O$5:$S$5</c:f>
              <c:numCache>
                <c:formatCode>General</c:formatCode>
                <c:ptCount val="5"/>
                <c:pt idx="0">
                  <c:v>45</c:v>
                </c:pt>
                <c:pt idx="1">
                  <c:v>277</c:v>
                </c:pt>
                <c:pt idx="2">
                  <c:v>272</c:v>
                </c:pt>
                <c:pt idx="3">
                  <c:v>225</c:v>
                </c:pt>
                <c:pt idx="4">
                  <c:v>296</c:v>
                </c:pt>
              </c:numCache>
            </c:numRef>
          </c:val>
        </c:ser>
        <c:axId val="86831104"/>
        <c:axId val="86832640"/>
      </c:barChart>
      <c:catAx>
        <c:axId val="86831104"/>
        <c:scaling>
          <c:orientation val="minMax"/>
        </c:scaling>
        <c:axPos val="b"/>
        <c:tickLblPos val="nextTo"/>
        <c:crossAx val="86832640"/>
        <c:crosses val="autoZero"/>
        <c:auto val="1"/>
        <c:lblAlgn val="ctr"/>
        <c:lblOffset val="100"/>
      </c:catAx>
      <c:valAx>
        <c:axId val="86832640"/>
        <c:scaling>
          <c:orientation val="minMax"/>
        </c:scaling>
        <c:axPos val="l"/>
        <c:majorGridlines/>
        <c:numFmt formatCode="General" sourceLinked="1"/>
        <c:tickLblPos val="nextTo"/>
        <c:crossAx val="8683110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Group</a:t>
            </a:r>
            <a:r>
              <a:rPr lang="en-US" baseline="0"/>
              <a:t> Size Frequency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Tourist Group Size Frequency</c:v>
          </c:tx>
          <c:spPr>
            <a:solidFill>
              <a:srgbClr val="083FAC"/>
            </a:solidFill>
          </c:spPr>
          <c:cat>
            <c:strRef>
              <c:f>'Group Size Frequency'!$D$4:$D$14</c:f>
              <c:strCach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&gt;10</c:v>
                </c:pt>
              </c:strCache>
            </c:strRef>
          </c:cat>
          <c:val>
            <c:numRef>
              <c:f>'Group Size Frequency'!$E$4:$E$14</c:f>
              <c:numCache>
                <c:formatCode>General</c:formatCode>
                <c:ptCount val="11"/>
                <c:pt idx="0">
                  <c:v>92</c:v>
                </c:pt>
                <c:pt idx="1">
                  <c:v>217</c:v>
                </c:pt>
                <c:pt idx="2">
                  <c:v>22</c:v>
                </c:pt>
                <c:pt idx="3">
                  <c:v>23</c:v>
                </c:pt>
                <c:pt idx="4">
                  <c:v>2</c:v>
                </c:pt>
                <c:pt idx="5">
                  <c:v>8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11</c:v>
                </c:pt>
              </c:numCache>
            </c:numRef>
          </c:val>
        </c:ser>
        <c:ser>
          <c:idx val="1"/>
          <c:order val="1"/>
          <c:tx>
            <c:v>Venetian Group Size Frequency</c:v>
          </c:tx>
          <c:spPr>
            <a:solidFill>
              <a:srgbClr val="FF6109"/>
            </a:solidFill>
          </c:spPr>
          <c:val>
            <c:numRef>
              <c:f>'Group Size Frequency'!$B$4:$B$9</c:f>
              <c:numCache>
                <c:formatCode>General</c:formatCode>
                <c:ptCount val="6"/>
                <c:pt idx="0">
                  <c:v>387</c:v>
                </c:pt>
                <c:pt idx="1">
                  <c:v>85</c:v>
                </c:pt>
                <c:pt idx="2">
                  <c:v>14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axId val="87242624"/>
        <c:axId val="87257088"/>
      </c:barChart>
      <c:catAx>
        <c:axId val="872426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Group</a:t>
                </a:r>
                <a:r>
                  <a:rPr lang="en-US" baseline="0"/>
                  <a:t> Size</a:t>
                </a:r>
                <a:endParaRPr lang="en-US"/>
              </a:p>
            </c:rich>
          </c:tx>
        </c:title>
        <c:majorTickMark val="none"/>
        <c:tickLblPos val="nextTo"/>
        <c:crossAx val="87257088"/>
        <c:crosses val="autoZero"/>
        <c:auto val="1"/>
        <c:lblAlgn val="ctr"/>
        <c:lblOffset val="100"/>
      </c:catAx>
      <c:valAx>
        <c:axId val="8725708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  <a:r>
                  <a:rPr lang="en-US" baseline="0"/>
                  <a:t> of Group Size</a:t>
                </a:r>
                <a:endParaRPr lang="en-US"/>
              </a:p>
            </c:rich>
          </c:tx>
        </c:title>
        <c:numFmt formatCode="General" sourceLinked="1"/>
        <c:tickLblPos val="nextTo"/>
        <c:crossAx val="8724262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259</xdr:col>
      <xdr:colOff>386444</xdr:colOff>
      <xdr:row>2</xdr:row>
      <xdr:rowOff>136071</xdr:rowOff>
    </xdr:from>
    <xdr:to>
      <xdr:col>268</xdr:col>
      <xdr:colOff>108857</xdr:colOff>
      <xdr:row>22</xdr:row>
      <xdr:rowOff>69737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254</xdr:col>
      <xdr:colOff>663349</xdr:colOff>
      <xdr:row>22</xdr:row>
      <xdr:rowOff>54429</xdr:rowOff>
    </xdr:from>
    <xdr:to>
      <xdr:col>262</xdr:col>
      <xdr:colOff>31297</xdr:colOff>
      <xdr:row>39</xdr:row>
      <xdr:rowOff>159204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130629</xdr:rowOff>
    </xdr:from>
    <xdr:to>
      <xdr:col>6</xdr:col>
      <xdr:colOff>468086</xdr:colOff>
      <xdr:row>41</xdr:row>
      <xdr:rowOff>12247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690903</xdr:colOff>
      <xdr:row>21</xdr:row>
      <xdr:rowOff>173830</xdr:rowOff>
    </xdr:from>
    <xdr:to>
      <xdr:col>14</xdr:col>
      <xdr:colOff>386443</xdr:colOff>
      <xdr:row>43</xdr:row>
      <xdr:rowOff>107496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408213</xdr:colOff>
      <xdr:row>22</xdr:row>
      <xdr:rowOff>40480</xdr:rowOff>
    </xdr:from>
    <xdr:to>
      <xdr:col>22</xdr:col>
      <xdr:colOff>432706</xdr:colOff>
      <xdr:row>43</xdr:row>
      <xdr:rowOff>174171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425562</xdr:colOff>
      <xdr:row>17</xdr:row>
      <xdr:rowOff>188118</xdr:rowOff>
    </xdr:from>
    <xdr:to>
      <xdr:col>30</xdr:col>
      <xdr:colOff>484413</xdr:colOff>
      <xdr:row>37</xdr:row>
      <xdr:rowOff>85725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568778</xdr:colOff>
      <xdr:row>17</xdr:row>
      <xdr:rowOff>188118</xdr:rowOff>
    </xdr:from>
    <xdr:to>
      <xdr:col>39</xdr:col>
      <xdr:colOff>182336</xdr:colOff>
      <xdr:row>37</xdr:row>
      <xdr:rowOff>72118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47625</xdr:colOff>
      <xdr:row>7</xdr:row>
      <xdr:rowOff>161925</xdr:rowOff>
    </xdr:from>
    <xdr:to>
      <xdr:col>18</xdr:col>
      <xdr:colOff>514350</xdr:colOff>
      <xdr:row>22</xdr:row>
      <xdr:rowOff>38100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98992</xdr:colOff>
      <xdr:row>14</xdr:row>
      <xdr:rowOff>20411</xdr:rowOff>
    </xdr:from>
    <xdr:to>
      <xdr:col>5</xdr:col>
      <xdr:colOff>556192</xdr:colOff>
      <xdr:row>28</xdr:row>
      <xdr:rowOff>96611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22110</xdr:colOff>
      <xdr:row>49</xdr:row>
      <xdr:rowOff>14628</xdr:rowOff>
    </xdr:from>
    <xdr:to>
      <xdr:col>8</xdr:col>
      <xdr:colOff>163285</xdr:colOff>
      <xdr:row>62</xdr:row>
      <xdr:rowOff>128928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210568</xdr:colOff>
      <xdr:row>49</xdr:row>
      <xdr:rowOff>1023</xdr:rowOff>
    </xdr:from>
    <xdr:to>
      <xdr:col>16</xdr:col>
      <xdr:colOff>176892</xdr:colOff>
      <xdr:row>62</xdr:row>
      <xdr:rowOff>115323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234042</xdr:colOff>
      <xdr:row>49</xdr:row>
      <xdr:rowOff>6125</xdr:rowOff>
    </xdr:from>
    <xdr:to>
      <xdr:col>22</xdr:col>
      <xdr:colOff>364670</xdr:colOff>
      <xdr:row>63</xdr:row>
      <xdr:rowOff>25174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407190</xdr:colOff>
      <xdr:row>49</xdr:row>
      <xdr:rowOff>13607</xdr:rowOff>
    </xdr:from>
    <xdr:to>
      <xdr:col>31</xdr:col>
      <xdr:colOff>340179</xdr:colOff>
      <xdr:row>69</xdr:row>
      <xdr:rowOff>55448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467403</xdr:colOff>
      <xdr:row>33</xdr:row>
      <xdr:rowOff>48646</xdr:rowOff>
    </xdr:from>
    <xdr:to>
      <xdr:col>25</xdr:col>
      <xdr:colOff>607556</xdr:colOff>
      <xdr:row>47</xdr:row>
      <xdr:rowOff>143895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47625</xdr:colOff>
      <xdr:row>62</xdr:row>
      <xdr:rowOff>190499</xdr:rowOff>
    </xdr:from>
    <xdr:to>
      <xdr:col>7</xdr:col>
      <xdr:colOff>269422</xdr:colOff>
      <xdr:row>90</xdr:row>
      <xdr:rowOff>54428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180975</xdr:colOff>
      <xdr:row>5</xdr:row>
      <xdr:rowOff>47625</xdr:rowOff>
    </xdr:from>
    <xdr:to>
      <xdr:col>19</xdr:col>
      <xdr:colOff>295275</xdr:colOff>
      <xdr:row>19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40822</xdr:colOff>
      <xdr:row>0</xdr:row>
      <xdr:rowOff>13608</xdr:rowOff>
    </xdr:from>
    <xdr:to>
      <xdr:col>8</xdr:col>
      <xdr:colOff>375557</xdr:colOff>
      <xdr:row>19</xdr:row>
      <xdr:rowOff>151381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503464</xdr:colOff>
      <xdr:row>0</xdr:row>
      <xdr:rowOff>27214</xdr:rowOff>
    </xdr:from>
    <xdr:to>
      <xdr:col>17</xdr:col>
      <xdr:colOff>272143</xdr:colOff>
      <xdr:row>17</xdr:row>
      <xdr:rowOff>131989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8</xdr:col>
      <xdr:colOff>217715</xdr:colOff>
      <xdr:row>37</xdr:row>
      <xdr:rowOff>72118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17</xdr:col>
      <xdr:colOff>359569</xdr:colOff>
      <xdr:row>41</xdr:row>
      <xdr:rowOff>124166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20</xdr:row>
      <xdr:rowOff>0</xdr:rowOff>
    </xdr:from>
    <xdr:to>
      <xdr:col>26</xdr:col>
      <xdr:colOff>440872</xdr:colOff>
      <xdr:row>41</xdr:row>
      <xdr:rowOff>133691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0</xdr:colOff>
      <xdr:row>20</xdr:row>
      <xdr:rowOff>0</xdr:rowOff>
    </xdr:from>
    <xdr:to>
      <xdr:col>35</xdr:col>
      <xdr:colOff>37080</xdr:colOff>
      <xdr:row>39</xdr:row>
      <xdr:rowOff>88107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0</xdr:colOff>
      <xdr:row>20</xdr:row>
      <xdr:rowOff>0</xdr:rowOff>
    </xdr:from>
    <xdr:to>
      <xdr:col>44</xdr:col>
      <xdr:colOff>201386</xdr:colOff>
      <xdr:row>39</xdr:row>
      <xdr:rowOff>74500</xdr:rowOff>
    </xdr:to>
    <xdr:graphicFrame macro="">
      <xdr:nvGraphicFramePr>
        <xdr:cNvPr id="26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7</xdr:col>
      <xdr:colOff>304800</xdr:colOff>
      <xdr:row>56</xdr:row>
      <xdr:rowOff>76200</xdr:rowOff>
    </xdr:to>
    <xdr:graphicFrame macro="">
      <xdr:nvGraphicFramePr>
        <xdr:cNvPr id="27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8</xdr:col>
      <xdr:colOff>312965</xdr:colOff>
      <xdr:row>74</xdr:row>
      <xdr:rowOff>0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56</xdr:row>
      <xdr:rowOff>190499</xdr:rowOff>
    </xdr:from>
    <xdr:to>
      <xdr:col>17</xdr:col>
      <xdr:colOff>367393</xdr:colOff>
      <xdr:row>74</xdr:row>
      <xdr:rowOff>13606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0</xdr:colOff>
      <xdr:row>57</xdr:row>
      <xdr:rowOff>0</xdr:rowOff>
    </xdr:from>
    <xdr:to>
      <xdr:col>24</xdr:col>
      <xdr:colOff>130628</xdr:colOff>
      <xdr:row>71</xdr:row>
      <xdr:rowOff>19049</xdr:rowOff>
    </xdr:to>
    <xdr:graphicFrame macro="">
      <xdr:nvGraphicFramePr>
        <xdr:cNvPr id="30" name="Chart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25</xdr:col>
      <xdr:colOff>0</xdr:colOff>
      <xdr:row>57</xdr:row>
      <xdr:rowOff>0</xdr:rowOff>
    </xdr:from>
    <xdr:to>
      <xdr:col>33</xdr:col>
      <xdr:colOff>545311</xdr:colOff>
      <xdr:row>77</xdr:row>
      <xdr:rowOff>41841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35</xdr:col>
      <xdr:colOff>0</xdr:colOff>
      <xdr:row>57</xdr:row>
      <xdr:rowOff>0</xdr:rowOff>
    </xdr:from>
    <xdr:to>
      <xdr:col>41</xdr:col>
      <xdr:colOff>140153</xdr:colOff>
      <xdr:row>71</xdr:row>
      <xdr:rowOff>95249</xdr:rowOff>
    </xdr:to>
    <xdr:graphicFrame macro="">
      <xdr:nvGraphicFramePr>
        <xdr:cNvPr id="32" name="Chart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79</xdr:row>
      <xdr:rowOff>0</xdr:rowOff>
    </xdr:from>
    <xdr:to>
      <xdr:col>8</xdr:col>
      <xdr:colOff>352425</xdr:colOff>
      <xdr:row>105</xdr:row>
      <xdr:rowOff>142875</xdr:rowOff>
    </xdr:to>
    <xdr:graphicFrame macro="">
      <xdr:nvGraphicFramePr>
        <xdr:cNvPr id="33" name="Chart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79</xdr:row>
      <xdr:rowOff>0</xdr:rowOff>
    </xdr:from>
    <xdr:to>
      <xdr:col>18</xdr:col>
      <xdr:colOff>38099</xdr:colOff>
      <xdr:row>105</xdr:row>
      <xdr:rowOff>152400</xdr:rowOff>
    </xdr:to>
    <xdr:graphicFrame macro="">
      <xdr:nvGraphicFramePr>
        <xdr:cNvPr id="34" name="Chart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6</xdr:col>
      <xdr:colOff>504825</xdr:colOff>
      <xdr:row>136</xdr:row>
      <xdr:rowOff>76200</xdr:rowOff>
    </xdr:to>
    <xdr:graphicFrame macro="">
      <xdr:nvGraphicFramePr>
        <xdr:cNvPr id="35" name="Chart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14</xdr:col>
      <xdr:colOff>507546</xdr:colOff>
      <xdr:row>136</xdr:row>
      <xdr:rowOff>76200</xdr:rowOff>
    </xdr:to>
    <xdr:graphicFrame macro="">
      <xdr:nvGraphicFramePr>
        <xdr:cNvPr id="36" name="Chart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0</xdr:colOff>
      <xdr:row>80</xdr:row>
      <xdr:rowOff>0</xdr:rowOff>
    </xdr:from>
    <xdr:to>
      <xdr:col>28</xdr:col>
      <xdr:colOff>221797</xdr:colOff>
      <xdr:row>107</xdr:row>
      <xdr:rowOff>54429</xdr:rowOff>
    </xdr:to>
    <xdr:graphicFrame macro="">
      <xdr:nvGraphicFramePr>
        <xdr:cNvPr id="37" name="Chart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16</xdr:col>
      <xdr:colOff>0</xdr:colOff>
      <xdr:row>110</xdr:row>
      <xdr:rowOff>0</xdr:rowOff>
    </xdr:from>
    <xdr:to>
      <xdr:col>23</xdr:col>
      <xdr:colOff>285750</xdr:colOff>
      <xdr:row>124</xdr:row>
      <xdr:rowOff>76200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20"/>
  <sheetViews>
    <sheetView zoomScale="60" zoomScaleNormal="60" workbookViewId="0">
      <selection activeCell="E20" sqref="E20"/>
    </sheetView>
  </sheetViews>
  <sheetFormatPr defaultRowHeight="15"/>
  <cols>
    <col min="1" max="1" width="10.85546875" bestFit="1" customWidth="1"/>
    <col min="2" max="2" width="9.7109375" bestFit="1" customWidth="1"/>
    <col min="4" max="4" width="16" customWidth="1"/>
    <col min="5" max="6" width="10.7109375" customWidth="1"/>
  </cols>
  <sheetData>
    <row r="1" spans="1:6">
      <c r="A1" s="530" t="s">
        <v>35</v>
      </c>
      <c r="B1" s="531"/>
      <c r="C1" s="531"/>
      <c r="D1" s="531"/>
    </row>
    <row r="3" spans="1:6">
      <c r="A3" s="1" t="s">
        <v>1</v>
      </c>
      <c r="B3" s="85">
        <v>39579</v>
      </c>
    </row>
    <row r="4" spans="1:6" ht="15.75" thickBot="1"/>
    <row r="5" spans="1:6" s="3" customFormat="1" ht="30" customHeight="1" thickBot="1">
      <c r="B5" s="532" t="s">
        <v>36</v>
      </c>
      <c r="C5" s="533"/>
      <c r="D5" s="6" t="s">
        <v>43</v>
      </c>
      <c r="E5" s="534" t="s">
        <v>37</v>
      </c>
      <c r="F5" s="535"/>
    </row>
    <row r="6" spans="1:6" s="3" customFormat="1" ht="30" customHeight="1" thickBot="1">
      <c r="A6" s="34" t="s">
        <v>16</v>
      </c>
      <c r="B6" s="34" t="s">
        <v>17</v>
      </c>
      <c r="C6" s="37" t="s">
        <v>18</v>
      </c>
      <c r="D6" s="36" t="s">
        <v>44</v>
      </c>
      <c r="E6" s="127" t="s">
        <v>79</v>
      </c>
      <c r="F6" s="37" t="s">
        <v>39</v>
      </c>
    </row>
    <row r="7" spans="1:6">
      <c r="A7" s="42" t="s">
        <v>2</v>
      </c>
      <c r="B7" s="9">
        <v>17</v>
      </c>
      <c r="C7" s="15">
        <v>17</v>
      </c>
      <c r="D7" s="7" t="s">
        <v>68</v>
      </c>
      <c r="E7" s="115">
        <f>'A Video Speed 051108'!C104</f>
        <v>1.2560777957860616</v>
      </c>
      <c r="F7" s="116">
        <f>'A Video Speed 051108'!C102</f>
        <v>6.17</v>
      </c>
    </row>
    <row r="8" spans="1:6">
      <c r="A8" s="19" t="s">
        <v>3</v>
      </c>
      <c r="B8" s="100">
        <v>125</v>
      </c>
      <c r="C8" s="101">
        <v>135</v>
      </c>
      <c r="D8" s="102">
        <v>0</v>
      </c>
      <c r="E8" s="32">
        <f>'A Video Speed 051108'!J104</f>
        <v>1.2591036414565826</v>
      </c>
      <c r="F8" s="30">
        <f>'A Video Speed 051108'!J102</f>
        <v>6.1551724137931032</v>
      </c>
    </row>
    <row r="9" spans="1:6">
      <c r="A9" s="19" t="s">
        <v>4</v>
      </c>
      <c r="B9" s="19">
        <v>56</v>
      </c>
      <c r="C9" s="20">
        <v>161</v>
      </c>
      <c r="D9" s="39">
        <v>0</v>
      </c>
      <c r="E9" s="32">
        <f>'A Video Speed 051108'!Q104</f>
        <v>1.1240029006526466</v>
      </c>
      <c r="F9" s="30">
        <f>'A Video Speed 051108'!Q104</f>
        <v>1.1240029006526466</v>
      </c>
    </row>
    <row r="10" spans="1:6">
      <c r="A10" s="19" t="s">
        <v>5</v>
      </c>
      <c r="B10" s="19">
        <v>112</v>
      </c>
      <c r="C10" s="20">
        <v>130</v>
      </c>
      <c r="D10" s="39">
        <v>35</v>
      </c>
      <c r="E10" s="32">
        <f>'A Video Speed 051108'!X104</f>
        <v>1.0366001945525289</v>
      </c>
      <c r="F10" s="30">
        <f>'A Video Speed 051108'!X104</f>
        <v>1.0366001945525289</v>
      </c>
    </row>
    <row r="11" spans="1:6">
      <c r="A11" s="19" t="s">
        <v>6</v>
      </c>
      <c r="B11" s="100">
        <v>125</v>
      </c>
      <c r="C11" s="101">
        <v>121</v>
      </c>
      <c r="D11" s="102">
        <v>22</v>
      </c>
      <c r="E11" s="32">
        <f>'A Video Speed 051108'!AE104</f>
        <v>1.1699451052150045</v>
      </c>
      <c r="F11" s="30">
        <f>'A Video Speed 051108'!AE104</f>
        <v>1.1699451052150045</v>
      </c>
    </row>
    <row r="12" spans="1:6">
      <c r="A12" s="19" t="s">
        <v>7</v>
      </c>
      <c r="B12" s="19">
        <v>153</v>
      </c>
      <c r="C12" s="20">
        <v>124</v>
      </c>
      <c r="D12" s="39">
        <v>12</v>
      </c>
      <c r="E12" s="32">
        <f>'A Video Speed 051108'!AL104</f>
        <v>1.071888066902541</v>
      </c>
      <c r="F12" s="30">
        <f>'A Video Speed 051108'!AL104</f>
        <v>1.071888066902541</v>
      </c>
    </row>
    <row r="13" spans="1:6">
      <c r="A13" s="29" t="s">
        <v>8</v>
      </c>
      <c r="B13" s="29">
        <v>230</v>
      </c>
      <c r="C13" s="30">
        <v>98</v>
      </c>
      <c r="D13" s="41">
        <v>25</v>
      </c>
      <c r="E13" s="32">
        <f>'A Video Speed 051108'!AS104</f>
        <v>1.148891767415084</v>
      </c>
      <c r="F13" s="30">
        <f>'A Video Speed 051108'!AS104</f>
        <v>1.148891767415084</v>
      </c>
    </row>
    <row r="14" spans="1:6">
      <c r="A14" s="24" t="s">
        <v>9</v>
      </c>
      <c r="B14" s="24">
        <v>184</v>
      </c>
      <c r="C14" s="25">
        <v>178</v>
      </c>
      <c r="D14" s="40">
        <v>28</v>
      </c>
      <c r="E14" s="32">
        <f>'A Video Speed 051108'!AZ104</f>
        <v>1.1074228629236218</v>
      </c>
      <c r="F14" s="30">
        <f>'A Video Speed 051108'!AZ104</f>
        <v>1.1074228629236218</v>
      </c>
    </row>
    <row r="15" spans="1:6">
      <c r="A15" s="24" t="s">
        <v>10</v>
      </c>
      <c r="B15" s="24">
        <v>117</v>
      </c>
      <c r="C15" s="25">
        <v>167</v>
      </c>
      <c r="D15" s="40">
        <v>30</v>
      </c>
      <c r="E15" s="32">
        <f>'A Video Speed 051108'!BG104</f>
        <v>1.1605657237936771</v>
      </c>
      <c r="F15" s="30">
        <f>'A Video Speed 051108'!BG104</f>
        <v>1.1605657237936771</v>
      </c>
    </row>
    <row r="16" spans="1:6">
      <c r="A16" s="24" t="s">
        <v>11</v>
      </c>
      <c r="B16" s="24">
        <v>185</v>
      </c>
      <c r="C16" s="25">
        <v>147</v>
      </c>
      <c r="D16" s="40">
        <v>33</v>
      </c>
      <c r="E16" s="32">
        <f>'A Video Speed 051108'!BN104</f>
        <v>0.86715664765247913</v>
      </c>
      <c r="F16" s="30">
        <f>'A Video Speed 051108'!BN104</f>
        <v>0.86715664765247913</v>
      </c>
    </row>
    <row r="17" spans="1:6">
      <c r="A17" s="24" t="s">
        <v>12</v>
      </c>
      <c r="B17" s="24">
        <v>192</v>
      </c>
      <c r="C17" s="25">
        <v>184</v>
      </c>
      <c r="D17" s="40">
        <v>36</v>
      </c>
      <c r="E17" s="32">
        <f>'A Video Speed 051108'!BU104</f>
        <v>1.160427807486631</v>
      </c>
      <c r="F17" s="30">
        <f>'A Video Speed 051108'!BU104</f>
        <v>1.160427807486631</v>
      </c>
    </row>
    <row r="18" spans="1:6">
      <c r="A18" s="24" t="s">
        <v>13</v>
      </c>
      <c r="B18" s="24">
        <v>227</v>
      </c>
      <c r="C18" s="25">
        <v>155</v>
      </c>
      <c r="D18" s="40">
        <v>23</v>
      </c>
      <c r="E18" s="32">
        <f>'A Video Speed 051108'!CB104</f>
        <v>1.2022673031026252</v>
      </c>
      <c r="F18" s="30">
        <f>'A Video Speed 051108'!CB104</f>
        <v>1.2022673031026252</v>
      </c>
    </row>
    <row r="19" spans="1:6">
      <c r="A19" s="24" t="s">
        <v>14</v>
      </c>
      <c r="B19" s="24">
        <v>223</v>
      </c>
      <c r="C19" s="25">
        <v>108</v>
      </c>
      <c r="D19" s="40">
        <v>35</v>
      </c>
      <c r="E19" s="32">
        <f>'A Video Speed 051108'!CI104</f>
        <v>1.0034272658035033</v>
      </c>
      <c r="F19" s="30">
        <f>'A Video Speed 051108'!CI104</f>
        <v>1.0034272658035033</v>
      </c>
    </row>
    <row r="20" spans="1:6" ht="15.75" thickBot="1">
      <c r="A20" s="10" t="s">
        <v>15</v>
      </c>
      <c r="B20" s="10">
        <v>138</v>
      </c>
      <c r="C20" s="16">
        <v>127</v>
      </c>
      <c r="D20" s="8"/>
      <c r="E20" s="117">
        <f>'A Video Speed 051108'!CP104</f>
        <v>1.238378849506101</v>
      </c>
      <c r="F20" s="68">
        <f>'A Video Speed 051108'!CP104</f>
        <v>1.238378849506101</v>
      </c>
    </row>
  </sheetData>
  <mergeCells count="3">
    <mergeCell ref="A1:D1"/>
    <mergeCell ref="B5:C5"/>
    <mergeCell ref="E5:F5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2:CW500"/>
  <sheetViews>
    <sheetView topLeftCell="AU1" zoomScale="60" zoomScaleNormal="60" workbookViewId="0">
      <selection activeCell="CP7" sqref="CP7:CU30"/>
    </sheetView>
  </sheetViews>
  <sheetFormatPr defaultRowHeight="15"/>
  <cols>
    <col min="2" max="2" width="11.85546875" customWidth="1"/>
    <col min="3" max="7" width="6.28515625" customWidth="1"/>
    <col min="8" max="8" width="5.7109375" customWidth="1"/>
    <col min="9" max="9" width="5.7109375" hidden="1" customWidth="1"/>
    <col min="10" max="10" width="5.7109375" customWidth="1"/>
    <col min="11" max="14" width="6.28515625" customWidth="1"/>
    <col min="15" max="15" width="5.7109375" customWidth="1"/>
    <col min="16" max="16" width="5.7109375" hidden="1" customWidth="1"/>
    <col min="17" max="17" width="5.7109375" customWidth="1"/>
    <col min="18" max="21" width="6.28515625" customWidth="1"/>
    <col min="22" max="22" width="5.7109375" customWidth="1"/>
    <col min="23" max="23" width="5.7109375" hidden="1" customWidth="1"/>
    <col min="24" max="24" width="5.7109375" customWidth="1"/>
    <col min="25" max="29" width="6.28515625" customWidth="1"/>
    <col min="30" max="30" width="6.28515625" hidden="1" customWidth="1"/>
    <col min="31" max="36" width="6.28515625" customWidth="1"/>
    <col min="37" max="37" width="6.28515625" hidden="1" customWidth="1"/>
    <col min="38" max="43" width="6.28515625" customWidth="1"/>
    <col min="44" max="44" width="6.28515625" hidden="1" customWidth="1"/>
    <col min="45" max="50" width="6.28515625" customWidth="1"/>
    <col min="51" max="51" width="6.28515625" hidden="1" customWidth="1"/>
    <col min="52" max="57" width="6.28515625" customWidth="1"/>
    <col min="58" max="58" width="6.28515625" hidden="1" customWidth="1"/>
    <col min="59" max="64" width="6.28515625" customWidth="1"/>
    <col min="65" max="65" width="6.28515625" hidden="1" customWidth="1"/>
    <col min="66" max="71" width="6.28515625" customWidth="1"/>
    <col min="72" max="72" width="6.28515625" hidden="1" customWidth="1"/>
    <col min="73" max="78" width="6.28515625" customWidth="1"/>
    <col min="79" max="79" width="6.140625" hidden="1" customWidth="1"/>
    <col min="80" max="85" width="6.28515625" customWidth="1"/>
    <col min="86" max="86" width="6.28515625" hidden="1" customWidth="1"/>
    <col min="87" max="92" width="6.28515625" customWidth="1"/>
    <col min="93" max="93" width="6.28515625" hidden="1" customWidth="1"/>
    <col min="94" max="99" width="6.28515625" customWidth="1"/>
    <col min="100" max="100" width="6.28515625" hidden="1" customWidth="1"/>
    <col min="101" max="101" width="6.28515625" customWidth="1"/>
  </cols>
  <sheetData>
    <row r="2" spans="1:101">
      <c r="A2" t="s">
        <v>76</v>
      </c>
      <c r="B2" t="s">
        <v>78</v>
      </c>
      <c r="G2" s="572" t="s">
        <v>83</v>
      </c>
      <c r="H2" s="572"/>
      <c r="J2" s="128" t="s">
        <v>84</v>
      </c>
      <c r="K2" s="128"/>
      <c r="M2" s="128" t="s">
        <v>85</v>
      </c>
      <c r="N2" s="128"/>
      <c r="O2" s="128" t="s">
        <v>86</v>
      </c>
      <c r="P2" s="128"/>
      <c r="S2" s="128" t="s">
        <v>87</v>
      </c>
      <c r="T2" s="128"/>
      <c r="U2" s="128" t="s">
        <v>88</v>
      </c>
      <c r="V2" s="128"/>
      <c r="W2" s="128" t="s">
        <v>87</v>
      </c>
      <c r="X2" s="128"/>
      <c r="Y2" s="128"/>
      <c r="AA2" s="128"/>
      <c r="AB2" s="128"/>
      <c r="AC2" s="128"/>
    </row>
    <row r="3" spans="1:101">
      <c r="A3" t="s">
        <v>52</v>
      </c>
      <c r="B3" s="98">
        <v>39671</v>
      </c>
      <c r="G3" t="s">
        <v>89</v>
      </c>
      <c r="J3" s="129" t="s">
        <v>90</v>
      </c>
      <c r="K3" s="129"/>
      <c r="M3" s="129" t="s">
        <v>102</v>
      </c>
      <c r="N3" s="129"/>
      <c r="O3" s="129" t="s">
        <v>94</v>
      </c>
      <c r="P3" s="129"/>
      <c r="S3" s="129" t="s">
        <v>104</v>
      </c>
    </row>
    <row r="4" spans="1:101" ht="15.75" thickBot="1">
      <c r="G4" t="s">
        <v>101</v>
      </c>
      <c r="J4" s="129" t="s">
        <v>103</v>
      </c>
      <c r="K4" s="129"/>
      <c r="M4" s="129" t="s">
        <v>105</v>
      </c>
      <c r="N4" s="129"/>
      <c r="O4" s="129" t="s">
        <v>106</v>
      </c>
      <c r="P4" s="129"/>
      <c r="S4" s="129" t="s">
        <v>107</v>
      </c>
      <c r="T4" s="129"/>
      <c r="V4" s="129"/>
      <c r="W4" s="129"/>
      <c r="X4" s="129"/>
      <c r="Y4" s="129"/>
    </row>
    <row r="5" spans="1:101" ht="16.5" thickTop="1" thickBot="1">
      <c r="B5" t="s">
        <v>73</v>
      </c>
      <c r="C5" s="566">
        <v>0.29166666666666669</v>
      </c>
      <c r="D5" s="567"/>
      <c r="E5" s="568"/>
      <c r="F5" s="568"/>
      <c r="G5" s="568"/>
      <c r="H5" s="568"/>
      <c r="I5" s="568"/>
      <c r="J5" s="566">
        <v>0.33333333333333298</v>
      </c>
      <c r="K5" s="567"/>
      <c r="L5" s="568"/>
      <c r="M5" s="568"/>
      <c r="N5" s="568"/>
      <c r="O5" s="568"/>
      <c r="P5" s="569"/>
      <c r="Q5" s="589">
        <v>0.375</v>
      </c>
      <c r="R5" s="590"/>
      <c r="S5" s="591"/>
      <c r="T5" s="591"/>
      <c r="U5" s="591"/>
      <c r="V5" s="591"/>
      <c r="W5" s="592"/>
      <c r="X5" s="566">
        <v>0.41666666666666702</v>
      </c>
      <c r="Y5" s="567"/>
      <c r="Z5" s="568"/>
      <c r="AA5" s="568"/>
      <c r="AB5" s="568"/>
      <c r="AC5" s="568"/>
      <c r="AD5" s="569"/>
      <c r="AE5" s="566">
        <v>0.45833333333333298</v>
      </c>
      <c r="AF5" s="567"/>
      <c r="AG5" s="568"/>
      <c r="AH5" s="568"/>
      <c r="AI5" s="568"/>
      <c r="AJ5" s="568"/>
      <c r="AK5" s="569"/>
      <c r="AL5" s="589">
        <v>0.5</v>
      </c>
      <c r="AM5" s="590"/>
      <c r="AN5" s="591"/>
      <c r="AO5" s="591"/>
      <c r="AP5" s="591"/>
      <c r="AQ5" s="591"/>
      <c r="AR5" s="592"/>
      <c r="AS5" s="566">
        <v>0.54166666666666696</v>
      </c>
      <c r="AT5" s="567"/>
      <c r="AU5" s="568"/>
      <c r="AV5" s="568"/>
      <c r="AW5" s="568"/>
      <c r="AX5" s="568"/>
      <c r="AY5" s="569"/>
      <c r="AZ5" s="566">
        <v>0.58333333333333304</v>
      </c>
      <c r="BA5" s="567"/>
      <c r="BB5" s="568"/>
      <c r="BC5" s="568"/>
      <c r="BD5" s="568"/>
      <c r="BE5" s="568"/>
      <c r="BF5" s="569"/>
      <c r="BG5" s="589">
        <v>0.625</v>
      </c>
      <c r="BH5" s="590"/>
      <c r="BI5" s="591"/>
      <c r="BJ5" s="591"/>
      <c r="BK5" s="591"/>
      <c r="BL5" s="591"/>
      <c r="BM5" s="592"/>
      <c r="BN5" s="566">
        <v>0.66666666666666696</v>
      </c>
      <c r="BO5" s="567"/>
      <c r="BP5" s="568"/>
      <c r="BQ5" s="568"/>
      <c r="BR5" s="568"/>
      <c r="BS5" s="568"/>
      <c r="BT5" s="569"/>
      <c r="BU5" s="566">
        <v>0.70833333333333304</v>
      </c>
      <c r="BV5" s="567"/>
      <c r="BW5" s="568"/>
      <c r="BX5" s="568"/>
      <c r="BY5" s="568"/>
      <c r="BZ5" s="568"/>
      <c r="CA5" s="569"/>
      <c r="CB5" s="589">
        <v>0.75</v>
      </c>
      <c r="CC5" s="590"/>
      <c r="CD5" s="591"/>
      <c r="CE5" s="591"/>
      <c r="CF5" s="591"/>
      <c r="CG5" s="591"/>
      <c r="CH5" s="592"/>
      <c r="CI5" s="566">
        <v>0.79166666666666297</v>
      </c>
      <c r="CJ5" s="567"/>
      <c r="CK5" s="568"/>
      <c r="CL5" s="568"/>
      <c r="CM5" s="568"/>
      <c r="CN5" s="568"/>
      <c r="CO5" s="569"/>
      <c r="CP5" s="566">
        <v>0.83333333333332904</v>
      </c>
      <c r="CQ5" s="567"/>
      <c r="CR5" s="568"/>
      <c r="CS5" s="570"/>
      <c r="CT5" s="570"/>
      <c r="CU5" s="570"/>
      <c r="CV5" s="571"/>
      <c r="CW5" s="96"/>
    </row>
    <row r="6" spans="1:101" ht="30" customHeight="1" thickTop="1">
      <c r="C6" s="161" t="s">
        <v>70</v>
      </c>
      <c r="D6" s="162" t="s">
        <v>108</v>
      </c>
      <c r="E6" s="180" t="s">
        <v>71</v>
      </c>
      <c r="F6" s="163" t="s">
        <v>82</v>
      </c>
      <c r="G6" s="163" t="s">
        <v>91</v>
      </c>
      <c r="H6" s="164" t="s">
        <v>92</v>
      </c>
      <c r="I6" s="165"/>
      <c r="J6" s="161" t="s">
        <v>70</v>
      </c>
      <c r="K6" s="162" t="s">
        <v>108</v>
      </c>
      <c r="L6" s="163" t="s">
        <v>71</v>
      </c>
      <c r="M6" s="163" t="s">
        <v>82</v>
      </c>
      <c r="N6" s="163" t="s">
        <v>91</v>
      </c>
      <c r="O6" s="164" t="s">
        <v>92</v>
      </c>
      <c r="P6" s="165"/>
      <c r="Q6" s="150" t="s">
        <v>70</v>
      </c>
      <c r="R6" s="151" t="s">
        <v>108</v>
      </c>
      <c r="S6" s="152" t="s">
        <v>71</v>
      </c>
      <c r="T6" s="152" t="s">
        <v>82</v>
      </c>
      <c r="U6" s="152" t="s">
        <v>91</v>
      </c>
      <c r="V6" s="153" t="s">
        <v>92</v>
      </c>
      <c r="W6" s="154"/>
      <c r="X6" s="161" t="s">
        <v>70</v>
      </c>
      <c r="Y6" s="162" t="s">
        <v>108</v>
      </c>
      <c r="Z6" s="163" t="s">
        <v>71</v>
      </c>
      <c r="AA6" s="163" t="s">
        <v>82</v>
      </c>
      <c r="AB6" s="163" t="s">
        <v>91</v>
      </c>
      <c r="AC6" s="164" t="s">
        <v>92</v>
      </c>
      <c r="AD6" s="165"/>
      <c r="AE6" s="161" t="s">
        <v>70</v>
      </c>
      <c r="AF6" s="162" t="s">
        <v>108</v>
      </c>
      <c r="AG6" s="163" t="s">
        <v>71</v>
      </c>
      <c r="AH6" s="163" t="s">
        <v>82</v>
      </c>
      <c r="AI6" s="163" t="s">
        <v>91</v>
      </c>
      <c r="AJ6" s="164" t="s">
        <v>92</v>
      </c>
      <c r="AK6" s="165"/>
      <c r="AL6" s="150" t="s">
        <v>70</v>
      </c>
      <c r="AM6" s="151" t="s">
        <v>108</v>
      </c>
      <c r="AN6" s="152" t="s">
        <v>71</v>
      </c>
      <c r="AO6" s="152" t="s">
        <v>82</v>
      </c>
      <c r="AP6" s="152" t="s">
        <v>91</v>
      </c>
      <c r="AQ6" s="153" t="s">
        <v>92</v>
      </c>
      <c r="AR6" s="154"/>
      <c r="AS6" s="161" t="s">
        <v>70</v>
      </c>
      <c r="AT6" s="162" t="s">
        <v>108</v>
      </c>
      <c r="AU6" s="163" t="s">
        <v>71</v>
      </c>
      <c r="AV6" s="163" t="s">
        <v>82</v>
      </c>
      <c r="AW6" s="163" t="s">
        <v>91</v>
      </c>
      <c r="AX6" s="164" t="s">
        <v>92</v>
      </c>
      <c r="AY6" s="165"/>
      <c r="AZ6" s="161" t="s">
        <v>70</v>
      </c>
      <c r="BA6" s="162" t="s">
        <v>108</v>
      </c>
      <c r="BB6" s="163" t="s">
        <v>71</v>
      </c>
      <c r="BC6" s="163" t="s">
        <v>82</v>
      </c>
      <c r="BD6" s="163" t="s">
        <v>91</v>
      </c>
      <c r="BE6" s="164" t="s">
        <v>92</v>
      </c>
      <c r="BF6" s="165"/>
      <c r="BG6" s="150" t="s">
        <v>70</v>
      </c>
      <c r="BH6" s="151" t="s">
        <v>108</v>
      </c>
      <c r="BI6" s="152" t="s">
        <v>71</v>
      </c>
      <c r="BJ6" s="152" t="s">
        <v>82</v>
      </c>
      <c r="BK6" s="152" t="s">
        <v>91</v>
      </c>
      <c r="BL6" s="153" t="s">
        <v>92</v>
      </c>
      <c r="BM6" s="154"/>
      <c r="BN6" s="161" t="s">
        <v>70</v>
      </c>
      <c r="BO6" s="162" t="s">
        <v>108</v>
      </c>
      <c r="BP6" s="163" t="s">
        <v>71</v>
      </c>
      <c r="BQ6" s="163" t="s">
        <v>82</v>
      </c>
      <c r="BR6" s="163" t="s">
        <v>91</v>
      </c>
      <c r="BS6" s="164" t="s">
        <v>92</v>
      </c>
      <c r="BT6" s="165"/>
      <c r="BU6" s="161" t="s">
        <v>70</v>
      </c>
      <c r="BV6" s="162" t="s">
        <v>108</v>
      </c>
      <c r="BW6" s="163" t="s">
        <v>71</v>
      </c>
      <c r="BX6" s="163" t="s">
        <v>82</v>
      </c>
      <c r="BY6" s="163" t="s">
        <v>91</v>
      </c>
      <c r="BZ6" s="164" t="s">
        <v>92</v>
      </c>
      <c r="CA6" s="165"/>
      <c r="CB6" s="150" t="s">
        <v>70</v>
      </c>
      <c r="CC6" s="151" t="s">
        <v>108</v>
      </c>
      <c r="CD6" s="152" t="s">
        <v>71</v>
      </c>
      <c r="CE6" s="152" t="s">
        <v>82</v>
      </c>
      <c r="CF6" s="152" t="s">
        <v>91</v>
      </c>
      <c r="CG6" s="153" t="s">
        <v>92</v>
      </c>
      <c r="CH6" s="154"/>
      <c r="CI6" s="161" t="s">
        <v>70</v>
      </c>
      <c r="CJ6" s="162" t="s">
        <v>108</v>
      </c>
      <c r="CK6" s="163" t="s">
        <v>71</v>
      </c>
      <c r="CL6" s="163" t="s">
        <v>82</v>
      </c>
      <c r="CM6" s="163" t="s">
        <v>91</v>
      </c>
      <c r="CN6" s="164" t="s">
        <v>92</v>
      </c>
      <c r="CO6" s="165"/>
      <c r="CP6" s="161" t="s">
        <v>70</v>
      </c>
      <c r="CQ6" s="162" t="s">
        <v>108</v>
      </c>
      <c r="CR6" s="163" t="s">
        <v>71</v>
      </c>
      <c r="CS6" s="163" t="s">
        <v>82</v>
      </c>
      <c r="CT6" s="163" t="s">
        <v>91</v>
      </c>
      <c r="CU6" s="164" t="s">
        <v>92</v>
      </c>
      <c r="CV6" s="165"/>
      <c r="CW6" s="136"/>
    </row>
    <row r="7" spans="1:101">
      <c r="B7">
        <v>1</v>
      </c>
      <c r="C7" s="172">
        <v>5.2</v>
      </c>
      <c r="D7" s="181">
        <f t="shared" ref="D7:D17" si="0">IF(C7&gt;0,7.75/C7,"")</f>
        <v>1.4903846153846154</v>
      </c>
      <c r="E7" s="182">
        <v>2</v>
      </c>
      <c r="F7" s="168">
        <v>3</v>
      </c>
      <c r="G7" s="168" t="s">
        <v>97</v>
      </c>
      <c r="H7" s="168" t="s">
        <v>98</v>
      </c>
      <c r="I7" s="167">
        <f>C7*E7</f>
        <v>10.4</v>
      </c>
      <c r="J7" s="192">
        <v>6.7</v>
      </c>
      <c r="K7" s="181">
        <f t="shared" ref="K7:K38" si="1">IF(J7&gt;0,7.75/J7,"")</f>
        <v>1.1567164179104477</v>
      </c>
      <c r="L7" s="193">
        <v>1</v>
      </c>
      <c r="M7" s="193">
        <v>3</v>
      </c>
      <c r="N7" s="193" t="s">
        <v>111</v>
      </c>
      <c r="O7" s="193" t="s">
        <v>98</v>
      </c>
      <c r="P7" s="167">
        <f>J7*L7</f>
        <v>6.7</v>
      </c>
      <c r="Q7" s="189"/>
      <c r="R7" s="156" t="str">
        <f t="shared" ref="R7:R38" si="2">IF(Q7&gt;0,7.75/Q7,"")</f>
        <v/>
      </c>
      <c r="S7" s="159"/>
      <c r="T7" s="159"/>
      <c r="U7" s="159"/>
      <c r="V7" s="159"/>
      <c r="W7" s="158">
        <f>Q7*S7</f>
        <v>0</v>
      </c>
      <c r="X7" s="172">
        <v>4.5</v>
      </c>
      <c r="Y7" s="181">
        <f t="shared" ref="Y7:Y38" si="3">IF(X7&gt;0,7.75/X7,"")</f>
        <v>1.7222222222222223</v>
      </c>
      <c r="Z7" s="168">
        <v>1</v>
      </c>
      <c r="AA7" s="168">
        <v>3</v>
      </c>
      <c r="AB7" s="186" t="s">
        <v>97</v>
      </c>
      <c r="AC7" s="186" t="s">
        <v>112</v>
      </c>
      <c r="AD7" s="167">
        <f>X7*Z7</f>
        <v>4.5</v>
      </c>
      <c r="AE7" s="192">
        <v>7.4</v>
      </c>
      <c r="AF7" s="181">
        <f t="shared" ref="AF7:AF38" si="4">IF(AE7&gt;0,7.75/AE7,"")</f>
        <v>1.0472972972972971</v>
      </c>
      <c r="AG7" s="193">
        <v>1</v>
      </c>
      <c r="AH7" s="193">
        <v>3</v>
      </c>
      <c r="AI7" s="193" t="s">
        <v>111</v>
      </c>
      <c r="AJ7" s="193" t="s">
        <v>98</v>
      </c>
      <c r="AK7" s="167">
        <f>AE7*AG7</f>
        <v>7.4</v>
      </c>
      <c r="AL7" s="189"/>
      <c r="AM7" s="156" t="str">
        <f t="shared" ref="AM7:AM38" si="5">IF(AL7&gt;0,7.75/AL7,"")</f>
        <v/>
      </c>
      <c r="AN7" s="159"/>
      <c r="AO7" s="159"/>
      <c r="AP7" s="159"/>
      <c r="AQ7" s="159"/>
      <c r="AR7" s="158">
        <f>AL7*AN7</f>
        <v>0</v>
      </c>
      <c r="AS7" s="188">
        <v>5.0999999999999996</v>
      </c>
      <c r="AT7" s="181">
        <f t="shared" ref="AT7:AT38" si="6">IF(AS7&gt;0,7.75/AS7,"")</f>
        <v>1.5196078431372551</v>
      </c>
      <c r="AU7" s="186">
        <v>1</v>
      </c>
      <c r="AV7" s="186">
        <v>3</v>
      </c>
      <c r="AW7" s="186" t="s">
        <v>97</v>
      </c>
      <c r="AX7" s="186" t="s">
        <v>98</v>
      </c>
      <c r="AY7" s="167">
        <f>AS7*AU7</f>
        <v>5.0999999999999996</v>
      </c>
      <c r="AZ7" s="188">
        <v>7.1</v>
      </c>
      <c r="BA7" s="181">
        <f t="shared" ref="BA7:BA38" si="7">IF(AZ7&gt;0,7.75/AZ7,"")</f>
        <v>1.091549295774648</v>
      </c>
      <c r="BB7" s="186">
        <v>2</v>
      </c>
      <c r="BC7" s="186">
        <v>3</v>
      </c>
      <c r="BD7" s="186" t="s">
        <v>96</v>
      </c>
      <c r="BE7" s="186" t="s">
        <v>98</v>
      </c>
      <c r="BF7" s="167">
        <f>AZ7*BB7</f>
        <v>14.2</v>
      </c>
      <c r="BG7" s="160"/>
      <c r="BH7" s="156" t="str">
        <f t="shared" ref="BH7:BH38" si="8">IF(BG7&gt;0,7.75/BG7,"")</f>
        <v/>
      </c>
      <c r="BI7" s="159"/>
      <c r="BJ7" s="159"/>
      <c r="BK7" s="159"/>
      <c r="BL7" s="159"/>
      <c r="BM7" s="158">
        <f>BG7*BI7</f>
        <v>0</v>
      </c>
      <c r="BN7" s="188">
        <v>6.1</v>
      </c>
      <c r="BO7" s="181">
        <f t="shared" ref="BO7:BO38" si="9">IF(BN7&gt;0,7.75/BN7,"")</f>
        <v>1.2704918032786885</v>
      </c>
      <c r="BP7" s="186">
        <v>2</v>
      </c>
      <c r="BQ7" s="186">
        <v>3</v>
      </c>
      <c r="BR7" s="186" t="s">
        <v>96</v>
      </c>
      <c r="BS7" s="186" t="s">
        <v>98</v>
      </c>
      <c r="BT7" s="167">
        <f>BN7*BP7</f>
        <v>12.2</v>
      </c>
      <c r="BU7" s="188">
        <v>6.7</v>
      </c>
      <c r="BV7" s="181">
        <f t="shared" ref="BV7:BV38" si="10">IF(BU7&gt;0,7.75/BU7,"")</f>
        <v>1.1567164179104477</v>
      </c>
      <c r="BW7" s="186">
        <v>2</v>
      </c>
      <c r="BX7" s="186">
        <v>2</v>
      </c>
      <c r="BY7" s="186" t="s">
        <v>97</v>
      </c>
      <c r="BZ7" s="186" t="s">
        <v>98</v>
      </c>
      <c r="CA7" s="167">
        <f>BU7*BW7</f>
        <v>13.4</v>
      </c>
      <c r="CB7" s="160"/>
      <c r="CC7" s="156" t="str">
        <f t="shared" ref="CC7:CC38" si="11">IF(CB7&gt;0,7.75/CB7,"")</f>
        <v/>
      </c>
      <c r="CD7" s="159"/>
      <c r="CE7" s="159"/>
      <c r="CF7" s="159"/>
      <c r="CG7" s="159"/>
      <c r="CH7" s="158">
        <f>CB7*CD7</f>
        <v>0</v>
      </c>
      <c r="CI7" s="188">
        <v>6</v>
      </c>
      <c r="CJ7" s="181">
        <f t="shared" ref="CJ7:CJ38" si="12">IF(CI7&gt;0,7.75/CI7,"")</f>
        <v>1.2916666666666667</v>
      </c>
      <c r="CK7" s="186">
        <v>2</v>
      </c>
      <c r="CL7" s="186">
        <v>3</v>
      </c>
      <c r="CM7" s="186" t="s">
        <v>111</v>
      </c>
      <c r="CN7" s="186" t="s">
        <v>98</v>
      </c>
      <c r="CO7" s="167">
        <f>CI7*CK7</f>
        <v>12</v>
      </c>
      <c r="CP7" s="188">
        <v>8.9</v>
      </c>
      <c r="CQ7" s="181">
        <f t="shared" ref="CQ7:CQ38" si="13">IF(CP7&gt;0,7.75/CP7,"")</f>
        <v>0.8707865168539326</v>
      </c>
      <c r="CR7" s="186">
        <v>2</v>
      </c>
      <c r="CS7" s="186">
        <v>3</v>
      </c>
      <c r="CT7" s="186" t="s">
        <v>114</v>
      </c>
      <c r="CU7" s="186" t="s">
        <v>98</v>
      </c>
      <c r="CV7" s="167">
        <f>CP7*CR7</f>
        <v>17.8</v>
      </c>
      <c r="CW7" s="96"/>
    </row>
    <row r="8" spans="1:101">
      <c r="B8">
        <v>2</v>
      </c>
      <c r="C8" s="172">
        <v>5.6</v>
      </c>
      <c r="D8" s="181">
        <f t="shared" si="0"/>
        <v>1.3839285714285716</v>
      </c>
      <c r="E8" s="182">
        <v>1</v>
      </c>
      <c r="F8" s="168">
        <v>3</v>
      </c>
      <c r="G8" s="168" t="s">
        <v>97</v>
      </c>
      <c r="H8" s="168" t="s">
        <v>98</v>
      </c>
      <c r="I8" s="167">
        <f t="shared" ref="I8:I71" si="14">C8*E8</f>
        <v>5.6</v>
      </c>
      <c r="J8" s="192">
        <v>6.1</v>
      </c>
      <c r="K8" s="181">
        <f t="shared" si="1"/>
        <v>1.2704918032786885</v>
      </c>
      <c r="L8" s="193">
        <v>1</v>
      </c>
      <c r="M8" s="193">
        <v>2</v>
      </c>
      <c r="N8" s="193" t="s">
        <v>97</v>
      </c>
      <c r="O8" s="193" t="s">
        <v>98</v>
      </c>
      <c r="P8" s="167">
        <f t="shared" ref="P8:P71" si="15">J8*L8</f>
        <v>6.1</v>
      </c>
      <c r="Q8" s="189"/>
      <c r="R8" s="156" t="str">
        <f t="shared" si="2"/>
        <v/>
      </c>
      <c r="S8" s="159"/>
      <c r="T8" s="159"/>
      <c r="U8" s="159"/>
      <c r="V8" s="159"/>
      <c r="W8" s="158">
        <f t="shared" ref="W8:W71" si="16">Q8*S8</f>
        <v>0</v>
      </c>
      <c r="X8" s="172">
        <v>6.7</v>
      </c>
      <c r="Y8" s="181">
        <f t="shared" si="3"/>
        <v>1.1567164179104477</v>
      </c>
      <c r="Z8" s="168">
        <v>12</v>
      </c>
      <c r="AA8" s="168">
        <v>3</v>
      </c>
      <c r="AB8" s="186" t="s">
        <v>114</v>
      </c>
      <c r="AC8" s="186" t="s">
        <v>99</v>
      </c>
      <c r="AD8" s="167">
        <f t="shared" ref="AD8:AD71" si="17">X8*Z8</f>
        <v>80.400000000000006</v>
      </c>
      <c r="AE8" s="192">
        <v>7.2</v>
      </c>
      <c r="AF8" s="181">
        <f t="shared" si="4"/>
        <v>1.0763888888888888</v>
      </c>
      <c r="AG8" s="193">
        <v>3</v>
      </c>
      <c r="AH8" s="193">
        <v>3</v>
      </c>
      <c r="AI8" s="193" t="s">
        <v>111</v>
      </c>
      <c r="AJ8" s="193" t="s">
        <v>98</v>
      </c>
      <c r="AK8" s="167">
        <f t="shared" ref="AK8:AK71" si="18">AE8*AG8</f>
        <v>21.6</v>
      </c>
      <c r="AL8" s="189"/>
      <c r="AM8" s="156" t="str">
        <f t="shared" si="5"/>
        <v/>
      </c>
      <c r="AN8" s="159"/>
      <c r="AO8" s="159"/>
      <c r="AP8" s="159"/>
      <c r="AQ8" s="159"/>
      <c r="AR8" s="158">
        <f t="shared" ref="AR8:AR71" si="19">AL8*AN8</f>
        <v>0</v>
      </c>
      <c r="AS8" s="188">
        <v>5.5</v>
      </c>
      <c r="AT8" s="181">
        <f t="shared" si="6"/>
        <v>1.4090909090909092</v>
      </c>
      <c r="AU8" s="186">
        <v>3</v>
      </c>
      <c r="AV8" s="186">
        <v>5</v>
      </c>
      <c r="AW8" s="186" t="s">
        <v>111</v>
      </c>
      <c r="AX8" s="186" t="s">
        <v>98</v>
      </c>
      <c r="AY8" s="167">
        <f t="shared" ref="AY8:AY71" si="20">AS8*AU8</f>
        <v>16.5</v>
      </c>
      <c r="AZ8" s="188">
        <v>14.1</v>
      </c>
      <c r="BA8" s="181">
        <f t="shared" si="7"/>
        <v>0.54964539007092195</v>
      </c>
      <c r="BB8" s="186">
        <v>2</v>
      </c>
      <c r="BC8" s="186">
        <v>3</v>
      </c>
      <c r="BD8" s="186" t="s">
        <v>96</v>
      </c>
      <c r="BE8" s="186" t="s">
        <v>98</v>
      </c>
      <c r="BF8" s="167">
        <f t="shared" ref="BF8:BF71" si="21">AZ8*BB8</f>
        <v>28.2</v>
      </c>
      <c r="BG8" s="160"/>
      <c r="BH8" s="156" t="str">
        <f t="shared" si="8"/>
        <v/>
      </c>
      <c r="BI8" s="159"/>
      <c r="BJ8" s="159"/>
      <c r="BK8" s="159"/>
      <c r="BL8" s="159"/>
      <c r="BM8" s="158">
        <f t="shared" ref="BM8:BM71" si="22">BG8*BI8</f>
        <v>0</v>
      </c>
      <c r="BN8" s="188">
        <v>6.2</v>
      </c>
      <c r="BO8" s="181">
        <f t="shared" si="9"/>
        <v>1.25</v>
      </c>
      <c r="BP8" s="186">
        <v>1</v>
      </c>
      <c r="BQ8" s="186">
        <v>3</v>
      </c>
      <c r="BR8" s="186" t="s">
        <v>97</v>
      </c>
      <c r="BS8" s="186" t="s">
        <v>98</v>
      </c>
      <c r="BT8" s="167">
        <f t="shared" ref="BT8:BT71" si="23">BN8*BP8</f>
        <v>6.2</v>
      </c>
      <c r="BU8" s="188">
        <v>7.4</v>
      </c>
      <c r="BV8" s="181">
        <f t="shared" si="10"/>
        <v>1.0472972972972971</v>
      </c>
      <c r="BW8" s="186">
        <v>1</v>
      </c>
      <c r="BX8" s="186">
        <v>3</v>
      </c>
      <c r="BY8" s="186" t="s">
        <v>111</v>
      </c>
      <c r="BZ8" s="186" t="s">
        <v>98</v>
      </c>
      <c r="CA8" s="167">
        <f t="shared" ref="CA8:CA71" si="24">BU8*BW8</f>
        <v>7.4</v>
      </c>
      <c r="CB8" s="160"/>
      <c r="CC8" s="156" t="str">
        <f t="shared" si="11"/>
        <v/>
      </c>
      <c r="CD8" s="159"/>
      <c r="CE8" s="159"/>
      <c r="CF8" s="159"/>
      <c r="CG8" s="159"/>
      <c r="CH8" s="158">
        <f t="shared" ref="CH8:CH71" si="25">CB8*CD8</f>
        <v>0</v>
      </c>
      <c r="CI8" s="188">
        <v>7.4</v>
      </c>
      <c r="CJ8" s="181">
        <f t="shared" si="12"/>
        <v>1.0472972972972971</v>
      </c>
      <c r="CK8" s="186">
        <v>4</v>
      </c>
      <c r="CL8" s="186">
        <v>4</v>
      </c>
      <c r="CM8" s="186" t="s">
        <v>96</v>
      </c>
      <c r="CN8" s="186" t="s">
        <v>98</v>
      </c>
      <c r="CO8" s="167">
        <f t="shared" ref="CO8:CO71" si="26">CI8*CK8</f>
        <v>29.6</v>
      </c>
      <c r="CP8" s="188">
        <v>18.100000000000001</v>
      </c>
      <c r="CQ8" s="181">
        <f t="shared" si="13"/>
        <v>0.42817679558011046</v>
      </c>
      <c r="CR8" s="186">
        <v>2</v>
      </c>
      <c r="CS8" s="186">
        <v>3</v>
      </c>
      <c r="CT8" s="186" t="s">
        <v>96</v>
      </c>
      <c r="CU8" s="186" t="s">
        <v>98</v>
      </c>
      <c r="CV8" s="167">
        <f t="shared" ref="CV8:CV71" si="27">CP8*CR8</f>
        <v>36.200000000000003</v>
      </c>
      <c r="CW8" s="96"/>
    </row>
    <row r="9" spans="1:101">
      <c r="B9">
        <v>3</v>
      </c>
      <c r="C9" s="172">
        <v>6.2</v>
      </c>
      <c r="D9" s="181">
        <f t="shared" si="0"/>
        <v>1.25</v>
      </c>
      <c r="E9" s="182">
        <v>1</v>
      </c>
      <c r="F9" s="168">
        <v>3</v>
      </c>
      <c r="G9" s="168" t="s">
        <v>114</v>
      </c>
      <c r="H9" s="168" t="s">
        <v>98</v>
      </c>
      <c r="I9" s="167">
        <f t="shared" si="14"/>
        <v>6.2</v>
      </c>
      <c r="J9" s="192">
        <v>9.6999999999999993</v>
      </c>
      <c r="K9" s="181">
        <f t="shared" si="1"/>
        <v>0.7989690721649485</v>
      </c>
      <c r="L9" s="193">
        <v>1</v>
      </c>
      <c r="M9" s="193">
        <v>4</v>
      </c>
      <c r="N9" s="193" t="s">
        <v>97</v>
      </c>
      <c r="O9" s="193" t="s">
        <v>98</v>
      </c>
      <c r="P9" s="167">
        <f t="shared" si="15"/>
        <v>9.6999999999999993</v>
      </c>
      <c r="Q9" s="189"/>
      <c r="R9" s="156" t="str">
        <f t="shared" si="2"/>
        <v/>
      </c>
      <c r="S9" s="159"/>
      <c r="T9" s="159"/>
      <c r="U9" s="159"/>
      <c r="V9" s="159"/>
      <c r="W9" s="158">
        <f t="shared" si="16"/>
        <v>0</v>
      </c>
      <c r="X9" s="172">
        <v>4.4000000000000004</v>
      </c>
      <c r="Y9" s="181">
        <f t="shared" si="3"/>
        <v>1.7613636363636362</v>
      </c>
      <c r="Z9" s="168">
        <v>1</v>
      </c>
      <c r="AA9" s="168">
        <v>3</v>
      </c>
      <c r="AB9" s="186" t="s">
        <v>97</v>
      </c>
      <c r="AC9" s="186" t="s">
        <v>98</v>
      </c>
      <c r="AD9" s="167">
        <f t="shared" si="17"/>
        <v>4.4000000000000004</v>
      </c>
      <c r="AE9" s="192">
        <v>7</v>
      </c>
      <c r="AF9" s="181">
        <f t="shared" si="4"/>
        <v>1.1071428571428572</v>
      </c>
      <c r="AG9" s="193">
        <v>2</v>
      </c>
      <c r="AH9" s="193">
        <v>3</v>
      </c>
      <c r="AI9" s="193" t="s">
        <v>97</v>
      </c>
      <c r="AJ9" s="193" t="s">
        <v>98</v>
      </c>
      <c r="AK9" s="167">
        <f t="shared" si="18"/>
        <v>14</v>
      </c>
      <c r="AL9" s="189"/>
      <c r="AM9" s="156" t="str">
        <f t="shared" si="5"/>
        <v/>
      </c>
      <c r="AN9" s="159"/>
      <c r="AO9" s="159"/>
      <c r="AP9" s="159"/>
      <c r="AQ9" s="159"/>
      <c r="AR9" s="158">
        <f t="shared" si="19"/>
        <v>0</v>
      </c>
      <c r="AS9" s="188">
        <v>6.5</v>
      </c>
      <c r="AT9" s="181">
        <f t="shared" si="6"/>
        <v>1.1923076923076923</v>
      </c>
      <c r="AU9" s="186">
        <v>2</v>
      </c>
      <c r="AV9" s="186">
        <v>3</v>
      </c>
      <c r="AW9" s="186" t="s">
        <v>114</v>
      </c>
      <c r="AX9" s="186" t="s">
        <v>98</v>
      </c>
      <c r="AY9" s="167">
        <f t="shared" si="20"/>
        <v>13</v>
      </c>
      <c r="AZ9" s="188">
        <v>7.9</v>
      </c>
      <c r="BA9" s="181">
        <f t="shared" si="7"/>
        <v>0.98101265822784811</v>
      </c>
      <c r="BB9" s="186">
        <v>2</v>
      </c>
      <c r="BC9" s="186">
        <v>3</v>
      </c>
      <c r="BD9" s="186" t="s">
        <v>96</v>
      </c>
      <c r="BE9" s="186" t="s">
        <v>98</v>
      </c>
      <c r="BF9" s="167">
        <f t="shared" si="21"/>
        <v>15.8</v>
      </c>
      <c r="BG9" s="160"/>
      <c r="BH9" s="156" t="str">
        <f t="shared" si="8"/>
        <v/>
      </c>
      <c r="BI9" s="159"/>
      <c r="BJ9" s="159"/>
      <c r="BK9" s="159"/>
      <c r="BL9" s="159"/>
      <c r="BM9" s="158">
        <f t="shared" si="22"/>
        <v>0</v>
      </c>
      <c r="BN9" s="188">
        <v>24.8</v>
      </c>
      <c r="BO9" s="181">
        <f t="shared" si="9"/>
        <v>0.3125</v>
      </c>
      <c r="BP9" s="186">
        <v>2</v>
      </c>
      <c r="BQ9" s="186">
        <v>3</v>
      </c>
      <c r="BR9" s="186" t="s">
        <v>96</v>
      </c>
      <c r="BS9" s="186" t="s">
        <v>98</v>
      </c>
      <c r="BT9" s="167">
        <f t="shared" si="23"/>
        <v>49.6</v>
      </c>
      <c r="BU9" s="188">
        <v>7.2</v>
      </c>
      <c r="BV9" s="181">
        <f t="shared" si="10"/>
        <v>1.0763888888888888</v>
      </c>
      <c r="BW9" s="186">
        <v>1</v>
      </c>
      <c r="BX9" s="186">
        <v>3</v>
      </c>
      <c r="BY9" s="186" t="s">
        <v>97</v>
      </c>
      <c r="BZ9" s="186" t="s">
        <v>100</v>
      </c>
      <c r="CA9" s="167">
        <f t="shared" si="24"/>
        <v>7.2</v>
      </c>
      <c r="CB9" s="160"/>
      <c r="CC9" s="156" t="str">
        <f t="shared" si="11"/>
        <v/>
      </c>
      <c r="CD9" s="159"/>
      <c r="CE9" s="159"/>
      <c r="CF9" s="159"/>
      <c r="CG9" s="159"/>
      <c r="CH9" s="158">
        <f t="shared" si="25"/>
        <v>0</v>
      </c>
      <c r="CI9" s="188">
        <v>6.8</v>
      </c>
      <c r="CJ9" s="181">
        <f t="shared" si="12"/>
        <v>1.1397058823529411</v>
      </c>
      <c r="CK9" s="186">
        <v>2</v>
      </c>
      <c r="CL9" s="186">
        <v>3</v>
      </c>
      <c r="CM9" s="186" t="s">
        <v>96</v>
      </c>
      <c r="CN9" s="186" t="s">
        <v>98</v>
      </c>
      <c r="CO9" s="167">
        <f t="shared" si="26"/>
        <v>13.6</v>
      </c>
      <c r="CP9" s="188">
        <v>5.5</v>
      </c>
      <c r="CQ9" s="181">
        <f t="shared" si="13"/>
        <v>1.4090909090909092</v>
      </c>
      <c r="CR9" s="186">
        <v>1</v>
      </c>
      <c r="CS9" s="186">
        <v>3</v>
      </c>
      <c r="CT9" s="186" t="s">
        <v>97</v>
      </c>
      <c r="CU9" s="186" t="s">
        <v>98</v>
      </c>
      <c r="CV9" s="167">
        <f t="shared" si="27"/>
        <v>5.5</v>
      </c>
      <c r="CW9" s="96"/>
    </row>
    <row r="10" spans="1:101">
      <c r="B10">
        <v>4</v>
      </c>
      <c r="C10" s="172">
        <v>6.7</v>
      </c>
      <c r="D10" s="181">
        <f t="shared" si="0"/>
        <v>1.1567164179104477</v>
      </c>
      <c r="E10" s="182">
        <v>2</v>
      </c>
      <c r="F10" s="168">
        <v>3</v>
      </c>
      <c r="G10" s="168" t="s">
        <v>97</v>
      </c>
      <c r="H10" s="168" t="s">
        <v>98</v>
      </c>
      <c r="I10" s="167">
        <f t="shared" si="14"/>
        <v>13.4</v>
      </c>
      <c r="J10" s="192">
        <v>6.8</v>
      </c>
      <c r="K10" s="181">
        <f t="shared" si="1"/>
        <v>1.1397058823529411</v>
      </c>
      <c r="L10" s="193">
        <v>1</v>
      </c>
      <c r="M10" s="193">
        <v>3</v>
      </c>
      <c r="N10" s="193" t="s">
        <v>111</v>
      </c>
      <c r="O10" s="193" t="s">
        <v>98</v>
      </c>
      <c r="P10" s="167">
        <f t="shared" si="15"/>
        <v>6.8</v>
      </c>
      <c r="Q10" s="189"/>
      <c r="R10" s="156" t="str">
        <f t="shared" si="2"/>
        <v/>
      </c>
      <c r="S10" s="159"/>
      <c r="T10" s="159"/>
      <c r="U10" s="159"/>
      <c r="V10" s="159"/>
      <c r="W10" s="158">
        <f t="shared" si="16"/>
        <v>0</v>
      </c>
      <c r="X10" s="172">
        <v>8.6</v>
      </c>
      <c r="Y10" s="181">
        <f t="shared" si="3"/>
        <v>0.90116279069767447</v>
      </c>
      <c r="Z10" s="168">
        <v>2</v>
      </c>
      <c r="AA10" s="168">
        <v>3</v>
      </c>
      <c r="AB10" s="186" t="s">
        <v>96</v>
      </c>
      <c r="AC10" s="186" t="s">
        <v>98</v>
      </c>
      <c r="AD10" s="167">
        <f t="shared" si="17"/>
        <v>17.2</v>
      </c>
      <c r="AE10" s="192">
        <v>7.8</v>
      </c>
      <c r="AF10" s="181">
        <f t="shared" si="4"/>
        <v>0.99358974358974361</v>
      </c>
      <c r="AG10" s="193">
        <v>1</v>
      </c>
      <c r="AH10" s="193">
        <v>3</v>
      </c>
      <c r="AI10" s="193" t="s">
        <v>96</v>
      </c>
      <c r="AJ10" s="193" t="s">
        <v>98</v>
      </c>
      <c r="AK10" s="167">
        <f t="shared" si="18"/>
        <v>7.8</v>
      </c>
      <c r="AL10" s="189"/>
      <c r="AM10" s="156" t="str">
        <f t="shared" si="5"/>
        <v/>
      </c>
      <c r="AN10" s="159"/>
      <c r="AO10" s="159"/>
      <c r="AP10" s="159"/>
      <c r="AQ10" s="159"/>
      <c r="AR10" s="158">
        <f t="shared" si="19"/>
        <v>0</v>
      </c>
      <c r="AS10" s="188">
        <v>10.8</v>
      </c>
      <c r="AT10" s="181">
        <f t="shared" si="6"/>
        <v>0.71759259259259256</v>
      </c>
      <c r="AU10" s="186">
        <v>2</v>
      </c>
      <c r="AV10" s="186">
        <v>3</v>
      </c>
      <c r="AW10" s="186" t="s">
        <v>96</v>
      </c>
      <c r="AX10" s="186" t="s">
        <v>98</v>
      </c>
      <c r="AY10" s="167">
        <f t="shared" si="20"/>
        <v>21.6</v>
      </c>
      <c r="AZ10" s="188">
        <v>8.4</v>
      </c>
      <c r="BA10" s="181">
        <f t="shared" si="7"/>
        <v>0.92261904761904756</v>
      </c>
      <c r="BB10" s="186">
        <v>2</v>
      </c>
      <c r="BC10" s="186">
        <v>3</v>
      </c>
      <c r="BD10" s="186" t="s">
        <v>96</v>
      </c>
      <c r="BE10" s="186" t="s">
        <v>98</v>
      </c>
      <c r="BF10" s="167">
        <f t="shared" si="21"/>
        <v>16.8</v>
      </c>
      <c r="BG10" s="160"/>
      <c r="BH10" s="156" t="str">
        <f t="shared" si="8"/>
        <v/>
      </c>
      <c r="BI10" s="159"/>
      <c r="BJ10" s="159"/>
      <c r="BK10" s="159"/>
      <c r="BL10" s="159"/>
      <c r="BM10" s="158">
        <f t="shared" si="22"/>
        <v>0</v>
      </c>
      <c r="BN10" s="188">
        <v>8</v>
      </c>
      <c r="BO10" s="181">
        <f t="shared" si="9"/>
        <v>0.96875</v>
      </c>
      <c r="BP10" s="186">
        <v>2</v>
      </c>
      <c r="BQ10" s="186">
        <v>3</v>
      </c>
      <c r="BR10" s="186" t="s">
        <v>96</v>
      </c>
      <c r="BS10" s="186" t="s">
        <v>98</v>
      </c>
      <c r="BT10" s="167">
        <f t="shared" si="23"/>
        <v>16</v>
      </c>
      <c r="BU10" s="188">
        <v>10.6</v>
      </c>
      <c r="BV10" s="181">
        <f t="shared" si="10"/>
        <v>0.73113207547169812</v>
      </c>
      <c r="BW10" s="186">
        <v>2</v>
      </c>
      <c r="BX10" s="186">
        <v>3</v>
      </c>
      <c r="BY10" s="186" t="s">
        <v>96</v>
      </c>
      <c r="BZ10" s="186" t="s">
        <v>98</v>
      </c>
      <c r="CA10" s="167">
        <f t="shared" si="24"/>
        <v>21.2</v>
      </c>
      <c r="CB10" s="160"/>
      <c r="CC10" s="156" t="str">
        <f t="shared" si="11"/>
        <v/>
      </c>
      <c r="CD10" s="159"/>
      <c r="CE10" s="159"/>
      <c r="CF10" s="159"/>
      <c r="CG10" s="159"/>
      <c r="CH10" s="158">
        <f t="shared" si="25"/>
        <v>0</v>
      </c>
      <c r="CI10" s="188">
        <v>8.1</v>
      </c>
      <c r="CJ10" s="181">
        <f t="shared" si="12"/>
        <v>0.95679012345679015</v>
      </c>
      <c r="CK10" s="186">
        <v>2</v>
      </c>
      <c r="CL10" s="186">
        <v>5</v>
      </c>
      <c r="CM10" s="186" t="s">
        <v>97</v>
      </c>
      <c r="CN10" s="186" t="s">
        <v>98</v>
      </c>
      <c r="CO10" s="167">
        <f t="shared" si="26"/>
        <v>16.2</v>
      </c>
      <c r="CP10" s="188">
        <v>9.4</v>
      </c>
      <c r="CQ10" s="181">
        <f t="shared" si="13"/>
        <v>0.82446808510638292</v>
      </c>
      <c r="CR10" s="186">
        <v>4</v>
      </c>
      <c r="CS10" s="186">
        <v>3</v>
      </c>
      <c r="CT10" s="186" t="s">
        <v>96</v>
      </c>
      <c r="CU10" s="186" t="s">
        <v>98</v>
      </c>
      <c r="CV10" s="167">
        <f t="shared" si="27"/>
        <v>37.6</v>
      </c>
      <c r="CW10" s="96"/>
    </row>
    <row r="11" spans="1:101">
      <c r="B11">
        <v>5</v>
      </c>
      <c r="C11" s="172">
        <v>6.4</v>
      </c>
      <c r="D11" s="181">
        <f t="shared" si="0"/>
        <v>1.2109375</v>
      </c>
      <c r="E11" s="182">
        <v>1</v>
      </c>
      <c r="F11" s="168">
        <v>3</v>
      </c>
      <c r="G11" s="168" t="s">
        <v>97</v>
      </c>
      <c r="H11" s="168" t="s">
        <v>98</v>
      </c>
      <c r="I11" s="167">
        <f t="shared" si="14"/>
        <v>6.4</v>
      </c>
      <c r="J11" s="192">
        <v>7.6</v>
      </c>
      <c r="K11" s="181">
        <f t="shared" si="1"/>
        <v>1.0197368421052633</v>
      </c>
      <c r="L11" s="193">
        <v>2</v>
      </c>
      <c r="M11" s="193">
        <v>3</v>
      </c>
      <c r="N11" s="193" t="s">
        <v>97</v>
      </c>
      <c r="O11" s="193" t="s">
        <v>98</v>
      </c>
      <c r="P11" s="167">
        <f t="shared" si="15"/>
        <v>15.2</v>
      </c>
      <c r="Q11" s="189"/>
      <c r="R11" s="156" t="str">
        <f t="shared" si="2"/>
        <v/>
      </c>
      <c r="S11" s="159"/>
      <c r="T11" s="159"/>
      <c r="U11" s="159"/>
      <c r="V11" s="159"/>
      <c r="W11" s="158">
        <f t="shared" si="16"/>
        <v>0</v>
      </c>
      <c r="X11" s="172">
        <v>9.8000000000000007</v>
      </c>
      <c r="Y11" s="181">
        <f t="shared" si="3"/>
        <v>0.79081632653061218</v>
      </c>
      <c r="Z11" s="168">
        <v>2</v>
      </c>
      <c r="AA11" s="168">
        <v>5</v>
      </c>
      <c r="AB11" s="186" t="s">
        <v>111</v>
      </c>
      <c r="AC11" s="186" t="s">
        <v>98</v>
      </c>
      <c r="AD11" s="167">
        <f t="shared" si="17"/>
        <v>19.600000000000001</v>
      </c>
      <c r="AE11" s="192">
        <v>9.4</v>
      </c>
      <c r="AF11" s="181">
        <f t="shared" si="4"/>
        <v>0.82446808510638292</v>
      </c>
      <c r="AG11" s="193">
        <v>2</v>
      </c>
      <c r="AH11" s="193">
        <v>3</v>
      </c>
      <c r="AI11" s="193" t="s">
        <v>96</v>
      </c>
      <c r="AJ11" s="193" t="s">
        <v>98</v>
      </c>
      <c r="AK11" s="167">
        <f t="shared" si="18"/>
        <v>18.8</v>
      </c>
      <c r="AL11" s="189"/>
      <c r="AM11" s="156" t="str">
        <f t="shared" si="5"/>
        <v/>
      </c>
      <c r="AN11" s="159"/>
      <c r="AO11" s="159"/>
      <c r="AP11" s="159"/>
      <c r="AQ11" s="159"/>
      <c r="AR11" s="158">
        <f t="shared" si="19"/>
        <v>0</v>
      </c>
      <c r="AS11" s="188">
        <v>12.1</v>
      </c>
      <c r="AT11" s="181">
        <f t="shared" si="6"/>
        <v>0.64049586776859502</v>
      </c>
      <c r="AU11" s="186">
        <v>1</v>
      </c>
      <c r="AV11" s="186">
        <v>3</v>
      </c>
      <c r="AW11" s="186" t="s">
        <v>96</v>
      </c>
      <c r="AX11" s="186" t="s">
        <v>98</v>
      </c>
      <c r="AY11" s="167">
        <f t="shared" si="20"/>
        <v>12.1</v>
      </c>
      <c r="AZ11" s="188">
        <v>6.9</v>
      </c>
      <c r="BA11" s="181">
        <f t="shared" si="7"/>
        <v>1.1231884057971013</v>
      </c>
      <c r="BB11" s="186">
        <v>2</v>
      </c>
      <c r="BC11" s="186">
        <v>4</v>
      </c>
      <c r="BD11" s="186" t="s">
        <v>97</v>
      </c>
      <c r="BE11" s="186" t="s">
        <v>98</v>
      </c>
      <c r="BF11" s="167">
        <f t="shared" si="21"/>
        <v>13.8</v>
      </c>
      <c r="BG11" s="160"/>
      <c r="BH11" s="156" t="str">
        <f t="shared" si="8"/>
        <v/>
      </c>
      <c r="BI11" s="159"/>
      <c r="BJ11" s="159"/>
      <c r="BK11" s="159"/>
      <c r="BL11" s="159"/>
      <c r="BM11" s="158">
        <f t="shared" si="22"/>
        <v>0</v>
      </c>
      <c r="BN11" s="188">
        <v>9</v>
      </c>
      <c r="BO11" s="181">
        <f t="shared" si="9"/>
        <v>0.86111111111111116</v>
      </c>
      <c r="BP11" s="186">
        <v>2</v>
      </c>
      <c r="BQ11" s="186">
        <v>3</v>
      </c>
      <c r="BR11" s="186" t="s">
        <v>111</v>
      </c>
      <c r="BS11" s="186" t="s">
        <v>98</v>
      </c>
      <c r="BT11" s="167">
        <f t="shared" si="23"/>
        <v>18</v>
      </c>
      <c r="BU11" s="188">
        <v>10.1</v>
      </c>
      <c r="BV11" s="181">
        <f t="shared" si="10"/>
        <v>0.76732673267326734</v>
      </c>
      <c r="BW11" s="186">
        <v>2</v>
      </c>
      <c r="BX11" s="186">
        <v>3</v>
      </c>
      <c r="BY11" s="186" t="s">
        <v>96</v>
      </c>
      <c r="BZ11" s="186" t="s">
        <v>98</v>
      </c>
      <c r="CA11" s="167">
        <f t="shared" si="24"/>
        <v>20.2</v>
      </c>
      <c r="CB11" s="160"/>
      <c r="CC11" s="156" t="str">
        <f t="shared" si="11"/>
        <v/>
      </c>
      <c r="CD11" s="159"/>
      <c r="CE11" s="159"/>
      <c r="CF11" s="159"/>
      <c r="CG11" s="159"/>
      <c r="CH11" s="158">
        <f t="shared" si="25"/>
        <v>0</v>
      </c>
      <c r="CI11" s="188">
        <v>8.5</v>
      </c>
      <c r="CJ11" s="181">
        <f t="shared" si="12"/>
        <v>0.91176470588235292</v>
      </c>
      <c r="CK11" s="186">
        <v>6</v>
      </c>
      <c r="CL11" s="186">
        <v>3</v>
      </c>
      <c r="CM11" s="186" t="s">
        <v>96</v>
      </c>
      <c r="CN11" s="186" t="s">
        <v>98</v>
      </c>
      <c r="CO11" s="167">
        <f t="shared" si="26"/>
        <v>51</v>
      </c>
      <c r="CP11" s="188">
        <v>9.1999999999999993</v>
      </c>
      <c r="CQ11" s="181">
        <f t="shared" si="13"/>
        <v>0.84239130434782616</v>
      </c>
      <c r="CR11" s="186">
        <v>2</v>
      </c>
      <c r="CS11" s="186">
        <v>3</v>
      </c>
      <c r="CT11" s="186" t="s">
        <v>96</v>
      </c>
      <c r="CU11" s="186" t="s">
        <v>98</v>
      </c>
      <c r="CV11" s="167">
        <f t="shared" si="27"/>
        <v>18.399999999999999</v>
      </c>
      <c r="CW11" s="96"/>
    </row>
    <row r="12" spans="1:101">
      <c r="B12">
        <v>6</v>
      </c>
      <c r="C12" s="172">
        <v>5.8</v>
      </c>
      <c r="D12" s="181">
        <f t="shared" si="0"/>
        <v>1.3362068965517242</v>
      </c>
      <c r="E12" s="182">
        <v>1</v>
      </c>
      <c r="F12" s="168">
        <v>3</v>
      </c>
      <c r="G12" s="168" t="s">
        <v>97</v>
      </c>
      <c r="H12" s="168" t="s">
        <v>98</v>
      </c>
      <c r="I12" s="167">
        <f t="shared" si="14"/>
        <v>5.8</v>
      </c>
      <c r="J12" s="192">
        <v>6.9</v>
      </c>
      <c r="K12" s="181">
        <f t="shared" si="1"/>
        <v>1.1231884057971013</v>
      </c>
      <c r="L12" s="193">
        <v>2</v>
      </c>
      <c r="M12" s="193">
        <v>3</v>
      </c>
      <c r="N12" s="193" t="s">
        <v>96</v>
      </c>
      <c r="O12" s="193" t="s">
        <v>98</v>
      </c>
      <c r="P12" s="167">
        <f t="shared" si="15"/>
        <v>13.8</v>
      </c>
      <c r="Q12" s="189"/>
      <c r="R12" s="156" t="str">
        <f t="shared" si="2"/>
        <v/>
      </c>
      <c r="S12" s="159"/>
      <c r="T12" s="159"/>
      <c r="U12" s="159"/>
      <c r="V12" s="159"/>
      <c r="W12" s="158">
        <f t="shared" si="16"/>
        <v>0</v>
      </c>
      <c r="X12" s="172">
        <v>8.1</v>
      </c>
      <c r="Y12" s="181">
        <f t="shared" si="3"/>
        <v>0.95679012345679015</v>
      </c>
      <c r="Z12" s="168">
        <v>1</v>
      </c>
      <c r="AA12" s="168">
        <v>4</v>
      </c>
      <c r="AB12" s="186" t="s">
        <v>97</v>
      </c>
      <c r="AC12" s="186" t="s">
        <v>98</v>
      </c>
      <c r="AD12" s="167">
        <f t="shared" si="17"/>
        <v>8.1</v>
      </c>
      <c r="AE12" s="192">
        <v>6.67</v>
      </c>
      <c r="AF12" s="181">
        <f t="shared" si="4"/>
        <v>1.1619190404797601</v>
      </c>
      <c r="AG12" s="193">
        <v>2</v>
      </c>
      <c r="AH12" s="193">
        <v>3</v>
      </c>
      <c r="AI12" s="193" t="s">
        <v>111</v>
      </c>
      <c r="AJ12" s="193" t="s">
        <v>98</v>
      </c>
      <c r="AK12" s="167">
        <f t="shared" si="18"/>
        <v>13.34</v>
      </c>
      <c r="AL12" s="189"/>
      <c r="AM12" s="156" t="str">
        <f t="shared" si="5"/>
        <v/>
      </c>
      <c r="AN12" s="159"/>
      <c r="AO12" s="159"/>
      <c r="AP12" s="159"/>
      <c r="AQ12" s="159"/>
      <c r="AR12" s="158">
        <f t="shared" si="19"/>
        <v>0</v>
      </c>
      <c r="AS12" s="188">
        <v>5.7</v>
      </c>
      <c r="AT12" s="181">
        <f t="shared" si="6"/>
        <v>1.3596491228070176</v>
      </c>
      <c r="AU12" s="186">
        <v>2</v>
      </c>
      <c r="AV12" s="186">
        <v>3</v>
      </c>
      <c r="AW12" s="186" t="s">
        <v>97</v>
      </c>
      <c r="AX12" s="186" t="s">
        <v>98</v>
      </c>
      <c r="AY12" s="167">
        <f t="shared" si="20"/>
        <v>11.4</v>
      </c>
      <c r="AZ12" s="188">
        <v>9</v>
      </c>
      <c r="BA12" s="181">
        <f t="shared" si="7"/>
        <v>0.86111111111111116</v>
      </c>
      <c r="BB12" s="186">
        <v>1</v>
      </c>
      <c r="BC12" s="186">
        <v>4</v>
      </c>
      <c r="BD12" s="186" t="s">
        <v>97</v>
      </c>
      <c r="BE12" s="186" t="s">
        <v>98</v>
      </c>
      <c r="BF12" s="167">
        <f t="shared" si="21"/>
        <v>9</v>
      </c>
      <c r="BG12" s="160"/>
      <c r="BH12" s="156" t="str">
        <f t="shared" si="8"/>
        <v/>
      </c>
      <c r="BI12" s="159"/>
      <c r="BJ12" s="159"/>
      <c r="BK12" s="159"/>
      <c r="BL12" s="159"/>
      <c r="BM12" s="158">
        <f t="shared" si="22"/>
        <v>0</v>
      </c>
      <c r="BN12" s="188">
        <v>13.3</v>
      </c>
      <c r="BO12" s="181">
        <f t="shared" si="9"/>
        <v>0.58270676691729317</v>
      </c>
      <c r="BP12" s="186">
        <v>1</v>
      </c>
      <c r="BQ12" s="186">
        <v>3</v>
      </c>
      <c r="BR12" s="186" t="s">
        <v>111</v>
      </c>
      <c r="BS12" s="186" t="s">
        <v>98</v>
      </c>
      <c r="BT12" s="167">
        <f t="shared" si="23"/>
        <v>13.3</v>
      </c>
      <c r="BU12" s="188">
        <v>9.1</v>
      </c>
      <c r="BV12" s="181">
        <f t="shared" si="10"/>
        <v>0.85164835164835173</v>
      </c>
      <c r="BW12" s="186">
        <v>1</v>
      </c>
      <c r="BX12" s="186">
        <v>4</v>
      </c>
      <c r="BY12" s="186" t="s">
        <v>97</v>
      </c>
      <c r="BZ12" s="186" t="s">
        <v>98</v>
      </c>
      <c r="CA12" s="167">
        <f t="shared" si="24"/>
        <v>9.1</v>
      </c>
      <c r="CB12" s="160"/>
      <c r="CC12" s="156" t="str">
        <f t="shared" si="11"/>
        <v/>
      </c>
      <c r="CD12" s="159"/>
      <c r="CE12" s="159"/>
      <c r="CF12" s="159"/>
      <c r="CG12" s="159"/>
      <c r="CH12" s="158">
        <f t="shared" si="25"/>
        <v>0</v>
      </c>
      <c r="CI12" s="188">
        <v>6.8</v>
      </c>
      <c r="CJ12" s="181">
        <f t="shared" si="12"/>
        <v>1.1397058823529411</v>
      </c>
      <c r="CK12" s="186">
        <v>2</v>
      </c>
      <c r="CL12" s="186">
        <v>3</v>
      </c>
      <c r="CM12" s="186" t="s">
        <v>111</v>
      </c>
      <c r="CN12" s="186" t="s">
        <v>98</v>
      </c>
      <c r="CO12" s="167">
        <f t="shared" si="26"/>
        <v>13.6</v>
      </c>
      <c r="CP12" s="188">
        <v>7.5</v>
      </c>
      <c r="CQ12" s="181">
        <f t="shared" si="13"/>
        <v>1.0333333333333334</v>
      </c>
      <c r="CR12" s="186">
        <v>2</v>
      </c>
      <c r="CS12" s="186">
        <v>3</v>
      </c>
      <c r="CT12" s="186" t="s">
        <v>96</v>
      </c>
      <c r="CU12" s="186" t="s">
        <v>99</v>
      </c>
      <c r="CV12" s="167">
        <f t="shared" si="27"/>
        <v>15</v>
      </c>
      <c r="CW12" s="96"/>
    </row>
    <row r="13" spans="1:101">
      <c r="B13">
        <v>7</v>
      </c>
      <c r="C13" s="172">
        <v>5.0999999999999996</v>
      </c>
      <c r="D13" s="181">
        <f t="shared" si="0"/>
        <v>1.5196078431372551</v>
      </c>
      <c r="E13" s="182">
        <v>1</v>
      </c>
      <c r="F13" s="168">
        <v>3</v>
      </c>
      <c r="G13" s="168" t="s">
        <v>97</v>
      </c>
      <c r="H13" s="168" t="s">
        <v>98</v>
      </c>
      <c r="I13" s="167">
        <f t="shared" si="14"/>
        <v>5.0999999999999996</v>
      </c>
      <c r="J13" s="192">
        <v>4.9000000000000004</v>
      </c>
      <c r="K13" s="181">
        <f t="shared" si="1"/>
        <v>1.5816326530612244</v>
      </c>
      <c r="L13" s="193">
        <v>1</v>
      </c>
      <c r="M13" s="193">
        <v>3</v>
      </c>
      <c r="N13" s="193" t="s">
        <v>97</v>
      </c>
      <c r="O13" s="193" t="s">
        <v>98</v>
      </c>
      <c r="P13" s="167">
        <f t="shared" si="15"/>
        <v>4.9000000000000004</v>
      </c>
      <c r="Q13" s="189"/>
      <c r="R13" s="156" t="str">
        <f t="shared" si="2"/>
        <v/>
      </c>
      <c r="S13" s="159"/>
      <c r="T13" s="159"/>
      <c r="U13" s="159"/>
      <c r="V13" s="159"/>
      <c r="W13" s="158">
        <f t="shared" si="16"/>
        <v>0</v>
      </c>
      <c r="X13" s="172">
        <v>4.7</v>
      </c>
      <c r="Y13" s="181">
        <f t="shared" si="3"/>
        <v>1.6489361702127658</v>
      </c>
      <c r="Z13" s="168">
        <v>2</v>
      </c>
      <c r="AA13" s="168">
        <v>3</v>
      </c>
      <c r="AB13" s="186" t="s">
        <v>96</v>
      </c>
      <c r="AC13" s="186" t="s">
        <v>98</v>
      </c>
      <c r="AD13" s="167">
        <f t="shared" si="17"/>
        <v>9.4</v>
      </c>
      <c r="AE13" s="192">
        <v>6.8</v>
      </c>
      <c r="AF13" s="181">
        <f t="shared" si="4"/>
        <v>1.1397058823529411</v>
      </c>
      <c r="AG13" s="193">
        <v>1</v>
      </c>
      <c r="AH13" s="193">
        <v>4</v>
      </c>
      <c r="AI13" s="193" t="s">
        <v>97</v>
      </c>
      <c r="AJ13" s="193" t="s">
        <v>98</v>
      </c>
      <c r="AK13" s="167">
        <f t="shared" si="18"/>
        <v>6.8</v>
      </c>
      <c r="AL13" s="189"/>
      <c r="AM13" s="156" t="str">
        <f t="shared" si="5"/>
        <v/>
      </c>
      <c r="AN13" s="159"/>
      <c r="AO13" s="159"/>
      <c r="AP13" s="159"/>
      <c r="AQ13" s="159"/>
      <c r="AR13" s="158">
        <f t="shared" si="19"/>
        <v>0</v>
      </c>
      <c r="AS13" s="188">
        <v>5.3</v>
      </c>
      <c r="AT13" s="181">
        <f t="shared" si="6"/>
        <v>1.4622641509433962</v>
      </c>
      <c r="AU13" s="186">
        <v>1</v>
      </c>
      <c r="AV13" s="186">
        <v>3</v>
      </c>
      <c r="AW13" s="186" t="s">
        <v>97</v>
      </c>
      <c r="AX13" s="186" t="s">
        <v>98</v>
      </c>
      <c r="AY13" s="167">
        <f t="shared" si="20"/>
        <v>5.3</v>
      </c>
      <c r="AZ13" s="188">
        <v>11.36</v>
      </c>
      <c r="BA13" s="181">
        <f t="shared" si="7"/>
        <v>0.68221830985915499</v>
      </c>
      <c r="BB13" s="186">
        <v>2</v>
      </c>
      <c r="BC13" s="186">
        <v>3</v>
      </c>
      <c r="BD13" s="186" t="s">
        <v>96</v>
      </c>
      <c r="BE13" s="186" t="s">
        <v>98</v>
      </c>
      <c r="BF13" s="167">
        <f t="shared" si="21"/>
        <v>22.72</v>
      </c>
      <c r="BG13" s="160"/>
      <c r="BH13" s="156" t="str">
        <f t="shared" si="8"/>
        <v/>
      </c>
      <c r="BI13" s="159"/>
      <c r="BJ13" s="159"/>
      <c r="BK13" s="159"/>
      <c r="BL13" s="159"/>
      <c r="BM13" s="158">
        <f t="shared" si="22"/>
        <v>0</v>
      </c>
      <c r="BN13" s="188">
        <v>6.6</v>
      </c>
      <c r="BO13" s="181">
        <f t="shared" si="9"/>
        <v>1.1742424242424243</v>
      </c>
      <c r="BP13" s="186">
        <v>1</v>
      </c>
      <c r="BQ13" s="186">
        <v>3</v>
      </c>
      <c r="BR13" s="186" t="s">
        <v>97</v>
      </c>
      <c r="BS13" s="186" t="s">
        <v>98</v>
      </c>
      <c r="BT13" s="167">
        <f t="shared" si="23"/>
        <v>6.6</v>
      </c>
      <c r="BU13" s="188">
        <v>9.5</v>
      </c>
      <c r="BV13" s="181">
        <f t="shared" si="10"/>
        <v>0.81578947368421051</v>
      </c>
      <c r="BW13" s="186">
        <v>2</v>
      </c>
      <c r="BX13" s="186">
        <v>3</v>
      </c>
      <c r="BY13" s="186" t="s">
        <v>96</v>
      </c>
      <c r="BZ13" s="186" t="s">
        <v>98</v>
      </c>
      <c r="CA13" s="167">
        <f t="shared" si="24"/>
        <v>19</v>
      </c>
      <c r="CB13" s="160"/>
      <c r="CC13" s="156" t="str">
        <f t="shared" si="11"/>
        <v/>
      </c>
      <c r="CD13" s="159"/>
      <c r="CE13" s="159"/>
      <c r="CF13" s="159"/>
      <c r="CG13" s="159"/>
      <c r="CH13" s="158">
        <f t="shared" si="25"/>
        <v>0</v>
      </c>
      <c r="CI13" s="188">
        <v>5.2</v>
      </c>
      <c r="CJ13" s="181">
        <f t="shared" si="12"/>
        <v>1.4903846153846154</v>
      </c>
      <c r="CK13" s="186">
        <v>1</v>
      </c>
      <c r="CL13" s="186">
        <v>3</v>
      </c>
      <c r="CM13" s="186" t="s">
        <v>97</v>
      </c>
      <c r="CN13" s="186" t="s">
        <v>98</v>
      </c>
      <c r="CO13" s="167">
        <f t="shared" si="26"/>
        <v>5.2</v>
      </c>
      <c r="CP13" s="188">
        <v>6.9</v>
      </c>
      <c r="CQ13" s="181">
        <f t="shared" si="13"/>
        <v>1.1231884057971013</v>
      </c>
      <c r="CR13" s="186">
        <v>2</v>
      </c>
      <c r="CS13" s="186">
        <v>3</v>
      </c>
      <c r="CT13" s="186" t="s">
        <v>96</v>
      </c>
      <c r="CU13" s="186" t="s">
        <v>98</v>
      </c>
      <c r="CV13" s="167">
        <f t="shared" si="27"/>
        <v>13.8</v>
      </c>
      <c r="CW13" s="96"/>
    </row>
    <row r="14" spans="1:101">
      <c r="B14">
        <v>8</v>
      </c>
      <c r="C14" s="172">
        <v>5.2</v>
      </c>
      <c r="D14" s="181">
        <f t="shared" si="0"/>
        <v>1.4903846153846154</v>
      </c>
      <c r="E14" s="182">
        <v>1</v>
      </c>
      <c r="F14" s="168">
        <v>3</v>
      </c>
      <c r="G14" s="168" t="s">
        <v>97</v>
      </c>
      <c r="H14" s="168" t="s">
        <v>98</v>
      </c>
      <c r="I14" s="167">
        <f t="shared" si="14"/>
        <v>5.2</v>
      </c>
      <c r="J14" s="192">
        <v>6.5</v>
      </c>
      <c r="K14" s="181">
        <f t="shared" si="1"/>
        <v>1.1923076923076923</v>
      </c>
      <c r="L14" s="193">
        <v>1</v>
      </c>
      <c r="M14" s="193">
        <v>2</v>
      </c>
      <c r="N14" s="193" t="s">
        <v>97</v>
      </c>
      <c r="O14" s="193" t="s">
        <v>98</v>
      </c>
      <c r="P14" s="167">
        <f t="shared" si="15"/>
        <v>6.5</v>
      </c>
      <c r="Q14" s="189"/>
      <c r="R14" s="156" t="str">
        <f t="shared" si="2"/>
        <v/>
      </c>
      <c r="S14" s="159"/>
      <c r="T14" s="159"/>
      <c r="U14" s="159"/>
      <c r="V14" s="159"/>
      <c r="W14" s="158">
        <f t="shared" si="16"/>
        <v>0</v>
      </c>
      <c r="X14" s="172">
        <v>8.1999999999999993</v>
      </c>
      <c r="Y14" s="181">
        <f t="shared" si="3"/>
        <v>0.94512195121951226</v>
      </c>
      <c r="Z14" s="168">
        <v>2</v>
      </c>
      <c r="AA14" s="168">
        <v>3</v>
      </c>
      <c r="AB14" s="186" t="s">
        <v>96</v>
      </c>
      <c r="AC14" s="186" t="s">
        <v>98</v>
      </c>
      <c r="AD14" s="167">
        <f t="shared" si="17"/>
        <v>16.399999999999999</v>
      </c>
      <c r="AE14" s="192">
        <v>7.4</v>
      </c>
      <c r="AF14" s="181">
        <f t="shared" si="4"/>
        <v>1.0472972972972971</v>
      </c>
      <c r="AG14" s="193">
        <v>1</v>
      </c>
      <c r="AH14" s="193">
        <v>3</v>
      </c>
      <c r="AI14" s="193" t="s">
        <v>96</v>
      </c>
      <c r="AJ14" s="193" t="s">
        <v>98</v>
      </c>
      <c r="AK14" s="167">
        <f t="shared" si="18"/>
        <v>7.4</v>
      </c>
      <c r="AL14" s="189"/>
      <c r="AM14" s="156" t="str">
        <f t="shared" si="5"/>
        <v/>
      </c>
      <c r="AN14" s="159"/>
      <c r="AO14" s="159"/>
      <c r="AP14" s="159"/>
      <c r="AQ14" s="159"/>
      <c r="AR14" s="158">
        <f t="shared" si="19"/>
        <v>0</v>
      </c>
      <c r="AS14" s="188">
        <v>6.6</v>
      </c>
      <c r="AT14" s="181">
        <f t="shared" si="6"/>
        <v>1.1742424242424243</v>
      </c>
      <c r="AU14" s="186">
        <v>1</v>
      </c>
      <c r="AV14" s="186">
        <v>3</v>
      </c>
      <c r="AW14" s="186" t="s">
        <v>111</v>
      </c>
      <c r="AX14" s="186" t="s">
        <v>98</v>
      </c>
      <c r="AY14" s="167">
        <f t="shared" si="20"/>
        <v>6.6</v>
      </c>
      <c r="AZ14" s="188">
        <v>9.1999999999999993</v>
      </c>
      <c r="BA14" s="181">
        <f t="shared" si="7"/>
        <v>0.84239130434782616</v>
      </c>
      <c r="BB14" s="186">
        <v>1</v>
      </c>
      <c r="BC14" s="186">
        <v>3</v>
      </c>
      <c r="BD14" s="186" t="s">
        <v>111</v>
      </c>
      <c r="BE14" s="186" t="s">
        <v>98</v>
      </c>
      <c r="BF14" s="167">
        <f t="shared" si="21"/>
        <v>9.1999999999999993</v>
      </c>
      <c r="BG14" s="160"/>
      <c r="BH14" s="156" t="str">
        <f t="shared" si="8"/>
        <v/>
      </c>
      <c r="BI14" s="159"/>
      <c r="BJ14" s="159"/>
      <c r="BK14" s="159"/>
      <c r="BL14" s="159"/>
      <c r="BM14" s="158">
        <f t="shared" si="22"/>
        <v>0</v>
      </c>
      <c r="BN14" s="188">
        <v>7.8</v>
      </c>
      <c r="BO14" s="181">
        <f t="shared" si="9"/>
        <v>0.99358974358974361</v>
      </c>
      <c r="BP14" s="186">
        <v>1</v>
      </c>
      <c r="BQ14" s="186">
        <v>3</v>
      </c>
      <c r="BR14" s="186" t="s">
        <v>96</v>
      </c>
      <c r="BS14" s="186" t="s">
        <v>98</v>
      </c>
      <c r="BT14" s="167">
        <f t="shared" si="23"/>
        <v>7.8</v>
      </c>
      <c r="BU14" s="188">
        <v>11.3</v>
      </c>
      <c r="BV14" s="181">
        <f t="shared" si="10"/>
        <v>0.68584070796460173</v>
      </c>
      <c r="BW14" s="186">
        <v>1</v>
      </c>
      <c r="BX14" s="186">
        <v>4</v>
      </c>
      <c r="BY14" s="186" t="s">
        <v>97</v>
      </c>
      <c r="BZ14" s="186" t="s">
        <v>98</v>
      </c>
      <c r="CA14" s="167">
        <f t="shared" si="24"/>
        <v>11.3</v>
      </c>
      <c r="CB14" s="160"/>
      <c r="CC14" s="156" t="str">
        <f t="shared" si="11"/>
        <v/>
      </c>
      <c r="CD14" s="159"/>
      <c r="CE14" s="159"/>
      <c r="CF14" s="159"/>
      <c r="CG14" s="159"/>
      <c r="CH14" s="158">
        <f t="shared" si="25"/>
        <v>0</v>
      </c>
      <c r="CI14" s="188">
        <v>4.5</v>
      </c>
      <c r="CJ14" s="181">
        <f t="shared" si="12"/>
        <v>1.7222222222222223</v>
      </c>
      <c r="CK14" s="186">
        <v>1</v>
      </c>
      <c r="CL14" s="186">
        <v>3</v>
      </c>
      <c r="CM14" s="186" t="s">
        <v>97</v>
      </c>
      <c r="CN14" s="186" t="s">
        <v>98</v>
      </c>
      <c r="CO14" s="167">
        <f t="shared" si="26"/>
        <v>4.5</v>
      </c>
      <c r="CP14" s="188">
        <v>5.4</v>
      </c>
      <c r="CQ14" s="181">
        <f t="shared" si="13"/>
        <v>1.4351851851851851</v>
      </c>
      <c r="CR14" s="186">
        <v>1</v>
      </c>
      <c r="CS14" s="186">
        <v>3</v>
      </c>
      <c r="CT14" s="186" t="s">
        <v>97</v>
      </c>
      <c r="CU14" s="186" t="s">
        <v>98</v>
      </c>
      <c r="CV14" s="167">
        <f t="shared" si="27"/>
        <v>5.4</v>
      </c>
      <c r="CW14" s="96"/>
    </row>
    <row r="15" spans="1:101">
      <c r="B15">
        <v>9</v>
      </c>
      <c r="C15" s="188">
        <v>5.9</v>
      </c>
      <c r="D15" s="181">
        <f t="shared" si="0"/>
        <v>1.3135593220338981</v>
      </c>
      <c r="E15" s="185">
        <v>1</v>
      </c>
      <c r="F15" s="186">
        <v>3</v>
      </c>
      <c r="G15" s="186" t="s">
        <v>97</v>
      </c>
      <c r="H15" s="186" t="s">
        <v>98</v>
      </c>
      <c r="I15" s="167">
        <f t="shared" si="14"/>
        <v>5.9</v>
      </c>
      <c r="J15" s="192">
        <v>6.4</v>
      </c>
      <c r="K15" s="181">
        <f t="shared" si="1"/>
        <v>1.2109375</v>
      </c>
      <c r="L15" s="193">
        <v>1</v>
      </c>
      <c r="M15" s="193">
        <v>3</v>
      </c>
      <c r="N15" s="193" t="s">
        <v>97</v>
      </c>
      <c r="O15" s="193" t="s">
        <v>98</v>
      </c>
      <c r="P15" s="167">
        <f t="shared" si="15"/>
        <v>6.4</v>
      </c>
      <c r="Q15" s="189"/>
      <c r="R15" s="156" t="str">
        <f t="shared" si="2"/>
        <v/>
      </c>
      <c r="S15" s="159"/>
      <c r="T15" s="159"/>
      <c r="U15" s="159"/>
      <c r="V15" s="159"/>
      <c r="W15" s="158">
        <f t="shared" si="16"/>
        <v>0</v>
      </c>
      <c r="X15" s="194">
        <v>5.5</v>
      </c>
      <c r="Y15" s="181">
        <f t="shared" si="3"/>
        <v>1.4090909090909092</v>
      </c>
      <c r="Z15" s="168">
        <v>1</v>
      </c>
      <c r="AA15" s="168">
        <v>3</v>
      </c>
      <c r="AB15" s="186" t="s">
        <v>97</v>
      </c>
      <c r="AC15" s="186" t="s">
        <v>98</v>
      </c>
      <c r="AD15" s="167">
        <f t="shared" si="17"/>
        <v>5.5</v>
      </c>
      <c r="AE15" s="192">
        <v>6.1</v>
      </c>
      <c r="AF15" s="181">
        <f t="shared" si="4"/>
        <v>1.2704918032786885</v>
      </c>
      <c r="AG15" s="193">
        <v>2</v>
      </c>
      <c r="AH15" s="193">
        <v>3</v>
      </c>
      <c r="AI15" s="193" t="s">
        <v>111</v>
      </c>
      <c r="AJ15" s="193" t="s">
        <v>98</v>
      </c>
      <c r="AK15" s="167">
        <f t="shared" si="18"/>
        <v>12.2</v>
      </c>
      <c r="AL15" s="189"/>
      <c r="AM15" s="156" t="str">
        <f t="shared" si="5"/>
        <v/>
      </c>
      <c r="AN15" s="159"/>
      <c r="AO15" s="159"/>
      <c r="AP15" s="159"/>
      <c r="AQ15" s="159"/>
      <c r="AR15" s="158">
        <f t="shared" si="19"/>
        <v>0</v>
      </c>
      <c r="AS15" s="188">
        <v>6.3</v>
      </c>
      <c r="AT15" s="181">
        <f t="shared" si="6"/>
        <v>1.2301587301587302</v>
      </c>
      <c r="AU15" s="186">
        <v>2</v>
      </c>
      <c r="AV15" s="186">
        <v>3</v>
      </c>
      <c r="AW15" s="186" t="s">
        <v>96</v>
      </c>
      <c r="AX15" s="186" t="s">
        <v>98</v>
      </c>
      <c r="AY15" s="167">
        <f t="shared" si="20"/>
        <v>12.6</v>
      </c>
      <c r="AZ15" s="188">
        <v>7.7</v>
      </c>
      <c r="BA15" s="181">
        <f t="shared" si="7"/>
        <v>1.0064935064935066</v>
      </c>
      <c r="BB15" s="186">
        <v>1</v>
      </c>
      <c r="BC15" s="186">
        <v>3</v>
      </c>
      <c r="BD15" s="186" t="s">
        <v>97</v>
      </c>
      <c r="BE15" s="186" t="s">
        <v>98</v>
      </c>
      <c r="BF15" s="167">
        <f t="shared" si="21"/>
        <v>7.7</v>
      </c>
      <c r="BG15" s="160"/>
      <c r="BH15" s="156" t="str">
        <f t="shared" si="8"/>
        <v/>
      </c>
      <c r="BI15" s="159"/>
      <c r="BJ15" s="159"/>
      <c r="BK15" s="159"/>
      <c r="BL15" s="159"/>
      <c r="BM15" s="158">
        <f t="shared" si="22"/>
        <v>0</v>
      </c>
      <c r="BN15" s="188">
        <v>5.6</v>
      </c>
      <c r="BO15" s="181">
        <f t="shared" si="9"/>
        <v>1.3839285714285716</v>
      </c>
      <c r="BP15" s="186">
        <v>2</v>
      </c>
      <c r="BQ15" s="186">
        <v>3</v>
      </c>
      <c r="BR15" s="186" t="s">
        <v>96</v>
      </c>
      <c r="BS15" s="186" t="s">
        <v>98</v>
      </c>
      <c r="BT15" s="167">
        <f t="shared" si="23"/>
        <v>11.2</v>
      </c>
      <c r="BU15" s="188">
        <v>13.4</v>
      </c>
      <c r="BV15" s="181">
        <f t="shared" si="10"/>
        <v>0.57835820895522383</v>
      </c>
      <c r="BW15" s="186">
        <v>2</v>
      </c>
      <c r="BX15" s="186">
        <v>3</v>
      </c>
      <c r="BY15" s="186" t="s">
        <v>96</v>
      </c>
      <c r="BZ15" s="186" t="s">
        <v>98</v>
      </c>
      <c r="CA15" s="167">
        <f t="shared" si="24"/>
        <v>26.8</v>
      </c>
      <c r="CB15" s="160"/>
      <c r="CC15" s="156" t="str">
        <f t="shared" si="11"/>
        <v/>
      </c>
      <c r="CD15" s="159"/>
      <c r="CE15" s="159"/>
      <c r="CF15" s="159"/>
      <c r="CG15" s="159"/>
      <c r="CH15" s="158">
        <f t="shared" si="25"/>
        <v>0</v>
      </c>
      <c r="CI15" s="188">
        <v>6.6</v>
      </c>
      <c r="CJ15" s="181">
        <f t="shared" si="12"/>
        <v>1.1742424242424243</v>
      </c>
      <c r="CK15" s="186">
        <v>1</v>
      </c>
      <c r="CL15" s="186">
        <v>3</v>
      </c>
      <c r="CM15" s="186" t="s">
        <v>97</v>
      </c>
      <c r="CN15" s="186" t="s">
        <v>98</v>
      </c>
      <c r="CO15" s="167">
        <f t="shared" si="26"/>
        <v>6.6</v>
      </c>
      <c r="CP15" s="188">
        <v>5.5</v>
      </c>
      <c r="CQ15" s="181">
        <f t="shared" si="13"/>
        <v>1.4090909090909092</v>
      </c>
      <c r="CR15" s="186">
        <v>2</v>
      </c>
      <c r="CS15" s="186">
        <v>3</v>
      </c>
      <c r="CT15" s="186" t="s">
        <v>97</v>
      </c>
      <c r="CU15" s="186" t="s">
        <v>98</v>
      </c>
      <c r="CV15" s="167">
        <f t="shared" si="27"/>
        <v>11</v>
      </c>
      <c r="CW15" s="96"/>
    </row>
    <row r="16" spans="1:101">
      <c r="B16">
        <v>10</v>
      </c>
      <c r="C16" s="188">
        <v>5</v>
      </c>
      <c r="D16" s="181">
        <f t="shared" si="0"/>
        <v>1.55</v>
      </c>
      <c r="E16" s="185">
        <v>1</v>
      </c>
      <c r="F16" s="186">
        <v>3</v>
      </c>
      <c r="G16" s="186" t="s">
        <v>97</v>
      </c>
      <c r="H16" s="186" t="s">
        <v>98</v>
      </c>
      <c r="I16" s="167">
        <f t="shared" si="14"/>
        <v>5</v>
      </c>
      <c r="J16" s="192">
        <v>4.9000000000000004</v>
      </c>
      <c r="K16" s="181">
        <f t="shared" si="1"/>
        <v>1.5816326530612244</v>
      </c>
      <c r="L16" s="193">
        <v>1</v>
      </c>
      <c r="M16" s="193">
        <v>3</v>
      </c>
      <c r="N16" s="193" t="s">
        <v>97</v>
      </c>
      <c r="O16" s="193" t="s">
        <v>98</v>
      </c>
      <c r="P16" s="167">
        <f t="shared" si="15"/>
        <v>4.9000000000000004</v>
      </c>
      <c r="Q16" s="189"/>
      <c r="R16" s="156" t="str">
        <f t="shared" si="2"/>
        <v/>
      </c>
      <c r="S16" s="159"/>
      <c r="T16" s="159"/>
      <c r="U16" s="159"/>
      <c r="V16" s="159"/>
      <c r="W16" s="158">
        <f t="shared" si="16"/>
        <v>0</v>
      </c>
      <c r="X16" s="194">
        <v>6</v>
      </c>
      <c r="Y16" s="181">
        <f t="shared" si="3"/>
        <v>1.2916666666666667</v>
      </c>
      <c r="Z16" s="195">
        <v>1</v>
      </c>
      <c r="AA16" s="195">
        <v>3</v>
      </c>
      <c r="AB16" s="186" t="s">
        <v>96</v>
      </c>
      <c r="AC16" s="186" t="s">
        <v>98</v>
      </c>
      <c r="AD16" s="167">
        <f t="shared" si="17"/>
        <v>6</v>
      </c>
      <c r="AE16" s="192">
        <v>8.5</v>
      </c>
      <c r="AF16" s="181">
        <f t="shared" si="4"/>
        <v>0.91176470588235292</v>
      </c>
      <c r="AG16" s="193">
        <v>2</v>
      </c>
      <c r="AH16" s="193">
        <v>3</v>
      </c>
      <c r="AI16" s="193" t="s">
        <v>96</v>
      </c>
      <c r="AJ16" s="193" t="s">
        <v>98</v>
      </c>
      <c r="AK16" s="167">
        <f t="shared" si="18"/>
        <v>17</v>
      </c>
      <c r="AL16" s="189"/>
      <c r="AM16" s="156" t="str">
        <f t="shared" si="5"/>
        <v/>
      </c>
      <c r="AN16" s="159"/>
      <c r="AO16" s="159"/>
      <c r="AP16" s="159"/>
      <c r="AQ16" s="159"/>
      <c r="AR16" s="158">
        <f t="shared" si="19"/>
        <v>0</v>
      </c>
      <c r="AS16" s="188">
        <v>8.5</v>
      </c>
      <c r="AT16" s="181">
        <f t="shared" si="6"/>
        <v>0.91176470588235292</v>
      </c>
      <c r="AU16" s="186">
        <v>2</v>
      </c>
      <c r="AV16" s="186">
        <v>3</v>
      </c>
      <c r="AW16" s="186" t="s">
        <v>96</v>
      </c>
      <c r="AX16" s="186" t="s">
        <v>98</v>
      </c>
      <c r="AY16" s="167">
        <f t="shared" si="20"/>
        <v>17</v>
      </c>
      <c r="AZ16" s="188">
        <v>6</v>
      </c>
      <c r="BA16" s="181">
        <f t="shared" si="7"/>
        <v>1.2916666666666667</v>
      </c>
      <c r="BB16" s="186">
        <v>1</v>
      </c>
      <c r="BC16" s="186">
        <v>3</v>
      </c>
      <c r="BD16" s="186" t="s">
        <v>97</v>
      </c>
      <c r="BE16" s="186" t="s">
        <v>98</v>
      </c>
      <c r="BF16" s="167">
        <f t="shared" si="21"/>
        <v>6</v>
      </c>
      <c r="BG16" s="160"/>
      <c r="BH16" s="156" t="str">
        <f t="shared" si="8"/>
        <v/>
      </c>
      <c r="BI16" s="159"/>
      <c r="BJ16" s="159"/>
      <c r="BK16" s="159"/>
      <c r="BL16" s="159"/>
      <c r="BM16" s="158">
        <f t="shared" si="22"/>
        <v>0</v>
      </c>
      <c r="BN16" s="188">
        <v>7.8</v>
      </c>
      <c r="BO16" s="181">
        <f t="shared" si="9"/>
        <v>0.99358974358974361</v>
      </c>
      <c r="BP16" s="186">
        <v>2</v>
      </c>
      <c r="BQ16" s="186">
        <v>3</v>
      </c>
      <c r="BR16" s="186" t="s">
        <v>114</v>
      </c>
      <c r="BS16" s="186" t="s">
        <v>98</v>
      </c>
      <c r="BT16" s="167">
        <f t="shared" si="23"/>
        <v>15.6</v>
      </c>
      <c r="BU16" s="188">
        <v>7.1</v>
      </c>
      <c r="BV16" s="181">
        <f t="shared" si="10"/>
        <v>1.091549295774648</v>
      </c>
      <c r="BW16" s="186">
        <v>2</v>
      </c>
      <c r="BX16" s="186">
        <v>3</v>
      </c>
      <c r="BY16" s="186" t="s">
        <v>97</v>
      </c>
      <c r="BZ16" s="186" t="s">
        <v>98</v>
      </c>
      <c r="CA16" s="167">
        <f t="shared" si="24"/>
        <v>14.2</v>
      </c>
      <c r="CB16" s="160"/>
      <c r="CC16" s="156" t="str">
        <f t="shared" si="11"/>
        <v/>
      </c>
      <c r="CD16" s="159"/>
      <c r="CE16" s="159"/>
      <c r="CF16" s="159"/>
      <c r="CG16" s="159"/>
      <c r="CH16" s="158">
        <f t="shared" si="25"/>
        <v>0</v>
      </c>
      <c r="CI16" s="188">
        <v>8.1</v>
      </c>
      <c r="CJ16" s="181">
        <f t="shared" si="12"/>
        <v>0.95679012345679015</v>
      </c>
      <c r="CK16" s="186">
        <v>2</v>
      </c>
      <c r="CL16" s="186">
        <v>3</v>
      </c>
      <c r="CM16" s="186" t="s">
        <v>96</v>
      </c>
      <c r="CN16" s="186" t="s">
        <v>98</v>
      </c>
      <c r="CO16" s="167">
        <f t="shared" si="26"/>
        <v>16.2</v>
      </c>
      <c r="CP16" s="188">
        <v>5.4</v>
      </c>
      <c r="CQ16" s="181">
        <f t="shared" si="13"/>
        <v>1.4351851851851851</v>
      </c>
      <c r="CR16" s="186">
        <v>2</v>
      </c>
      <c r="CS16" s="186">
        <v>3</v>
      </c>
      <c r="CT16" s="186" t="s">
        <v>111</v>
      </c>
      <c r="CU16" s="186" t="s">
        <v>98</v>
      </c>
      <c r="CV16" s="167">
        <f t="shared" si="27"/>
        <v>10.8</v>
      </c>
      <c r="CW16" s="96"/>
    </row>
    <row r="17" spans="2:101">
      <c r="B17">
        <v>11</v>
      </c>
      <c r="C17" s="87">
        <v>6.9</v>
      </c>
      <c r="D17" s="59">
        <f t="shared" si="0"/>
        <v>1.1231884057971013</v>
      </c>
      <c r="E17" s="90">
        <v>1</v>
      </c>
      <c r="F17" s="130">
        <v>3</v>
      </c>
      <c r="G17" s="130" t="s">
        <v>97</v>
      </c>
      <c r="H17" s="130" t="s">
        <v>98</v>
      </c>
      <c r="I17" s="88">
        <f t="shared" si="14"/>
        <v>6.9</v>
      </c>
      <c r="J17" s="190">
        <v>7.1</v>
      </c>
      <c r="K17" s="59">
        <f t="shared" si="1"/>
        <v>1.091549295774648</v>
      </c>
      <c r="L17" s="191">
        <v>3</v>
      </c>
      <c r="M17" s="191">
        <v>3</v>
      </c>
      <c r="N17" s="191" t="s">
        <v>96</v>
      </c>
      <c r="O17" s="191" t="s">
        <v>98</v>
      </c>
      <c r="P17" s="88">
        <f t="shared" si="15"/>
        <v>21.299999999999997</v>
      </c>
      <c r="Q17" s="89"/>
      <c r="R17" s="59" t="str">
        <f t="shared" si="2"/>
        <v/>
      </c>
      <c r="S17" s="130"/>
      <c r="T17" s="130"/>
      <c r="U17" s="130"/>
      <c r="V17" s="130"/>
      <c r="W17" s="88">
        <f t="shared" si="16"/>
        <v>0</v>
      </c>
      <c r="X17" s="174">
        <v>5.7</v>
      </c>
      <c r="Y17" s="59">
        <f t="shared" si="3"/>
        <v>1.3596491228070176</v>
      </c>
      <c r="Z17" s="138">
        <v>2</v>
      </c>
      <c r="AA17" s="138">
        <v>3</v>
      </c>
      <c r="AB17" s="130" t="s">
        <v>96</v>
      </c>
      <c r="AC17" s="130" t="s">
        <v>98</v>
      </c>
      <c r="AD17" s="88">
        <f t="shared" si="17"/>
        <v>11.4</v>
      </c>
      <c r="AE17" s="190">
        <v>7.9</v>
      </c>
      <c r="AF17" s="59">
        <f t="shared" si="4"/>
        <v>0.98101265822784811</v>
      </c>
      <c r="AG17" s="191">
        <v>3</v>
      </c>
      <c r="AH17" s="191">
        <v>5</v>
      </c>
      <c r="AI17" s="191" t="s">
        <v>96</v>
      </c>
      <c r="AJ17" s="191" t="s">
        <v>98</v>
      </c>
      <c r="AK17" s="88">
        <f t="shared" si="18"/>
        <v>23.700000000000003</v>
      </c>
      <c r="AL17" s="89"/>
      <c r="AM17" s="59" t="str">
        <f t="shared" si="5"/>
        <v/>
      </c>
      <c r="AN17" s="130"/>
      <c r="AO17" s="130"/>
      <c r="AP17" s="130"/>
      <c r="AQ17" s="130"/>
      <c r="AR17" s="88">
        <f t="shared" si="19"/>
        <v>0</v>
      </c>
      <c r="AS17" s="87">
        <v>9.6999999999999993</v>
      </c>
      <c r="AT17" s="59">
        <f t="shared" si="6"/>
        <v>0.7989690721649485</v>
      </c>
      <c r="AU17" s="130">
        <v>6</v>
      </c>
      <c r="AV17" s="130">
        <v>5</v>
      </c>
      <c r="AW17" s="130" t="s">
        <v>97</v>
      </c>
      <c r="AX17" s="130" t="s">
        <v>98</v>
      </c>
      <c r="AY17" s="88">
        <f t="shared" si="20"/>
        <v>58.199999999999996</v>
      </c>
      <c r="AZ17" s="87">
        <v>7</v>
      </c>
      <c r="BA17" s="59">
        <f t="shared" si="7"/>
        <v>1.1071428571428572</v>
      </c>
      <c r="BB17" s="130">
        <v>2</v>
      </c>
      <c r="BC17" s="130">
        <v>3</v>
      </c>
      <c r="BD17" s="130" t="s">
        <v>97</v>
      </c>
      <c r="BE17" s="130" t="s">
        <v>98</v>
      </c>
      <c r="BF17" s="88">
        <f t="shared" si="21"/>
        <v>14</v>
      </c>
      <c r="BG17" s="87"/>
      <c r="BH17" s="59" t="str">
        <f t="shared" si="8"/>
        <v/>
      </c>
      <c r="BI17" s="130"/>
      <c r="BJ17" s="130"/>
      <c r="BK17" s="130"/>
      <c r="BL17" s="130"/>
      <c r="BM17" s="88">
        <f t="shared" si="22"/>
        <v>0</v>
      </c>
      <c r="BN17" s="87"/>
      <c r="BO17" s="59" t="str">
        <f t="shared" si="9"/>
        <v/>
      </c>
      <c r="BP17" s="130"/>
      <c r="BQ17" s="130"/>
      <c r="BR17" s="130"/>
      <c r="BS17" s="130"/>
      <c r="BT17" s="88">
        <f t="shared" si="23"/>
        <v>0</v>
      </c>
      <c r="BU17" s="87">
        <v>9</v>
      </c>
      <c r="BV17" s="59">
        <f t="shared" si="10"/>
        <v>0.86111111111111116</v>
      </c>
      <c r="BW17" s="130">
        <v>2</v>
      </c>
      <c r="BX17" s="130">
        <v>2</v>
      </c>
      <c r="BY17" s="130" t="s">
        <v>97</v>
      </c>
      <c r="BZ17" s="130" t="s">
        <v>98</v>
      </c>
      <c r="CA17" s="88">
        <f t="shared" si="24"/>
        <v>18</v>
      </c>
      <c r="CB17" s="87"/>
      <c r="CC17" s="59" t="str">
        <f t="shared" si="11"/>
        <v/>
      </c>
      <c r="CD17" s="130"/>
      <c r="CE17" s="130"/>
      <c r="CF17" s="130"/>
      <c r="CG17" s="130"/>
      <c r="CH17" s="88">
        <f t="shared" si="25"/>
        <v>0</v>
      </c>
      <c r="CI17" s="87">
        <v>5.9</v>
      </c>
      <c r="CJ17" s="59">
        <f t="shared" si="12"/>
        <v>1.3135593220338981</v>
      </c>
      <c r="CK17" s="130">
        <v>2</v>
      </c>
      <c r="CL17" s="130">
        <v>3</v>
      </c>
      <c r="CM17" s="130" t="s">
        <v>111</v>
      </c>
      <c r="CN17" s="130" t="s">
        <v>98</v>
      </c>
      <c r="CO17" s="88">
        <f t="shared" si="26"/>
        <v>11.8</v>
      </c>
      <c r="CP17" s="87">
        <v>5.3</v>
      </c>
      <c r="CQ17" s="59">
        <f t="shared" si="13"/>
        <v>1.4622641509433962</v>
      </c>
      <c r="CR17" s="130">
        <v>1</v>
      </c>
      <c r="CS17" s="130">
        <v>3</v>
      </c>
      <c r="CT17" s="130" t="s">
        <v>97</v>
      </c>
      <c r="CU17" s="130" t="s">
        <v>98</v>
      </c>
      <c r="CV17" s="88">
        <f t="shared" si="27"/>
        <v>5.3</v>
      </c>
      <c r="CW17" s="96"/>
    </row>
    <row r="18" spans="2:101">
      <c r="B18">
        <v>12</v>
      </c>
      <c r="C18" s="135"/>
      <c r="D18" s="59"/>
      <c r="E18" s="31"/>
      <c r="F18" s="130"/>
      <c r="G18" s="130"/>
      <c r="H18" s="130"/>
      <c r="I18" s="88">
        <f t="shared" si="14"/>
        <v>0</v>
      </c>
      <c r="J18" s="114"/>
      <c r="K18" s="59" t="str">
        <f t="shared" si="1"/>
        <v/>
      </c>
      <c r="L18" s="113"/>
      <c r="M18" s="113"/>
      <c r="N18" s="113"/>
      <c r="O18" s="113"/>
      <c r="P18" s="88">
        <f t="shared" si="15"/>
        <v>0</v>
      </c>
      <c r="Q18" s="89"/>
      <c r="R18" s="59" t="str">
        <f t="shared" si="2"/>
        <v/>
      </c>
      <c r="S18" s="130"/>
      <c r="T18" s="130"/>
      <c r="U18" s="130"/>
      <c r="V18" s="130"/>
      <c r="W18" s="88">
        <f t="shared" si="16"/>
        <v>0</v>
      </c>
      <c r="X18" s="174">
        <v>6</v>
      </c>
      <c r="Y18" s="59">
        <f t="shared" si="3"/>
        <v>1.2916666666666667</v>
      </c>
      <c r="Z18" s="138">
        <v>2</v>
      </c>
      <c r="AA18" s="138">
        <v>3</v>
      </c>
      <c r="AB18" s="130" t="s">
        <v>111</v>
      </c>
      <c r="AC18" s="130" t="s">
        <v>98</v>
      </c>
      <c r="AD18" s="88">
        <f t="shared" si="17"/>
        <v>12</v>
      </c>
      <c r="AE18" s="190">
        <v>5.9</v>
      </c>
      <c r="AF18" s="59">
        <f t="shared" si="4"/>
        <v>1.3135593220338981</v>
      </c>
      <c r="AG18" s="191">
        <v>2</v>
      </c>
      <c r="AH18" s="191">
        <v>3</v>
      </c>
      <c r="AI18" s="191" t="s">
        <v>96</v>
      </c>
      <c r="AJ18" s="191" t="s">
        <v>98</v>
      </c>
      <c r="AK18" s="88">
        <f t="shared" si="18"/>
        <v>11.8</v>
      </c>
      <c r="AL18" s="89"/>
      <c r="AM18" s="59" t="str">
        <f t="shared" si="5"/>
        <v/>
      </c>
      <c r="AN18" s="130"/>
      <c r="AO18" s="130"/>
      <c r="AP18" s="130"/>
      <c r="AQ18" s="130"/>
      <c r="AR18" s="88">
        <f t="shared" si="19"/>
        <v>0</v>
      </c>
      <c r="AS18" s="87">
        <v>4.9000000000000004</v>
      </c>
      <c r="AT18" s="59">
        <f t="shared" si="6"/>
        <v>1.5816326530612244</v>
      </c>
      <c r="AU18" s="130">
        <v>1</v>
      </c>
      <c r="AV18" s="130">
        <v>3</v>
      </c>
      <c r="AW18" s="130" t="s">
        <v>97</v>
      </c>
      <c r="AX18" s="130" t="s">
        <v>99</v>
      </c>
      <c r="AY18" s="88">
        <f t="shared" si="20"/>
        <v>4.9000000000000004</v>
      </c>
      <c r="AZ18" s="87"/>
      <c r="BA18" s="59" t="str">
        <f t="shared" si="7"/>
        <v/>
      </c>
      <c r="BB18" s="130"/>
      <c r="BC18" s="130"/>
      <c r="BD18" s="130"/>
      <c r="BE18" s="130"/>
      <c r="BF18" s="88">
        <f t="shared" si="21"/>
        <v>0</v>
      </c>
      <c r="BG18" s="87"/>
      <c r="BH18" s="59" t="str">
        <f t="shared" si="8"/>
        <v/>
      </c>
      <c r="BI18" s="130"/>
      <c r="BJ18" s="130"/>
      <c r="BK18" s="130"/>
      <c r="BL18" s="130"/>
      <c r="BM18" s="88">
        <f t="shared" si="22"/>
        <v>0</v>
      </c>
      <c r="BN18" s="87"/>
      <c r="BO18" s="59" t="str">
        <f t="shared" si="9"/>
        <v/>
      </c>
      <c r="BP18" s="130"/>
      <c r="BQ18" s="130"/>
      <c r="BR18" s="130"/>
      <c r="BS18" s="130"/>
      <c r="BT18" s="88">
        <f t="shared" si="23"/>
        <v>0</v>
      </c>
      <c r="BU18" s="87">
        <v>7.9</v>
      </c>
      <c r="BV18" s="59">
        <f t="shared" si="10"/>
        <v>0.98101265822784811</v>
      </c>
      <c r="BW18" s="130">
        <v>1</v>
      </c>
      <c r="BX18" s="130">
        <v>3</v>
      </c>
      <c r="BY18" s="130" t="s">
        <v>97</v>
      </c>
      <c r="BZ18" s="130" t="s">
        <v>98</v>
      </c>
      <c r="CA18" s="88">
        <f t="shared" si="24"/>
        <v>7.9</v>
      </c>
      <c r="CB18" s="87"/>
      <c r="CC18" s="59" t="str">
        <f t="shared" si="11"/>
        <v/>
      </c>
      <c r="CD18" s="130"/>
      <c r="CE18" s="130"/>
      <c r="CF18" s="130"/>
      <c r="CG18" s="130"/>
      <c r="CH18" s="88">
        <f t="shared" si="25"/>
        <v>0</v>
      </c>
      <c r="CI18" s="87">
        <v>5.0999999999999996</v>
      </c>
      <c r="CJ18" s="59">
        <f t="shared" si="12"/>
        <v>1.5196078431372551</v>
      </c>
      <c r="CK18" s="130">
        <v>1</v>
      </c>
      <c r="CL18" s="130">
        <v>3</v>
      </c>
      <c r="CM18" s="130" t="s">
        <v>96</v>
      </c>
      <c r="CN18" s="130" t="s">
        <v>98</v>
      </c>
      <c r="CO18" s="88">
        <f t="shared" si="26"/>
        <v>5.0999999999999996</v>
      </c>
      <c r="CP18" s="87">
        <v>6</v>
      </c>
      <c r="CQ18" s="59">
        <f t="shared" si="13"/>
        <v>1.2916666666666667</v>
      </c>
      <c r="CR18" s="130">
        <v>2</v>
      </c>
      <c r="CS18" s="130">
        <v>3</v>
      </c>
      <c r="CT18" s="130" t="s">
        <v>96</v>
      </c>
      <c r="CU18" s="130" t="s">
        <v>98</v>
      </c>
      <c r="CV18" s="88">
        <f t="shared" si="27"/>
        <v>12</v>
      </c>
      <c r="CW18" s="96"/>
    </row>
    <row r="19" spans="2:101">
      <c r="B19">
        <v>13</v>
      </c>
      <c r="C19" s="87"/>
      <c r="D19" s="59" t="str">
        <f t="shared" ref="D19:D50" si="28">IF(C19&gt;0,7.75/C19,"")</f>
        <v/>
      </c>
      <c r="E19" s="90"/>
      <c r="F19" s="130"/>
      <c r="G19" s="130"/>
      <c r="H19" s="130"/>
      <c r="I19" s="88">
        <f t="shared" si="14"/>
        <v>0</v>
      </c>
      <c r="J19" s="114"/>
      <c r="K19" s="59" t="str">
        <f t="shared" si="1"/>
        <v/>
      </c>
      <c r="L19" s="113"/>
      <c r="M19" s="113"/>
      <c r="N19" s="113"/>
      <c r="O19" s="113"/>
      <c r="P19" s="88">
        <f t="shared" si="15"/>
        <v>0</v>
      </c>
      <c r="Q19" s="89"/>
      <c r="R19" s="59" t="str">
        <f t="shared" si="2"/>
        <v/>
      </c>
      <c r="S19" s="130"/>
      <c r="T19" s="130"/>
      <c r="U19" s="130"/>
      <c r="V19" s="130"/>
      <c r="W19" s="88">
        <f t="shared" si="16"/>
        <v>0</v>
      </c>
      <c r="X19" s="174">
        <v>7.2</v>
      </c>
      <c r="Y19" s="59">
        <f t="shared" si="3"/>
        <v>1.0763888888888888</v>
      </c>
      <c r="Z19" s="138">
        <v>2</v>
      </c>
      <c r="AA19" s="138">
        <v>3</v>
      </c>
      <c r="AB19" s="130" t="s">
        <v>97</v>
      </c>
      <c r="AC19" s="130" t="s">
        <v>98</v>
      </c>
      <c r="AD19" s="88">
        <f t="shared" si="17"/>
        <v>14.4</v>
      </c>
      <c r="AE19" s="190">
        <v>7.9</v>
      </c>
      <c r="AF19" s="59">
        <f t="shared" si="4"/>
        <v>0.98101265822784811</v>
      </c>
      <c r="AG19" s="191">
        <v>1</v>
      </c>
      <c r="AH19" s="191">
        <v>4</v>
      </c>
      <c r="AI19" s="191" t="s">
        <v>97</v>
      </c>
      <c r="AJ19" s="191" t="s">
        <v>98</v>
      </c>
      <c r="AK19" s="88">
        <f t="shared" si="18"/>
        <v>7.9</v>
      </c>
      <c r="AL19" s="89"/>
      <c r="AM19" s="59" t="str">
        <f t="shared" si="5"/>
        <v/>
      </c>
      <c r="AN19" s="130"/>
      <c r="AO19" s="130"/>
      <c r="AP19" s="130"/>
      <c r="AQ19" s="130"/>
      <c r="AR19" s="88">
        <f t="shared" si="19"/>
        <v>0</v>
      </c>
      <c r="AS19" s="87">
        <v>5.8</v>
      </c>
      <c r="AT19" s="59">
        <f t="shared" si="6"/>
        <v>1.3362068965517242</v>
      </c>
      <c r="AU19" s="130">
        <v>2</v>
      </c>
      <c r="AV19" s="130">
        <v>3</v>
      </c>
      <c r="AW19" s="130" t="s">
        <v>97</v>
      </c>
      <c r="AX19" s="130" t="s">
        <v>100</v>
      </c>
      <c r="AY19" s="88">
        <f t="shared" si="20"/>
        <v>11.6</v>
      </c>
      <c r="AZ19" s="87"/>
      <c r="BA19" s="59" t="str">
        <f t="shared" si="7"/>
        <v/>
      </c>
      <c r="BB19" s="130"/>
      <c r="BC19" s="130"/>
      <c r="BD19" s="130"/>
      <c r="BE19" s="130"/>
      <c r="BF19" s="88">
        <f t="shared" si="21"/>
        <v>0</v>
      </c>
      <c r="BG19" s="87"/>
      <c r="BH19" s="59" t="str">
        <f t="shared" si="8"/>
        <v/>
      </c>
      <c r="BI19" s="130"/>
      <c r="BJ19" s="130"/>
      <c r="BK19" s="130"/>
      <c r="BL19" s="130"/>
      <c r="BM19" s="88">
        <f t="shared" si="22"/>
        <v>0</v>
      </c>
      <c r="BN19" s="87"/>
      <c r="BO19" s="59" t="str">
        <f t="shared" si="9"/>
        <v/>
      </c>
      <c r="BP19" s="130"/>
      <c r="BQ19" s="130"/>
      <c r="BR19" s="130"/>
      <c r="BS19" s="130"/>
      <c r="BT19" s="88">
        <f t="shared" si="23"/>
        <v>0</v>
      </c>
      <c r="BU19" s="87"/>
      <c r="BV19" s="59" t="str">
        <f t="shared" si="10"/>
        <v/>
      </c>
      <c r="BW19" s="130"/>
      <c r="BX19" s="130"/>
      <c r="BY19" s="130"/>
      <c r="BZ19" s="130"/>
      <c r="CA19" s="88">
        <f t="shared" si="24"/>
        <v>0</v>
      </c>
      <c r="CB19" s="87"/>
      <c r="CC19" s="59" t="str">
        <f t="shared" si="11"/>
        <v/>
      </c>
      <c r="CD19" s="130"/>
      <c r="CE19" s="130"/>
      <c r="CF19" s="130"/>
      <c r="CG19" s="130"/>
      <c r="CH19" s="88">
        <f t="shared" si="25"/>
        <v>0</v>
      </c>
      <c r="CI19" s="87">
        <v>6.6</v>
      </c>
      <c r="CJ19" s="59">
        <f t="shared" si="12"/>
        <v>1.1742424242424243</v>
      </c>
      <c r="CK19" s="130">
        <v>2</v>
      </c>
      <c r="CL19" s="130">
        <v>3</v>
      </c>
      <c r="CM19" s="130" t="s">
        <v>96</v>
      </c>
      <c r="CN19" s="130" t="s">
        <v>98</v>
      </c>
      <c r="CO19" s="88">
        <f t="shared" si="26"/>
        <v>13.2</v>
      </c>
      <c r="CP19" s="87">
        <v>5.3</v>
      </c>
      <c r="CQ19" s="59">
        <f t="shared" si="13"/>
        <v>1.4622641509433962</v>
      </c>
      <c r="CR19" s="130">
        <v>1</v>
      </c>
      <c r="CS19" s="130">
        <v>3</v>
      </c>
      <c r="CT19" s="130" t="s">
        <v>97</v>
      </c>
      <c r="CU19" s="130" t="s">
        <v>98</v>
      </c>
      <c r="CV19" s="88">
        <f t="shared" si="27"/>
        <v>5.3</v>
      </c>
      <c r="CW19" s="96"/>
    </row>
    <row r="20" spans="2:101">
      <c r="B20">
        <v>14</v>
      </c>
      <c r="C20" s="87"/>
      <c r="D20" s="59" t="str">
        <f t="shared" si="28"/>
        <v/>
      </c>
      <c r="E20" s="90"/>
      <c r="F20" s="130"/>
      <c r="G20" s="130"/>
      <c r="H20" s="130"/>
      <c r="I20" s="88">
        <f t="shared" si="14"/>
        <v>0</v>
      </c>
      <c r="J20" s="114"/>
      <c r="K20" s="59" t="str">
        <f t="shared" si="1"/>
        <v/>
      </c>
      <c r="L20" s="113"/>
      <c r="M20" s="113"/>
      <c r="N20" s="113"/>
      <c r="O20" s="113"/>
      <c r="P20" s="88">
        <f t="shared" si="15"/>
        <v>0</v>
      </c>
      <c r="Q20" s="89"/>
      <c r="R20" s="59" t="str">
        <f t="shared" si="2"/>
        <v/>
      </c>
      <c r="S20" s="130"/>
      <c r="T20" s="130"/>
      <c r="U20" s="130"/>
      <c r="V20" s="130"/>
      <c r="W20" s="88">
        <f t="shared" si="16"/>
        <v>0</v>
      </c>
      <c r="X20" s="174">
        <v>6</v>
      </c>
      <c r="Y20" s="59">
        <f t="shared" si="3"/>
        <v>1.2916666666666667</v>
      </c>
      <c r="Z20" s="138">
        <v>3</v>
      </c>
      <c r="AA20" s="138">
        <v>3</v>
      </c>
      <c r="AB20" s="130" t="s">
        <v>96</v>
      </c>
      <c r="AC20" s="130" t="s">
        <v>98</v>
      </c>
      <c r="AD20" s="88">
        <f t="shared" si="17"/>
        <v>18</v>
      </c>
      <c r="AE20" s="114"/>
      <c r="AF20" s="59" t="str">
        <f t="shared" si="4"/>
        <v/>
      </c>
      <c r="AG20" s="113"/>
      <c r="AH20" s="113"/>
      <c r="AI20" s="113"/>
      <c r="AJ20" s="113"/>
      <c r="AK20" s="88">
        <f t="shared" si="18"/>
        <v>0</v>
      </c>
      <c r="AL20" s="89"/>
      <c r="AM20" s="59" t="str">
        <f t="shared" si="5"/>
        <v/>
      </c>
      <c r="AN20" s="130"/>
      <c r="AO20" s="130"/>
      <c r="AP20" s="130"/>
      <c r="AQ20" s="130"/>
      <c r="AR20" s="88">
        <f t="shared" si="19"/>
        <v>0</v>
      </c>
      <c r="AS20" s="87">
        <v>8.4</v>
      </c>
      <c r="AT20" s="59">
        <f t="shared" si="6"/>
        <v>0.92261904761904756</v>
      </c>
      <c r="AU20" s="130">
        <v>2</v>
      </c>
      <c r="AV20" s="130">
        <v>3</v>
      </c>
      <c r="AW20" s="130" t="s">
        <v>96</v>
      </c>
      <c r="AX20" s="130" t="s">
        <v>98</v>
      </c>
      <c r="AY20" s="88">
        <f t="shared" si="20"/>
        <v>16.8</v>
      </c>
      <c r="AZ20" s="87"/>
      <c r="BA20" s="59" t="str">
        <f t="shared" si="7"/>
        <v/>
      </c>
      <c r="BB20" s="130"/>
      <c r="BC20" s="130"/>
      <c r="BD20" s="130"/>
      <c r="BE20" s="130"/>
      <c r="BF20" s="88">
        <f t="shared" si="21"/>
        <v>0</v>
      </c>
      <c r="BG20" s="87"/>
      <c r="BH20" s="59" t="str">
        <f t="shared" si="8"/>
        <v/>
      </c>
      <c r="BI20" s="130"/>
      <c r="BJ20" s="130"/>
      <c r="BK20" s="130"/>
      <c r="BL20" s="130"/>
      <c r="BM20" s="88">
        <f t="shared" si="22"/>
        <v>0</v>
      </c>
      <c r="BN20" s="87"/>
      <c r="BO20" s="59" t="str">
        <f t="shared" si="9"/>
        <v/>
      </c>
      <c r="BP20" s="130"/>
      <c r="BQ20" s="130"/>
      <c r="BR20" s="130"/>
      <c r="BS20" s="130"/>
      <c r="BT20" s="88">
        <f t="shared" si="23"/>
        <v>0</v>
      </c>
      <c r="BU20" s="87"/>
      <c r="BV20" s="59" t="str">
        <f t="shared" si="10"/>
        <v/>
      </c>
      <c r="BW20" s="130"/>
      <c r="BX20" s="130"/>
      <c r="BY20" s="130"/>
      <c r="BZ20" s="130"/>
      <c r="CA20" s="88">
        <f t="shared" si="24"/>
        <v>0</v>
      </c>
      <c r="CB20" s="87"/>
      <c r="CC20" s="59" t="str">
        <f t="shared" si="11"/>
        <v/>
      </c>
      <c r="CD20" s="130"/>
      <c r="CE20" s="130"/>
      <c r="CF20" s="130"/>
      <c r="CG20" s="130"/>
      <c r="CH20" s="88">
        <f t="shared" si="25"/>
        <v>0</v>
      </c>
      <c r="CI20" s="87">
        <v>15</v>
      </c>
      <c r="CJ20" s="59">
        <f t="shared" si="12"/>
        <v>0.51666666666666672</v>
      </c>
      <c r="CK20" s="130">
        <v>1</v>
      </c>
      <c r="CL20" s="130">
        <v>3</v>
      </c>
      <c r="CM20" s="130" t="s">
        <v>96</v>
      </c>
      <c r="CN20" s="130" t="s">
        <v>98</v>
      </c>
      <c r="CO20" s="88">
        <f t="shared" si="26"/>
        <v>15</v>
      </c>
      <c r="CP20" s="87">
        <v>9.3000000000000007</v>
      </c>
      <c r="CQ20" s="59">
        <f t="shared" si="13"/>
        <v>0.83333333333333326</v>
      </c>
      <c r="CR20" s="130">
        <v>8</v>
      </c>
      <c r="CS20" s="130">
        <v>5</v>
      </c>
      <c r="CT20" s="130" t="s">
        <v>96</v>
      </c>
      <c r="CU20" s="130" t="s">
        <v>98</v>
      </c>
      <c r="CV20" s="88">
        <f t="shared" si="27"/>
        <v>74.400000000000006</v>
      </c>
      <c r="CW20" s="96"/>
    </row>
    <row r="21" spans="2:101">
      <c r="B21">
        <v>15</v>
      </c>
      <c r="C21" s="87"/>
      <c r="D21" s="59" t="str">
        <f t="shared" si="28"/>
        <v/>
      </c>
      <c r="E21" s="90"/>
      <c r="F21" s="130"/>
      <c r="G21" s="130"/>
      <c r="H21" s="130"/>
      <c r="I21" s="88">
        <f t="shared" si="14"/>
        <v>0</v>
      </c>
      <c r="J21" s="114"/>
      <c r="K21" s="59" t="str">
        <f t="shared" si="1"/>
        <v/>
      </c>
      <c r="L21" s="113"/>
      <c r="M21" s="113"/>
      <c r="N21" s="113"/>
      <c r="O21" s="113"/>
      <c r="P21" s="88">
        <f t="shared" si="15"/>
        <v>0</v>
      </c>
      <c r="Q21" s="89"/>
      <c r="R21" s="59" t="str">
        <f t="shared" si="2"/>
        <v/>
      </c>
      <c r="S21" s="130"/>
      <c r="T21" s="130"/>
      <c r="U21" s="130"/>
      <c r="V21" s="130"/>
      <c r="W21" s="88">
        <f t="shared" si="16"/>
        <v>0</v>
      </c>
      <c r="X21" s="174">
        <v>3.8</v>
      </c>
      <c r="Y21" s="59">
        <f t="shared" si="3"/>
        <v>2.0394736842105265</v>
      </c>
      <c r="Z21" s="138">
        <v>1</v>
      </c>
      <c r="AA21" s="138">
        <v>3</v>
      </c>
      <c r="AB21" s="130" t="s">
        <v>97</v>
      </c>
      <c r="AC21" s="130" t="s">
        <v>98</v>
      </c>
      <c r="AD21" s="88">
        <f t="shared" si="17"/>
        <v>3.8</v>
      </c>
      <c r="AE21" s="114"/>
      <c r="AF21" s="59" t="str">
        <f t="shared" si="4"/>
        <v/>
      </c>
      <c r="AG21" s="113"/>
      <c r="AH21" s="113"/>
      <c r="AI21" s="113"/>
      <c r="AJ21" s="113"/>
      <c r="AK21" s="88">
        <f t="shared" si="18"/>
        <v>0</v>
      </c>
      <c r="AL21" s="89"/>
      <c r="AM21" s="59" t="str">
        <f t="shared" si="5"/>
        <v/>
      </c>
      <c r="AN21" s="130"/>
      <c r="AO21" s="130"/>
      <c r="AP21" s="130"/>
      <c r="AQ21" s="130"/>
      <c r="AR21" s="88">
        <f t="shared" si="19"/>
        <v>0</v>
      </c>
      <c r="AS21" s="87">
        <v>8</v>
      </c>
      <c r="AT21" s="59">
        <f t="shared" si="6"/>
        <v>0.96875</v>
      </c>
      <c r="AU21" s="130">
        <v>2</v>
      </c>
      <c r="AV21" s="130">
        <v>3</v>
      </c>
      <c r="AW21" s="130" t="s">
        <v>96</v>
      </c>
      <c r="AX21" s="130" t="s">
        <v>98</v>
      </c>
      <c r="AY21" s="88">
        <f t="shared" si="20"/>
        <v>16</v>
      </c>
      <c r="AZ21" s="87"/>
      <c r="BA21" s="59" t="str">
        <f t="shared" si="7"/>
        <v/>
      </c>
      <c r="BB21" s="130"/>
      <c r="BC21" s="130"/>
      <c r="BD21" s="130"/>
      <c r="BE21" s="130"/>
      <c r="BF21" s="88">
        <f t="shared" si="21"/>
        <v>0</v>
      </c>
      <c r="BG21" s="87"/>
      <c r="BH21" s="59" t="str">
        <f t="shared" si="8"/>
        <v/>
      </c>
      <c r="BI21" s="130"/>
      <c r="BJ21" s="130"/>
      <c r="BK21" s="130"/>
      <c r="BL21" s="130"/>
      <c r="BM21" s="88">
        <f t="shared" si="22"/>
        <v>0</v>
      </c>
      <c r="BN21" s="87"/>
      <c r="BO21" s="59" t="str">
        <f t="shared" si="9"/>
        <v/>
      </c>
      <c r="BP21" s="130"/>
      <c r="BQ21" s="130"/>
      <c r="BR21" s="130"/>
      <c r="BS21" s="130"/>
      <c r="BT21" s="88">
        <f t="shared" si="23"/>
        <v>0</v>
      </c>
      <c r="BU21" s="87"/>
      <c r="BV21" s="59" t="str">
        <f t="shared" si="10"/>
        <v/>
      </c>
      <c r="BW21" s="130"/>
      <c r="BX21" s="130"/>
      <c r="BY21" s="130"/>
      <c r="BZ21" s="130"/>
      <c r="CA21" s="88">
        <f t="shared" si="24"/>
        <v>0</v>
      </c>
      <c r="CB21" s="87"/>
      <c r="CC21" s="59" t="str">
        <f t="shared" si="11"/>
        <v/>
      </c>
      <c r="CD21" s="130"/>
      <c r="CE21" s="130"/>
      <c r="CF21" s="130"/>
      <c r="CG21" s="130"/>
      <c r="CH21" s="88">
        <f t="shared" si="25"/>
        <v>0</v>
      </c>
      <c r="CI21" s="87">
        <v>8.1999999999999993</v>
      </c>
      <c r="CJ21" s="59">
        <f t="shared" si="12"/>
        <v>0.94512195121951226</v>
      </c>
      <c r="CK21" s="130">
        <v>3</v>
      </c>
      <c r="CL21" s="130">
        <v>3</v>
      </c>
      <c r="CM21" s="130" t="s">
        <v>96</v>
      </c>
      <c r="CN21" s="130" t="s">
        <v>98</v>
      </c>
      <c r="CO21" s="88">
        <f t="shared" si="26"/>
        <v>24.599999999999998</v>
      </c>
      <c r="CP21" s="87">
        <v>9.3000000000000007</v>
      </c>
      <c r="CQ21" s="59">
        <f t="shared" si="13"/>
        <v>0.83333333333333326</v>
      </c>
      <c r="CR21" s="130">
        <v>5</v>
      </c>
      <c r="CS21" s="130">
        <v>5</v>
      </c>
      <c r="CT21" s="130" t="s">
        <v>111</v>
      </c>
      <c r="CU21" s="130" t="s">
        <v>98</v>
      </c>
      <c r="CV21" s="88">
        <f t="shared" si="27"/>
        <v>46.5</v>
      </c>
      <c r="CW21" s="96"/>
    </row>
    <row r="22" spans="2:101">
      <c r="B22">
        <v>16</v>
      </c>
      <c r="C22" s="87"/>
      <c r="D22" s="59" t="str">
        <f t="shared" si="28"/>
        <v/>
      </c>
      <c r="E22" s="90"/>
      <c r="F22" s="130"/>
      <c r="G22" s="130"/>
      <c r="H22" s="130"/>
      <c r="I22" s="88">
        <f t="shared" si="14"/>
        <v>0</v>
      </c>
      <c r="J22" s="114"/>
      <c r="K22" s="59" t="str">
        <f t="shared" si="1"/>
        <v/>
      </c>
      <c r="L22" s="113"/>
      <c r="M22" s="113"/>
      <c r="N22" s="113"/>
      <c r="O22" s="113"/>
      <c r="P22" s="88">
        <f t="shared" si="15"/>
        <v>0</v>
      </c>
      <c r="Q22" s="89"/>
      <c r="R22" s="59" t="str">
        <f t="shared" si="2"/>
        <v/>
      </c>
      <c r="S22" s="130"/>
      <c r="T22" s="130"/>
      <c r="U22" s="130"/>
      <c r="V22" s="130"/>
      <c r="W22" s="88">
        <f t="shared" si="16"/>
        <v>0</v>
      </c>
      <c r="X22" s="174">
        <v>5.8</v>
      </c>
      <c r="Y22" s="59">
        <f t="shared" si="3"/>
        <v>1.3362068965517242</v>
      </c>
      <c r="Z22" s="138">
        <v>21</v>
      </c>
      <c r="AA22" s="138">
        <v>3</v>
      </c>
      <c r="AB22" s="130" t="s">
        <v>96</v>
      </c>
      <c r="AC22" s="130" t="s">
        <v>98</v>
      </c>
      <c r="AD22" s="88">
        <f t="shared" si="17"/>
        <v>121.8</v>
      </c>
      <c r="AE22" s="114"/>
      <c r="AF22" s="59" t="str">
        <f t="shared" si="4"/>
        <v/>
      </c>
      <c r="AG22" s="113"/>
      <c r="AH22" s="113"/>
      <c r="AI22" s="113"/>
      <c r="AJ22" s="113"/>
      <c r="AK22" s="88">
        <f t="shared" si="18"/>
        <v>0</v>
      </c>
      <c r="AL22" s="89"/>
      <c r="AM22" s="59" t="str">
        <f t="shared" si="5"/>
        <v/>
      </c>
      <c r="AN22" s="130"/>
      <c r="AO22" s="130"/>
      <c r="AP22" s="130"/>
      <c r="AQ22" s="130"/>
      <c r="AR22" s="88">
        <f t="shared" si="19"/>
        <v>0</v>
      </c>
      <c r="AS22" s="87">
        <v>7</v>
      </c>
      <c r="AT22" s="59">
        <f t="shared" si="6"/>
        <v>1.1071428571428572</v>
      </c>
      <c r="AU22" s="130">
        <v>2</v>
      </c>
      <c r="AV22" s="130">
        <v>3</v>
      </c>
      <c r="AW22" s="130" t="s">
        <v>96</v>
      </c>
      <c r="AX22" s="130" t="s">
        <v>98</v>
      </c>
      <c r="AY22" s="88">
        <f t="shared" si="20"/>
        <v>14</v>
      </c>
      <c r="AZ22" s="87"/>
      <c r="BA22" s="59" t="str">
        <f t="shared" si="7"/>
        <v/>
      </c>
      <c r="BB22" s="130"/>
      <c r="BC22" s="130"/>
      <c r="BD22" s="130"/>
      <c r="BE22" s="130"/>
      <c r="BF22" s="88">
        <f t="shared" si="21"/>
        <v>0</v>
      </c>
      <c r="BG22" s="87"/>
      <c r="BH22" s="59" t="str">
        <f t="shared" si="8"/>
        <v/>
      </c>
      <c r="BI22" s="130"/>
      <c r="BJ22" s="130"/>
      <c r="BK22" s="130"/>
      <c r="BL22" s="130"/>
      <c r="BM22" s="88">
        <f t="shared" si="22"/>
        <v>0</v>
      </c>
      <c r="BN22" s="87"/>
      <c r="BO22" s="59" t="str">
        <f t="shared" si="9"/>
        <v/>
      </c>
      <c r="BP22" s="130"/>
      <c r="BQ22" s="130"/>
      <c r="BR22" s="130"/>
      <c r="BS22" s="130"/>
      <c r="BT22" s="88">
        <f t="shared" si="23"/>
        <v>0</v>
      </c>
      <c r="BU22" s="87"/>
      <c r="BV22" s="59" t="str">
        <f t="shared" si="10"/>
        <v/>
      </c>
      <c r="BW22" s="130"/>
      <c r="BX22" s="130"/>
      <c r="BY22" s="130"/>
      <c r="BZ22" s="130"/>
      <c r="CA22" s="88">
        <f t="shared" si="24"/>
        <v>0</v>
      </c>
      <c r="CB22" s="87"/>
      <c r="CC22" s="59" t="str">
        <f t="shared" si="11"/>
        <v/>
      </c>
      <c r="CD22" s="130"/>
      <c r="CE22" s="130"/>
      <c r="CF22" s="130"/>
      <c r="CG22" s="130"/>
      <c r="CH22" s="88">
        <f t="shared" si="25"/>
        <v>0</v>
      </c>
      <c r="CI22" s="87">
        <v>6.6</v>
      </c>
      <c r="CJ22" s="59">
        <f t="shared" si="12"/>
        <v>1.1742424242424243</v>
      </c>
      <c r="CK22" s="130">
        <v>2</v>
      </c>
      <c r="CL22" s="130">
        <v>3</v>
      </c>
      <c r="CM22" s="130" t="s">
        <v>97</v>
      </c>
      <c r="CN22" s="130" t="s">
        <v>98</v>
      </c>
      <c r="CO22" s="88">
        <f t="shared" si="26"/>
        <v>13.2</v>
      </c>
      <c r="CP22" s="87">
        <v>10.199999999999999</v>
      </c>
      <c r="CQ22" s="59">
        <f t="shared" si="13"/>
        <v>0.75980392156862753</v>
      </c>
      <c r="CR22" s="130">
        <v>1</v>
      </c>
      <c r="CS22" s="130">
        <v>3</v>
      </c>
      <c r="CT22" s="130" t="s">
        <v>96</v>
      </c>
      <c r="CU22" s="130" t="s">
        <v>98</v>
      </c>
      <c r="CV22" s="88">
        <f t="shared" si="27"/>
        <v>10.199999999999999</v>
      </c>
      <c r="CW22" s="96"/>
    </row>
    <row r="23" spans="2:101">
      <c r="B23">
        <v>17</v>
      </c>
      <c r="C23" s="87"/>
      <c r="D23" s="59" t="str">
        <f t="shared" si="28"/>
        <v/>
      </c>
      <c r="E23" s="90"/>
      <c r="F23" s="130"/>
      <c r="G23" s="130"/>
      <c r="H23" s="130"/>
      <c r="I23" s="88">
        <f t="shared" si="14"/>
        <v>0</v>
      </c>
      <c r="J23" s="114"/>
      <c r="K23" s="59" t="str">
        <f t="shared" si="1"/>
        <v/>
      </c>
      <c r="L23" s="113"/>
      <c r="M23" s="113"/>
      <c r="N23" s="113"/>
      <c r="O23" s="113"/>
      <c r="P23" s="88">
        <f t="shared" si="15"/>
        <v>0</v>
      </c>
      <c r="Q23" s="89"/>
      <c r="R23" s="59" t="str">
        <f t="shared" si="2"/>
        <v/>
      </c>
      <c r="S23" s="130"/>
      <c r="T23" s="130"/>
      <c r="U23" s="130"/>
      <c r="V23" s="130"/>
      <c r="W23" s="88">
        <f t="shared" si="16"/>
        <v>0</v>
      </c>
      <c r="X23" s="174">
        <v>13.3</v>
      </c>
      <c r="Y23" s="59">
        <f t="shared" si="3"/>
        <v>0.58270676691729317</v>
      </c>
      <c r="Z23" s="138">
        <v>2</v>
      </c>
      <c r="AA23" s="138">
        <v>3</v>
      </c>
      <c r="AB23" s="130" t="s">
        <v>96</v>
      </c>
      <c r="AC23" s="130" t="s">
        <v>98</v>
      </c>
      <c r="AD23" s="88">
        <f t="shared" si="17"/>
        <v>26.6</v>
      </c>
      <c r="AE23" s="114"/>
      <c r="AF23" s="59" t="str">
        <f t="shared" si="4"/>
        <v/>
      </c>
      <c r="AG23" s="113"/>
      <c r="AH23" s="113"/>
      <c r="AI23" s="113"/>
      <c r="AJ23" s="113"/>
      <c r="AK23" s="88">
        <f t="shared" si="18"/>
        <v>0</v>
      </c>
      <c r="AL23" s="89"/>
      <c r="AM23" s="59" t="str">
        <f t="shared" si="5"/>
        <v/>
      </c>
      <c r="AN23" s="130"/>
      <c r="AO23" s="130"/>
      <c r="AP23" s="130"/>
      <c r="AQ23" s="130"/>
      <c r="AR23" s="88">
        <f t="shared" si="19"/>
        <v>0</v>
      </c>
      <c r="AS23" s="87">
        <v>6.4</v>
      </c>
      <c r="AT23" s="59">
        <f t="shared" si="6"/>
        <v>1.2109375</v>
      </c>
      <c r="AU23" s="130">
        <v>1</v>
      </c>
      <c r="AV23" s="130">
        <v>3</v>
      </c>
      <c r="AW23" s="130" t="s">
        <v>111</v>
      </c>
      <c r="AX23" s="130" t="s">
        <v>98</v>
      </c>
      <c r="AY23" s="88">
        <f t="shared" si="20"/>
        <v>6.4</v>
      </c>
      <c r="AZ23" s="87"/>
      <c r="BA23" s="59" t="str">
        <f t="shared" si="7"/>
        <v/>
      </c>
      <c r="BB23" s="130"/>
      <c r="BC23" s="130"/>
      <c r="BD23" s="130"/>
      <c r="BE23" s="130"/>
      <c r="BF23" s="88">
        <f t="shared" si="21"/>
        <v>0</v>
      </c>
      <c r="BG23" s="87"/>
      <c r="BH23" s="59" t="str">
        <f t="shared" si="8"/>
        <v/>
      </c>
      <c r="BI23" s="130"/>
      <c r="BJ23" s="130"/>
      <c r="BK23" s="130"/>
      <c r="BL23" s="130"/>
      <c r="BM23" s="88">
        <f t="shared" si="22"/>
        <v>0</v>
      </c>
      <c r="BN23" s="87"/>
      <c r="BO23" s="59" t="str">
        <f t="shared" si="9"/>
        <v/>
      </c>
      <c r="BP23" s="130"/>
      <c r="BQ23" s="130"/>
      <c r="BR23" s="130"/>
      <c r="BS23" s="130"/>
      <c r="BT23" s="88">
        <f t="shared" si="23"/>
        <v>0</v>
      </c>
      <c r="BU23" s="87"/>
      <c r="BV23" s="59" t="str">
        <f t="shared" si="10"/>
        <v/>
      </c>
      <c r="BW23" s="130"/>
      <c r="BX23" s="130"/>
      <c r="BY23" s="130"/>
      <c r="BZ23" s="130"/>
      <c r="CA23" s="88">
        <f t="shared" si="24"/>
        <v>0</v>
      </c>
      <c r="CB23" s="87"/>
      <c r="CC23" s="59" t="str">
        <f t="shared" si="11"/>
        <v/>
      </c>
      <c r="CD23" s="130"/>
      <c r="CE23" s="130"/>
      <c r="CF23" s="130"/>
      <c r="CG23" s="130"/>
      <c r="CH23" s="88">
        <f t="shared" si="25"/>
        <v>0</v>
      </c>
      <c r="CI23" s="87">
        <v>6</v>
      </c>
      <c r="CJ23" s="59">
        <f t="shared" si="12"/>
        <v>1.2916666666666667</v>
      </c>
      <c r="CK23" s="130">
        <v>2</v>
      </c>
      <c r="CL23" s="130">
        <v>3</v>
      </c>
      <c r="CM23" s="130" t="s">
        <v>96</v>
      </c>
      <c r="CN23" s="130" t="s">
        <v>98</v>
      </c>
      <c r="CO23" s="88">
        <f t="shared" si="26"/>
        <v>12</v>
      </c>
      <c r="CP23" s="87">
        <v>11.7</v>
      </c>
      <c r="CQ23" s="59">
        <f t="shared" si="13"/>
        <v>0.66239316239316248</v>
      </c>
      <c r="CR23" s="130">
        <v>2</v>
      </c>
      <c r="CS23" s="130">
        <v>3</v>
      </c>
      <c r="CT23" s="130" t="s">
        <v>96</v>
      </c>
      <c r="CU23" s="130" t="s">
        <v>98</v>
      </c>
      <c r="CV23" s="88">
        <f t="shared" si="27"/>
        <v>23.4</v>
      </c>
      <c r="CW23" s="96"/>
    </row>
    <row r="24" spans="2:101">
      <c r="B24">
        <v>18</v>
      </c>
      <c r="C24" s="87"/>
      <c r="D24" s="59" t="str">
        <f t="shared" si="28"/>
        <v/>
      </c>
      <c r="E24" s="90"/>
      <c r="F24" s="130"/>
      <c r="G24" s="130"/>
      <c r="H24" s="130"/>
      <c r="I24" s="88">
        <f t="shared" si="14"/>
        <v>0</v>
      </c>
      <c r="J24" s="114"/>
      <c r="K24" s="59" t="str">
        <f t="shared" si="1"/>
        <v/>
      </c>
      <c r="L24" s="113"/>
      <c r="M24" s="113"/>
      <c r="N24" s="113"/>
      <c r="O24" s="113"/>
      <c r="P24" s="88">
        <f t="shared" si="15"/>
        <v>0</v>
      </c>
      <c r="Q24" s="89"/>
      <c r="R24" s="59" t="str">
        <f t="shared" si="2"/>
        <v/>
      </c>
      <c r="S24" s="130"/>
      <c r="T24" s="130"/>
      <c r="U24" s="130"/>
      <c r="V24" s="130"/>
      <c r="W24" s="88">
        <f t="shared" si="16"/>
        <v>0</v>
      </c>
      <c r="X24" s="174">
        <v>9.1999999999999993</v>
      </c>
      <c r="Y24" s="59">
        <f t="shared" si="3"/>
        <v>0.84239130434782616</v>
      </c>
      <c r="Z24" s="138">
        <v>1</v>
      </c>
      <c r="AA24" s="138">
        <v>3</v>
      </c>
      <c r="AB24" s="130" t="s">
        <v>115</v>
      </c>
      <c r="AC24" s="130" t="s">
        <v>98</v>
      </c>
      <c r="AD24" s="88">
        <f t="shared" si="17"/>
        <v>9.1999999999999993</v>
      </c>
      <c r="AE24" s="114"/>
      <c r="AF24" s="59" t="str">
        <f t="shared" si="4"/>
        <v/>
      </c>
      <c r="AG24" s="113"/>
      <c r="AH24" s="113"/>
      <c r="AI24" s="113"/>
      <c r="AJ24" s="113"/>
      <c r="AK24" s="88">
        <f t="shared" si="18"/>
        <v>0</v>
      </c>
      <c r="AL24" s="89"/>
      <c r="AM24" s="59" t="str">
        <f t="shared" si="5"/>
        <v/>
      </c>
      <c r="AN24" s="130"/>
      <c r="AO24" s="130"/>
      <c r="AP24" s="130"/>
      <c r="AQ24" s="130"/>
      <c r="AR24" s="88">
        <f t="shared" si="19"/>
        <v>0</v>
      </c>
      <c r="AS24" s="87">
        <v>9.1999999999999993</v>
      </c>
      <c r="AT24" s="59">
        <f t="shared" si="6"/>
        <v>0.84239130434782616</v>
      </c>
      <c r="AU24" s="130">
        <v>1</v>
      </c>
      <c r="AV24" s="130">
        <v>3</v>
      </c>
      <c r="AW24" s="130" t="s">
        <v>96</v>
      </c>
      <c r="AX24" s="130" t="s">
        <v>98</v>
      </c>
      <c r="AY24" s="88">
        <f t="shared" si="20"/>
        <v>9.1999999999999993</v>
      </c>
      <c r="AZ24" s="87"/>
      <c r="BA24" s="59" t="str">
        <f t="shared" si="7"/>
        <v/>
      </c>
      <c r="BB24" s="130"/>
      <c r="BC24" s="130"/>
      <c r="BD24" s="130"/>
      <c r="BE24" s="130"/>
      <c r="BF24" s="88">
        <f t="shared" si="21"/>
        <v>0</v>
      </c>
      <c r="BG24" s="87"/>
      <c r="BH24" s="59" t="str">
        <f t="shared" si="8"/>
        <v/>
      </c>
      <c r="BI24" s="130"/>
      <c r="BJ24" s="130"/>
      <c r="BK24" s="130"/>
      <c r="BL24" s="130"/>
      <c r="BM24" s="88">
        <f t="shared" si="22"/>
        <v>0</v>
      </c>
      <c r="BN24" s="87"/>
      <c r="BO24" s="59" t="str">
        <f t="shared" si="9"/>
        <v/>
      </c>
      <c r="BP24" s="130"/>
      <c r="BQ24" s="130"/>
      <c r="BR24" s="130"/>
      <c r="BS24" s="130"/>
      <c r="BT24" s="88">
        <f t="shared" si="23"/>
        <v>0</v>
      </c>
      <c r="BU24" s="87"/>
      <c r="BV24" s="59" t="str">
        <f t="shared" si="10"/>
        <v/>
      </c>
      <c r="BW24" s="130"/>
      <c r="BX24" s="130"/>
      <c r="BY24" s="130"/>
      <c r="BZ24" s="130"/>
      <c r="CA24" s="88">
        <f t="shared" si="24"/>
        <v>0</v>
      </c>
      <c r="CB24" s="87"/>
      <c r="CC24" s="59" t="str">
        <f t="shared" si="11"/>
        <v/>
      </c>
      <c r="CD24" s="130"/>
      <c r="CE24" s="130"/>
      <c r="CF24" s="130"/>
      <c r="CG24" s="130"/>
      <c r="CH24" s="88">
        <f t="shared" si="25"/>
        <v>0</v>
      </c>
      <c r="CI24" s="87">
        <v>4.9000000000000004</v>
      </c>
      <c r="CJ24" s="59">
        <f t="shared" si="12"/>
        <v>1.5816326530612244</v>
      </c>
      <c r="CK24" s="130">
        <v>1</v>
      </c>
      <c r="CL24" s="130">
        <v>3</v>
      </c>
      <c r="CM24" s="130" t="s">
        <v>97</v>
      </c>
      <c r="CN24" s="130" t="s">
        <v>98</v>
      </c>
      <c r="CO24" s="88">
        <f t="shared" si="26"/>
        <v>4.9000000000000004</v>
      </c>
      <c r="CP24" s="87">
        <v>7.2</v>
      </c>
      <c r="CQ24" s="59">
        <f t="shared" si="13"/>
        <v>1.0763888888888888</v>
      </c>
      <c r="CR24" s="130">
        <v>2</v>
      </c>
      <c r="CS24" s="130">
        <v>3</v>
      </c>
      <c r="CT24" s="130" t="s">
        <v>97</v>
      </c>
      <c r="CU24" s="130" t="s">
        <v>98</v>
      </c>
      <c r="CV24" s="88">
        <f t="shared" si="27"/>
        <v>14.4</v>
      </c>
      <c r="CW24" s="96"/>
    </row>
    <row r="25" spans="2:101">
      <c r="B25">
        <v>19</v>
      </c>
      <c r="C25" s="87"/>
      <c r="D25" s="59" t="str">
        <f t="shared" si="28"/>
        <v/>
      </c>
      <c r="E25" s="90"/>
      <c r="F25" s="130"/>
      <c r="G25" s="130"/>
      <c r="H25" s="130"/>
      <c r="I25" s="88">
        <f t="shared" si="14"/>
        <v>0</v>
      </c>
      <c r="J25" s="114"/>
      <c r="K25" s="59" t="str">
        <f t="shared" si="1"/>
        <v/>
      </c>
      <c r="L25" s="113"/>
      <c r="M25" s="113"/>
      <c r="N25" s="113"/>
      <c r="O25" s="113"/>
      <c r="P25" s="88">
        <f t="shared" si="15"/>
        <v>0</v>
      </c>
      <c r="Q25" s="89"/>
      <c r="R25" s="59" t="str">
        <f t="shared" si="2"/>
        <v/>
      </c>
      <c r="S25" s="130"/>
      <c r="T25" s="130"/>
      <c r="U25" s="130"/>
      <c r="V25" s="130"/>
      <c r="W25" s="88">
        <f t="shared" si="16"/>
        <v>0</v>
      </c>
      <c r="X25" s="174">
        <v>5.7</v>
      </c>
      <c r="Y25" s="59">
        <f t="shared" si="3"/>
        <v>1.3596491228070176</v>
      </c>
      <c r="Z25" s="138">
        <v>2</v>
      </c>
      <c r="AA25" s="138">
        <v>3</v>
      </c>
      <c r="AB25" s="130" t="s">
        <v>96</v>
      </c>
      <c r="AC25" s="130" t="s">
        <v>98</v>
      </c>
      <c r="AD25" s="88">
        <f t="shared" si="17"/>
        <v>11.4</v>
      </c>
      <c r="AE25" s="114"/>
      <c r="AF25" s="59" t="str">
        <f t="shared" si="4"/>
        <v/>
      </c>
      <c r="AG25" s="113"/>
      <c r="AH25" s="113"/>
      <c r="AI25" s="113"/>
      <c r="AJ25" s="113"/>
      <c r="AK25" s="88">
        <f t="shared" si="18"/>
        <v>0</v>
      </c>
      <c r="AL25" s="89"/>
      <c r="AM25" s="59" t="str">
        <f t="shared" si="5"/>
        <v/>
      </c>
      <c r="AN25" s="130"/>
      <c r="AO25" s="130"/>
      <c r="AP25" s="130"/>
      <c r="AQ25" s="130"/>
      <c r="AR25" s="88">
        <f t="shared" si="19"/>
        <v>0</v>
      </c>
      <c r="AS25" s="87">
        <v>6.7</v>
      </c>
      <c r="AT25" s="59">
        <f t="shared" si="6"/>
        <v>1.1567164179104477</v>
      </c>
      <c r="AU25" s="130">
        <v>4</v>
      </c>
      <c r="AV25" s="130">
        <v>3</v>
      </c>
      <c r="AW25" s="130" t="s">
        <v>96</v>
      </c>
      <c r="AX25" s="130" t="s">
        <v>98</v>
      </c>
      <c r="AY25" s="88">
        <f t="shared" si="20"/>
        <v>26.8</v>
      </c>
      <c r="AZ25" s="87"/>
      <c r="BA25" s="59" t="str">
        <f t="shared" si="7"/>
        <v/>
      </c>
      <c r="BB25" s="130"/>
      <c r="BC25" s="130"/>
      <c r="BD25" s="130"/>
      <c r="BE25" s="130"/>
      <c r="BF25" s="88">
        <f t="shared" si="21"/>
        <v>0</v>
      </c>
      <c r="BG25" s="87"/>
      <c r="BH25" s="59" t="str">
        <f t="shared" si="8"/>
        <v/>
      </c>
      <c r="BI25" s="130"/>
      <c r="BJ25" s="130"/>
      <c r="BK25" s="130"/>
      <c r="BL25" s="130"/>
      <c r="BM25" s="88">
        <f t="shared" si="22"/>
        <v>0</v>
      </c>
      <c r="BN25" s="87"/>
      <c r="BO25" s="59" t="str">
        <f t="shared" si="9"/>
        <v/>
      </c>
      <c r="BP25" s="130"/>
      <c r="BQ25" s="130"/>
      <c r="BR25" s="130"/>
      <c r="BS25" s="130"/>
      <c r="BT25" s="88">
        <f t="shared" si="23"/>
        <v>0</v>
      </c>
      <c r="BU25" s="87"/>
      <c r="BV25" s="59" t="str">
        <f t="shared" si="10"/>
        <v/>
      </c>
      <c r="BW25" s="130"/>
      <c r="BX25" s="130"/>
      <c r="BY25" s="130"/>
      <c r="BZ25" s="130"/>
      <c r="CA25" s="88">
        <f t="shared" si="24"/>
        <v>0</v>
      </c>
      <c r="CB25" s="87"/>
      <c r="CC25" s="59" t="str">
        <f t="shared" si="11"/>
        <v/>
      </c>
      <c r="CD25" s="130"/>
      <c r="CE25" s="130"/>
      <c r="CF25" s="130"/>
      <c r="CG25" s="130"/>
      <c r="CH25" s="88">
        <f t="shared" si="25"/>
        <v>0</v>
      </c>
      <c r="CI25" s="87">
        <v>7.3</v>
      </c>
      <c r="CJ25" s="59">
        <f t="shared" si="12"/>
        <v>1.0616438356164384</v>
      </c>
      <c r="CK25" s="130">
        <v>2</v>
      </c>
      <c r="CL25" s="130">
        <v>3</v>
      </c>
      <c r="CM25" s="130" t="s">
        <v>96</v>
      </c>
      <c r="CN25" s="130" t="s">
        <v>98</v>
      </c>
      <c r="CO25" s="88">
        <f t="shared" si="26"/>
        <v>14.6</v>
      </c>
      <c r="CP25" s="87">
        <v>5.9</v>
      </c>
      <c r="CQ25" s="59">
        <f t="shared" si="13"/>
        <v>1.3135593220338981</v>
      </c>
      <c r="CR25" s="130">
        <v>2</v>
      </c>
      <c r="CS25" s="130">
        <v>5</v>
      </c>
      <c r="CT25" s="130" t="s">
        <v>97</v>
      </c>
      <c r="CU25" s="130" t="s">
        <v>98</v>
      </c>
      <c r="CV25" s="88">
        <f t="shared" si="27"/>
        <v>11.8</v>
      </c>
      <c r="CW25" s="96"/>
    </row>
    <row r="26" spans="2:101">
      <c r="B26">
        <v>20</v>
      </c>
      <c r="C26" s="87"/>
      <c r="D26" s="59" t="str">
        <f t="shared" si="28"/>
        <v/>
      </c>
      <c r="E26" s="90"/>
      <c r="F26" s="130"/>
      <c r="G26" s="130"/>
      <c r="H26" s="130"/>
      <c r="I26" s="88">
        <f t="shared" si="14"/>
        <v>0</v>
      </c>
      <c r="J26" s="114"/>
      <c r="K26" s="59" t="str">
        <f t="shared" si="1"/>
        <v/>
      </c>
      <c r="L26" s="113"/>
      <c r="M26" s="113"/>
      <c r="N26" s="113"/>
      <c r="O26" s="113"/>
      <c r="P26" s="88">
        <f t="shared" si="15"/>
        <v>0</v>
      </c>
      <c r="Q26" s="89"/>
      <c r="R26" s="59" t="str">
        <f t="shared" si="2"/>
        <v/>
      </c>
      <c r="S26" s="130"/>
      <c r="T26" s="130"/>
      <c r="U26" s="130"/>
      <c r="V26" s="130"/>
      <c r="W26" s="88">
        <f t="shared" si="16"/>
        <v>0</v>
      </c>
      <c r="X26" s="174">
        <v>5.5</v>
      </c>
      <c r="Y26" s="59">
        <f t="shared" si="3"/>
        <v>1.4090909090909092</v>
      </c>
      <c r="Z26" s="138">
        <v>2</v>
      </c>
      <c r="AA26" s="138">
        <v>3</v>
      </c>
      <c r="AB26" s="130" t="s">
        <v>97</v>
      </c>
      <c r="AC26" s="130" t="s">
        <v>99</v>
      </c>
      <c r="AD26" s="88">
        <f t="shared" si="17"/>
        <v>11</v>
      </c>
      <c r="AE26" s="114"/>
      <c r="AF26" s="59" t="str">
        <f t="shared" si="4"/>
        <v/>
      </c>
      <c r="AG26" s="113"/>
      <c r="AH26" s="113"/>
      <c r="AI26" s="113"/>
      <c r="AJ26" s="113"/>
      <c r="AK26" s="88">
        <f t="shared" si="18"/>
        <v>0</v>
      </c>
      <c r="AL26" s="89"/>
      <c r="AM26" s="59" t="str">
        <f t="shared" si="5"/>
        <v/>
      </c>
      <c r="AN26" s="130"/>
      <c r="AO26" s="130"/>
      <c r="AP26" s="130"/>
      <c r="AQ26" s="130"/>
      <c r="AR26" s="88">
        <f t="shared" si="19"/>
        <v>0</v>
      </c>
      <c r="AS26" s="87">
        <v>5.4</v>
      </c>
      <c r="AT26" s="59">
        <f t="shared" si="6"/>
        <v>1.4351851851851851</v>
      </c>
      <c r="AU26" s="130">
        <v>25</v>
      </c>
      <c r="AV26" s="130">
        <v>3</v>
      </c>
      <c r="AW26" s="130" t="s">
        <v>96</v>
      </c>
      <c r="AX26" s="130" t="s">
        <v>98</v>
      </c>
      <c r="AY26" s="88">
        <f t="shared" si="20"/>
        <v>135</v>
      </c>
      <c r="AZ26" s="87"/>
      <c r="BA26" s="59" t="str">
        <f t="shared" si="7"/>
        <v/>
      </c>
      <c r="BB26" s="130"/>
      <c r="BC26" s="130"/>
      <c r="BD26" s="130"/>
      <c r="BE26" s="130"/>
      <c r="BF26" s="88">
        <f t="shared" si="21"/>
        <v>0</v>
      </c>
      <c r="BG26" s="87"/>
      <c r="BH26" s="59" t="str">
        <f t="shared" si="8"/>
        <v/>
      </c>
      <c r="BI26" s="130"/>
      <c r="BJ26" s="130"/>
      <c r="BK26" s="130"/>
      <c r="BL26" s="130"/>
      <c r="BM26" s="88">
        <f t="shared" si="22"/>
        <v>0</v>
      </c>
      <c r="BN26" s="87"/>
      <c r="BO26" s="59" t="str">
        <f t="shared" si="9"/>
        <v/>
      </c>
      <c r="BP26" s="130"/>
      <c r="BQ26" s="130"/>
      <c r="BR26" s="130"/>
      <c r="BS26" s="130"/>
      <c r="BT26" s="88">
        <f t="shared" si="23"/>
        <v>0</v>
      </c>
      <c r="BU26" s="87"/>
      <c r="BV26" s="59" t="str">
        <f t="shared" si="10"/>
        <v/>
      </c>
      <c r="BW26" s="130"/>
      <c r="BX26" s="130"/>
      <c r="BY26" s="130"/>
      <c r="BZ26" s="130"/>
      <c r="CA26" s="88">
        <f t="shared" si="24"/>
        <v>0</v>
      </c>
      <c r="CB26" s="87"/>
      <c r="CC26" s="59" t="str">
        <f t="shared" si="11"/>
        <v/>
      </c>
      <c r="CD26" s="130"/>
      <c r="CE26" s="130"/>
      <c r="CF26" s="130"/>
      <c r="CG26" s="130"/>
      <c r="CH26" s="88">
        <f t="shared" si="25"/>
        <v>0</v>
      </c>
      <c r="CI26" s="87">
        <v>16.100000000000001</v>
      </c>
      <c r="CJ26" s="59">
        <f t="shared" si="12"/>
        <v>0.48136645962732916</v>
      </c>
      <c r="CK26" s="130">
        <v>2</v>
      </c>
      <c r="CL26" s="130">
        <v>3</v>
      </c>
      <c r="CM26" s="130" t="s">
        <v>96</v>
      </c>
      <c r="CN26" s="130" t="s">
        <v>98</v>
      </c>
      <c r="CO26" s="88">
        <f t="shared" si="26"/>
        <v>32.200000000000003</v>
      </c>
      <c r="CP26" s="87">
        <v>11</v>
      </c>
      <c r="CQ26" s="59">
        <f t="shared" si="13"/>
        <v>0.70454545454545459</v>
      </c>
      <c r="CR26" s="130">
        <v>2</v>
      </c>
      <c r="CS26" s="130">
        <v>3</v>
      </c>
      <c r="CT26" s="130" t="s">
        <v>96</v>
      </c>
      <c r="CU26" s="130" t="s">
        <v>98</v>
      </c>
      <c r="CV26" s="88">
        <f t="shared" si="27"/>
        <v>22</v>
      </c>
      <c r="CW26" s="96"/>
    </row>
    <row r="27" spans="2:101">
      <c r="B27">
        <v>21</v>
      </c>
      <c r="C27" s="87"/>
      <c r="D27" s="59" t="str">
        <f t="shared" si="28"/>
        <v/>
      </c>
      <c r="E27" s="90"/>
      <c r="F27" s="130"/>
      <c r="G27" s="130"/>
      <c r="H27" s="130"/>
      <c r="I27" s="88">
        <f t="shared" si="14"/>
        <v>0</v>
      </c>
      <c r="J27" s="114"/>
      <c r="K27" s="59" t="str">
        <f t="shared" si="1"/>
        <v/>
      </c>
      <c r="L27" s="113"/>
      <c r="M27" s="113"/>
      <c r="N27" s="113"/>
      <c r="O27" s="113"/>
      <c r="P27" s="88">
        <f t="shared" si="15"/>
        <v>0</v>
      </c>
      <c r="Q27" s="89"/>
      <c r="R27" s="59" t="str">
        <f t="shared" si="2"/>
        <v/>
      </c>
      <c r="S27" s="130"/>
      <c r="T27" s="130"/>
      <c r="U27" s="130"/>
      <c r="V27" s="130"/>
      <c r="W27" s="88">
        <f t="shared" si="16"/>
        <v>0</v>
      </c>
      <c r="X27" s="174">
        <v>6.5</v>
      </c>
      <c r="Y27" s="59">
        <f t="shared" si="3"/>
        <v>1.1923076923076923</v>
      </c>
      <c r="Z27" s="138">
        <v>1</v>
      </c>
      <c r="AA27" s="138">
        <v>3</v>
      </c>
      <c r="AB27" s="130" t="s">
        <v>97</v>
      </c>
      <c r="AC27" s="130" t="s">
        <v>77</v>
      </c>
      <c r="AD27" s="88">
        <f t="shared" si="17"/>
        <v>6.5</v>
      </c>
      <c r="AE27" s="114"/>
      <c r="AF27" s="59" t="str">
        <f t="shared" si="4"/>
        <v/>
      </c>
      <c r="AG27" s="113"/>
      <c r="AH27" s="113"/>
      <c r="AI27" s="113"/>
      <c r="AJ27" s="113"/>
      <c r="AK27" s="88">
        <f t="shared" si="18"/>
        <v>0</v>
      </c>
      <c r="AL27" s="89"/>
      <c r="AM27" s="59" t="str">
        <f t="shared" si="5"/>
        <v/>
      </c>
      <c r="AN27" s="130"/>
      <c r="AO27" s="130"/>
      <c r="AP27" s="130"/>
      <c r="AQ27" s="130"/>
      <c r="AR27" s="88">
        <f t="shared" si="19"/>
        <v>0</v>
      </c>
      <c r="AS27" s="87">
        <v>6.6</v>
      </c>
      <c r="AT27" s="59">
        <f t="shared" si="6"/>
        <v>1.1742424242424243</v>
      </c>
      <c r="AU27" s="130">
        <v>2</v>
      </c>
      <c r="AV27" s="130">
        <v>3</v>
      </c>
      <c r="AW27" s="130" t="s">
        <v>96</v>
      </c>
      <c r="AX27" s="130" t="s">
        <v>98</v>
      </c>
      <c r="AY27" s="88">
        <f t="shared" si="20"/>
        <v>13.2</v>
      </c>
      <c r="AZ27" s="87"/>
      <c r="BA27" s="59" t="str">
        <f t="shared" si="7"/>
        <v/>
      </c>
      <c r="BB27" s="130"/>
      <c r="BC27" s="130"/>
      <c r="BD27" s="130"/>
      <c r="BE27" s="130"/>
      <c r="BF27" s="88">
        <f t="shared" si="21"/>
        <v>0</v>
      </c>
      <c r="BG27" s="87"/>
      <c r="BH27" s="59" t="str">
        <f t="shared" si="8"/>
        <v/>
      </c>
      <c r="BI27" s="130"/>
      <c r="BJ27" s="130"/>
      <c r="BK27" s="130"/>
      <c r="BL27" s="130"/>
      <c r="BM27" s="88">
        <f t="shared" si="22"/>
        <v>0</v>
      </c>
      <c r="BN27" s="87"/>
      <c r="BO27" s="59" t="str">
        <f t="shared" si="9"/>
        <v/>
      </c>
      <c r="BP27" s="130"/>
      <c r="BQ27" s="130"/>
      <c r="BR27" s="130"/>
      <c r="BS27" s="130"/>
      <c r="BT27" s="88">
        <f t="shared" si="23"/>
        <v>0</v>
      </c>
      <c r="BU27" s="87"/>
      <c r="BV27" s="59" t="str">
        <f t="shared" si="10"/>
        <v/>
      </c>
      <c r="BW27" s="130"/>
      <c r="BX27" s="130"/>
      <c r="BY27" s="130"/>
      <c r="BZ27" s="130"/>
      <c r="CA27" s="88">
        <f t="shared" si="24"/>
        <v>0</v>
      </c>
      <c r="CB27" s="87"/>
      <c r="CC27" s="59" t="str">
        <f t="shared" si="11"/>
        <v/>
      </c>
      <c r="CD27" s="130"/>
      <c r="CE27" s="130"/>
      <c r="CF27" s="130"/>
      <c r="CG27" s="130"/>
      <c r="CH27" s="88">
        <f t="shared" si="25"/>
        <v>0</v>
      </c>
      <c r="CI27" s="87">
        <v>10.5</v>
      </c>
      <c r="CJ27" s="59">
        <f t="shared" si="12"/>
        <v>0.73809523809523814</v>
      </c>
      <c r="CK27" s="130">
        <v>2</v>
      </c>
      <c r="CL27" s="130">
        <v>3</v>
      </c>
      <c r="CM27" s="130" t="s">
        <v>114</v>
      </c>
      <c r="CN27" s="130" t="s">
        <v>98</v>
      </c>
      <c r="CO27" s="88">
        <f t="shared" si="26"/>
        <v>21</v>
      </c>
      <c r="CP27" s="87">
        <v>8.1999999999999993</v>
      </c>
      <c r="CQ27" s="59">
        <f t="shared" si="13"/>
        <v>0.94512195121951226</v>
      </c>
      <c r="CR27" s="130">
        <v>2</v>
      </c>
      <c r="CS27" s="130">
        <v>3</v>
      </c>
      <c r="CT27" s="130" t="s">
        <v>96</v>
      </c>
      <c r="CU27" s="130" t="s">
        <v>98</v>
      </c>
      <c r="CV27" s="88">
        <f t="shared" si="27"/>
        <v>16.399999999999999</v>
      </c>
      <c r="CW27" s="96"/>
    </row>
    <row r="28" spans="2:101">
      <c r="B28">
        <v>22</v>
      </c>
      <c r="C28" s="87"/>
      <c r="D28" s="59" t="str">
        <f t="shared" si="28"/>
        <v/>
      </c>
      <c r="E28" s="90"/>
      <c r="F28" s="130"/>
      <c r="G28" s="130"/>
      <c r="H28" s="130"/>
      <c r="I28" s="88">
        <f t="shared" si="14"/>
        <v>0</v>
      </c>
      <c r="J28" s="114"/>
      <c r="K28" s="59" t="str">
        <f t="shared" si="1"/>
        <v/>
      </c>
      <c r="L28" s="113"/>
      <c r="M28" s="113"/>
      <c r="N28" s="113"/>
      <c r="O28" s="113"/>
      <c r="P28" s="88">
        <f t="shared" si="15"/>
        <v>0</v>
      </c>
      <c r="Q28" s="89"/>
      <c r="R28" s="59" t="str">
        <f t="shared" si="2"/>
        <v/>
      </c>
      <c r="S28" s="130"/>
      <c r="T28" s="130"/>
      <c r="U28" s="130"/>
      <c r="V28" s="130"/>
      <c r="W28" s="88">
        <f t="shared" si="16"/>
        <v>0</v>
      </c>
      <c r="X28" s="174">
        <v>7.2</v>
      </c>
      <c r="Y28" s="59">
        <f t="shared" si="3"/>
        <v>1.0763888888888888</v>
      </c>
      <c r="Z28" s="138">
        <v>2</v>
      </c>
      <c r="AA28" s="138">
        <v>3</v>
      </c>
      <c r="AB28" s="130" t="s">
        <v>111</v>
      </c>
      <c r="AC28" s="130" t="s">
        <v>98</v>
      </c>
      <c r="AD28" s="88">
        <f t="shared" si="17"/>
        <v>14.4</v>
      </c>
      <c r="AE28" s="114"/>
      <c r="AF28" s="59" t="str">
        <f t="shared" si="4"/>
        <v/>
      </c>
      <c r="AG28" s="113"/>
      <c r="AH28" s="113"/>
      <c r="AI28" s="113"/>
      <c r="AJ28" s="113"/>
      <c r="AK28" s="88">
        <f t="shared" si="18"/>
        <v>0</v>
      </c>
      <c r="AL28" s="89"/>
      <c r="AM28" s="59" t="str">
        <f t="shared" si="5"/>
        <v/>
      </c>
      <c r="AN28" s="130"/>
      <c r="AO28" s="130"/>
      <c r="AP28" s="130"/>
      <c r="AQ28" s="130"/>
      <c r="AR28" s="88">
        <f t="shared" si="19"/>
        <v>0</v>
      </c>
      <c r="AS28" s="87">
        <v>9.6</v>
      </c>
      <c r="AT28" s="59">
        <f t="shared" si="6"/>
        <v>0.80729166666666674</v>
      </c>
      <c r="AU28" s="130">
        <v>2</v>
      </c>
      <c r="AV28" s="130">
        <v>3</v>
      </c>
      <c r="AW28" s="130" t="s">
        <v>96</v>
      </c>
      <c r="AX28" s="130" t="s">
        <v>98</v>
      </c>
      <c r="AY28" s="88">
        <f t="shared" si="20"/>
        <v>19.2</v>
      </c>
      <c r="AZ28" s="87"/>
      <c r="BA28" s="59" t="str">
        <f t="shared" si="7"/>
        <v/>
      </c>
      <c r="BB28" s="130"/>
      <c r="BC28" s="130"/>
      <c r="BD28" s="130"/>
      <c r="BE28" s="130"/>
      <c r="BF28" s="88">
        <f t="shared" si="21"/>
        <v>0</v>
      </c>
      <c r="BG28" s="87"/>
      <c r="BH28" s="59" t="str">
        <f t="shared" si="8"/>
        <v/>
      </c>
      <c r="BI28" s="130"/>
      <c r="BJ28" s="130"/>
      <c r="BK28" s="130"/>
      <c r="BL28" s="130"/>
      <c r="BM28" s="88">
        <f t="shared" si="22"/>
        <v>0</v>
      </c>
      <c r="BN28" s="87"/>
      <c r="BO28" s="59" t="str">
        <f t="shared" si="9"/>
        <v/>
      </c>
      <c r="BP28" s="130"/>
      <c r="BQ28" s="130"/>
      <c r="BR28" s="130"/>
      <c r="BS28" s="130"/>
      <c r="BT28" s="88">
        <f t="shared" si="23"/>
        <v>0</v>
      </c>
      <c r="BU28" s="87"/>
      <c r="BV28" s="59" t="str">
        <f t="shared" si="10"/>
        <v/>
      </c>
      <c r="BW28" s="130"/>
      <c r="BX28" s="130"/>
      <c r="BY28" s="130"/>
      <c r="BZ28" s="130"/>
      <c r="CA28" s="88">
        <f t="shared" si="24"/>
        <v>0</v>
      </c>
      <c r="CB28" s="87"/>
      <c r="CC28" s="59" t="str">
        <f t="shared" si="11"/>
        <v/>
      </c>
      <c r="CD28" s="130"/>
      <c r="CE28" s="130"/>
      <c r="CF28" s="130"/>
      <c r="CG28" s="130"/>
      <c r="CH28" s="88">
        <f t="shared" si="25"/>
        <v>0</v>
      </c>
      <c r="CI28" s="87">
        <v>4.0999999999999996</v>
      </c>
      <c r="CJ28" s="59">
        <f t="shared" si="12"/>
        <v>1.8902439024390245</v>
      </c>
      <c r="CK28" s="130">
        <v>1</v>
      </c>
      <c r="CL28" s="130">
        <v>3</v>
      </c>
      <c r="CM28" s="130" t="s">
        <v>97</v>
      </c>
      <c r="CN28" s="130" t="s">
        <v>98</v>
      </c>
      <c r="CO28" s="88">
        <f t="shared" si="26"/>
        <v>4.0999999999999996</v>
      </c>
      <c r="CP28" s="87">
        <v>9.8000000000000007</v>
      </c>
      <c r="CQ28" s="59">
        <f t="shared" si="13"/>
        <v>0.79081632653061218</v>
      </c>
      <c r="CR28" s="130">
        <v>28</v>
      </c>
      <c r="CS28" s="130">
        <v>3</v>
      </c>
      <c r="CT28" s="130" t="s">
        <v>96</v>
      </c>
      <c r="CU28" s="130" t="s">
        <v>98</v>
      </c>
      <c r="CV28" s="88">
        <f t="shared" si="27"/>
        <v>274.40000000000003</v>
      </c>
      <c r="CW28" s="96"/>
    </row>
    <row r="29" spans="2:101">
      <c r="B29">
        <v>23</v>
      </c>
      <c r="C29" s="87"/>
      <c r="D29" s="59" t="str">
        <f t="shared" si="28"/>
        <v/>
      </c>
      <c r="E29" s="90"/>
      <c r="F29" s="130"/>
      <c r="G29" s="130"/>
      <c r="H29" s="130"/>
      <c r="I29" s="88">
        <f t="shared" si="14"/>
        <v>0</v>
      </c>
      <c r="J29" s="114"/>
      <c r="K29" s="59" t="str">
        <f t="shared" si="1"/>
        <v/>
      </c>
      <c r="L29" s="113"/>
      <c r="M29" s="113"/>
      <c r="N29" s="113"/>
      <c r="O29" s="113"/>
      <c r="P29" s="88">
        <f t="shared" si="15"/>
        <v>0</v>
      </c>
      <c r="Q29" s="89"/>
      <c r="R29" s="59" t="str">
        <f t="shared" si="2"/>
        <v/>
      </c>
      <c r="S29" s="130"/>
      <c r="T29" s="130"/>
      <c r="U29" s="130"/>
      <c r="V29" s="130"/>
      <c r="W29" s="88">
        <f t="shared" si="16"/>
        <v>0</v>
      </c>
      <c r="X29" s="174">
        <v>6</v>
      </c>
      <c r="Y29" s="59">
        <f t="shared" si="3"/>
        <v>1.2916666666666667</v>
      </c>
      <c r="Z29" s="138">
        <v>2</v>
      </c>
      <c r="AA29" s="138">
        <v>3</v>
      </c>
      <c r="AB29" s="130" t="s">
        <v>96</v>
      </c>
      <c r="AC29" s="130" t="s">
        <v>98</v>
      </c>
      <c r="AD29" s="88">
        <f t="shared" si="17"/>
        <v>12</v>
      </c>
      <c r="AE29" s="114"/>
      <c r="AF29" s="59" t="str">
        <f t="shared" si="4"/>
        <v/>
      </c>
      <c r="AG29" s="113"/>
      <c r="AH29" s="113"/>
      <c r="AI29" s="113"/>
      <c r="AJ29" s="113"/>
      <c r="AK29" s="88">
        <f t="shared" si="18"/>
        <v>0</v>
      </c>
      <c r="AL29" s="89"/>
      <c r="AM29" s="59" t="str">
        <f t="shared" si="5"/>
        <v/>
      </c>
      <c r="AN29" s="130"/>
      <c r="AO29" s="130"/>
      <c r="AP29" s="130"/>
      <c r="AQ29" s="130"/>
      <c r="AR29" s="88">
        <f t="shared" si="19"/>
        <v>0</v>
      </c>
      <c r="AS29" s="87">
        <v>8.1</v>
      </c>
      <c r="AT29" s="59">
        <f t="shared" si="6"/>
        <v>0.95679012345679015</v>
      </c>
      <c r="AU29" s="130">
        <v>1</v>
      </c>
      <c r="AV29" s="130">
        <v>3</v>
      </c>
      <c r="AW29" s="130" t="s">
        <v>111</v>
      </c>
      <c r="AX29" s="130" t="s">
        <v>98</v>
      </c>
      <c r="AY29" s="88">
        <f t="shared" si="20"/>
        <v>8.1</v>
      </c>
      <c r="AZ29" s="87"/>
      <c r="BA29" s="59" t="str">
        <f t="shared" si="7"/>
        <v/>
      </c>
      <c r="BB29" s="130"/>
      <c r="BC29" s="130"/>
      <c r="BD29" s="130"/>
      <c r="BE29" s="130"/>
      <c r="BF29" s="88">
        <f t="shared" si="21"/>
        <v>0</v>
      </c>
      <c r="BG29" s="87"/>
      <c r="BH29" s="59" t="str">
        <f t="shared" si="8"/>
        <v/>
      </c>
      <c r="BI29" s="130"/>
      <c r="BJ29" s="130"/>
      <c r="BK29" s="130"/>
      <c r="BL29" s="130"/>
      <c r="BM29" s="88">
        <f t="shared" si="22"/>
        <v>0</v>
      </c>
      <c r="BN29" s="87"/>
      <c r="BO29" s="59" t="str">
        <f t="shared" si="9"/>
        <v/>
      </c>
      <c r="BP29" s="130"/>
      <c r="BQ29" s="130"/>
      <c r="BR29" s="130"/>
      <c r="BS29" s="130"/>
      <c r="BT29" s="88">
        <f t="shared" si="23"/>
        <v>0</v>
      </c>
      <c r="BU29" s="87"/>
      <c r="BV29" s="59" t="str">
        <f t="shared" si="10"/>
        <v/>
      </c>
      <c r="BW29" s="130"/>
      <c r="BX29" s="130"/>
      <c r="BY29" s="130"/>
      <c r="BZ29" s="130"/>
      <c r="CA29" s="88">
        <f t="shared" si="24"/>
        <v>0</v>
      </c>
      <c r="CB29" s="87"/>
      <c r="CC29" s="59" t="str">
        <f t="shared" si="11"/>
        <v/>
      </c>
      <c r="CD29" s="130"/>
      <c r="CE29" s="130"/>
      <c r="CF29" s="130"/>
      <c r="CG29" s="130"/>
      <c r="CH29" s="88">
        <f t="shared" si="25"/>
        <v>0</v>
      </c>
      <c r="CI29" s="87">
        <v>5.6</v>
      </c>
      <c r="CJ29" s="59">
        <f t="shared" si="12"/>
        <v>1.3839285714285716</v>
      </c>
      <c r="CK29" s="130">
        <v>1</v>
      </c>
      <c r="CL29" s="130">
        <v>3</v>
      </c>
      <c r="CM29" s="130" t="s">
        <v>97</v>
      </c>
      <c r="CN29" s="130" t="s">
        <v>98</v>
      </c>
      <c r="CO29" s="88">
        <f t="shared" si="26"/>
        <v>5.6</v>
      </c>
      <c r="CP29" s="87">
        <v>6.5</v>
      </c>
      <c r="CQ29" s="59">
        <f t="shared" si="13"/>
        <v>1.1923076923076923</v>
      </c>
      <c r="CR29" s="130">
        <v>3</v>
      </c>
      <c r="CS29" s="130">
        <v>3</v>
      </c>
      <c r="CT29" s="130" t="s">
        <v>96</v>
      </c>
      <c r="CU29" s="130" t="s">
        <v>98</v>
      </c>
      <c r="CV29" s="88">
        <f t="shared" si="27"/>
        <v>19.5</v>
      </c>
      <c r="CW29" s="96"/>
    </row>
    <row r="30" spans="2:101">
      <c r="B30">
        <v>24</v>
      </c>
      <c r="C30" s="87"/>
      <c r="D30" s="59" t="str">
        <f t="shared" si="28"/>
        <v/>
      </c>
      <c r="E30" s="90"/>
      <c r="F30" s="130"/>
      <c r="G30" s="130"/>
      <c r="H30" s="130"/>
      <c r="I30" s="88">
        <f t="shared" si="14"/>
        <v>0</v>
      </c>
      <c r="J30" s="114"/>
      <c r="K30" s="59" t="str">
        <f t="shared" si="1"/>
        <v/>
      </c>
      <c r="L30" s="113"/>
      <c r="M30" s="113"/>
      <c r="N30" s="113"/>
      <c r="O30" s="113"/>
      <c r="P30" s="88">
        <f t="shared" si="15"/>
        <v>0</v>
      </c>
      <c r="Q30" s="89"/>
      <c r="R30" s="59" t="str">
        <f t="shared" si="2"/>
        <v/>
      </c>
      <c r="S30" s="130"/>
      <c r="T30" s="130"/>
      <c r="U30" s="130"/>
      <c r="V30" s="130"/>
      <c r="W30" s="88">
        <f t="shared" si="16"/>
        <v>0</v>
      </c>
      <c r="X30" s="174">
        <v>9.1999999999999993</v>
      </c>
      <c r="Y30" s="59">
        <f t="shared" si="3"/>
        <v>0.84239130434782616</v>
      </c>
      <c r="Z30" s="138">
        <v>2</v>
      </c>
      <c r="AA30" s="138">
        <v>4</v>
      </c>
      <c r="AB30" s="130" t="s">
        <v>96</v>
      </c>
      <c r="AC30" s="130" t="s">
        <v>98</v>
      </c>
      <c r="AD30" s="88">
        <f t="shared" si="17"/>
        <v>18.399999999999999</v>
      </c>
      <c r="AE30" s="114"/>
      <c r="AF30" s="59" t="str">
        <f t="shared" si="4"/>
        <v/>
      </c>
      <c r="AG30" s="113"/>
      <c r="AH30" s="113"/>
      <c r="AI30" s="113"/>
      <c r="AJ30" s="113"/>
      <c r="AK30" s="88">
        <f t="shared" si="18"/>
        <v>0</v>
      </c>
      <c r="AL30" s="89"/>
      <c r="AM30" s="59" t="str">
        <f t="shared" si="5"/>
        <v/>
      </c>
      <c r="AN30" s="130"/>
      <c r="AO30" s="130"/>
      <c r="AP30" s="130"/>
      <c r="AQ30" s="130"/>
      <c r="AR30" s="88">
        <f t="shared" si="19"/>
        <v>0</v>
      </c>
      <c r="AS30" s="87">
        <v>9.1999999999999993</v>
      </c>
      <c r="AT30" s="59">
        <f t="shared" si="6"/>
        <v>0.84239130434782616</v>
      </c>
      <c r="AU30" s="130">
        <v>2</v>
      </c>
      <c r="AV30" s="130">
        <v>3</v>
      </c>
      <c r="AW30" s="130" t="s">
        <v>96</v>
      </c>
      <c r="AX30" s="130" t="s">
        <v>98</v>
      </c>
      <c r="AY30" s="88">
        <f t="shared" si="20"/>
        <v>18.399999999999999</v>
      </c>
      <c r="AZ30" s="87"/>
      <c r="BA30" s="59" t="str">
        <f t="shared" si="7"/>
        <v/>
      </c>
      <c r="BB30" s="130"/>
      <c r="BC30" s="130"/>
      <c r="BD30" s="130"/>
      <c r="BE30" s="130"/>
      <c r="BF30" s="88">
        <f t="shared" si="21"/>
        <v>0</v>
      </c>
      <c r="BG30" s="87"/>
      <c r="BH30" s="59" t="str">
        <f t="shared" si="8"/>
        <v/>
      </c>
      <c r="BI30" s="130"/>
      <c r="BJ30" s="130"/>
      <c r="BK30" s="130"/>
      <c r="BL30" s="130"/>
      <c r="BM30" s="88">
        <f t="shared" si="22"/>
        <v>0</v>
      </c>
      <c r="BN30" s="87"/>
      <c r="BO30" s="59" t="str">
        <f t="shared" si="9"/>
        <v/>
      </c>
      <c r="BP30" s="130"/>
      <c r="BQ30" s="130"/>
      <c r="BR30" s="130"/>
      <c r="BS30" s="130"/>
      <c r="BT30" s="88">
        <f t="shared" si="23"/>
        <v>0</v>
      </c>
      <c r="BU30" s="87"/>
      <c r="BV30" s="59" t="str">
        <f t="shared" si="10"/>
        <v/>
      </c>
      <c r="BW30" s="130"/>
      <c r="BX30" s="130"/>
      <c r="BY30" s="130"/>
      <c r="BZ30" s="130"/>
      <c r="CA30" s="88">
        <f t="shared" si="24"/>
        <v>0</v>
      </c>
      <c r="CB30" s="87"/>
      <c r="CC30" s="59" t="str">
        <f t="shared" si="11"/>
        <v/>
      </c>
      <c r="CD30" s="130"/>
      <c r="CE30" s="130"/>
      <c r="CF30" s="130"/>
      <c r="CG30" s="130"/>
      <c r="CH30" s="88">
        <f t="shared" si="25"/>
        <v>0</v>
      </c>
      <c r="CI30" s="87"/>
      <c r="CJ30" s="59" t="str">
        <f t="shared" si="12"/>
        <v/>
      </c>
      <c r="CK30" s="130"/>
      <c r="CL30" s="130"/>
      <c r="CM30" s="130"/>
      <c r="CN30" s="130"/>
      <c r="CO30" s="88">
        <f t="shared" si="26"/>
        <v>0</v>
      </c>
      <c r="CP30" s="87">
        <v>7.2</v>
      </c>
      <c r="CQ30" s="59">
        <f t="shared" si="13"/>
        <v>1.0763888888888888</v>
      </c>
      <c r="CR30" s="130">
        <v>2</v>
      </c>
      <c r="CS30" s="130">
        <v>3</v>
      </c>
      <c r="CT30" s="130" t="s">
        <v>96</v>
      </c>
      <c r="CU30" s="130" t="s">
        <v>98</v>
      </c>
      <c r="CV30" s="88">
        <f t="shared" si="27"/>
        <v>14.4</v>
      </c>
      <c r="CW30" s="96"/>
    </row>
    <row r="31" spans="2:101">
      <c r="B31">
        <v>25</v>
      </c>
      <c r="C31" s="87"/>
      <c r="D31" s="59" t="str">
        <f t="shared" si="28"/>
        <v/>
      </c>
      <c r="E31" s="90"/>
      <c r="F31" s="130"/>
      <c r="G31" s="130"/>
      <c r="H31" s="130"/>
      <c r="I31" s="88">
        <f t="shared" si="14"/>
        <v>0</v>
      </c>
      <c r="J31" s="114"/>
      <c r="K31" s="59" t="str">
        <f t="shared" si="1"/>
        <v/>
      </c>
      <c r="L31" s="113"/>
      <c r="M31" s="113"/>
      <c r="N31" s="113"/>
      <c r="O31" s="113"/>
      <c r="P31" s="88">
        <f t="shared" si="15"/>
        <v>0</v>
      </c>
      <c r="Q31" s="89"/>
      <c r="R31" s="59" t="str">
        <f t="shared" si="2"/>
        <v/>
      </c>
      <c r="S31" s="130"/>
      <c r="T31" s="130"/>
      <c r="U31" s="130"/>
      <c r="V31" s="130"/>
      <c r="W31" s="88">
        <f t="shared" si="16"/>
        <v>0</v>
      </c>
      <c r="X31" s="174">
        <v>5.8</v>
      </c>
      <c r="Y31" s="59">
        <f t="shared" si="3"/>
        <v>1.3362068965517242</v>
      </c>
      <c r="Z31" s="138">
        <v>1</v>
      </c>
      <c r="AA31" s="138">
        <v>3</v>
      </c>
      <c r="AB31" s="130" t="s">
        <v>97</v>
      </c>
      <c r="AC31" s="130" t="s">
        <v>98</v>
      </c>
      <c r="AD31" s="88">
        <f t="shared" si="17"/>
        <v>5.8</v>
      </c>
      <c r="AE31" s="114"/>
      <c r="AF31" s="59" t="str">
        <f t="shared" si="4"/>
        <v/>
      </c>
      <c r="AG31" s="113"/>
      <c r="AH31" s="113"/>
      <c r="AI31" s="113"/>
      <c r="AJ31" s="113"/>
      <c r="AK31" s="88">
        <f t="shared" si="18"/>
        <v>0</v>
      </c>
      <c r="AL31" s="89"/>
      <c r="AM31" s="59" t="str">
        <f t="shared" si="5"/>
        <v/>
      </c>
      <c r="AN31" s="130"/>
      <c r="AO31" s="130"/>
      <c r="AP31" s="130"/>
      <c r="AQ31" s="130"/>
      <c r="AR31" s="88">
        <f t="shared" si="19"/>
        <v>0</v>
      </c>
      <c r="AS31" s="87">
        <v>8.3000000000000007</v>
      </c>
      <c r="AT31" s="59">
        <f t="shared" si="6"/>
        <v>0.9337349397590361</v>
      </c>
      <c r="AU31" s="130">
        <v>1</v>
      </c>
      <c r="AV31" s="130">
        <v>3</v>
      </c>
      <c r="AW31" s="130" t="s">
        <v>111</v>
      </c>
      <c r="AX31" s="130" t="s">
        <v>98</v>
      </c>
      <c r="AY31" s="88">
        <f t="shared" si="20"/>
        <v>8.3000000000000007</v>
      </c>
      <c r="AZ31" s="87"/>
      <c r="BA31" s="59" t="str">
        <f t="shared" si="7"/>
        <v/>
      </c>
      <c r="BB31" s="130"/>
      <c r="BC31" s="130"/>
      <c r="BD31" s="130"/>
      <c r="BE31" s="130"/>
      <c r="BF31" s="88">
        <f t="shared" si="21"/>
        <v>0</v>
      </c>
      <c r="BG31" s="87"/>
      <c r="BH31" s="59" t="str">
        <f t="shared" si="8"/>
        <v/>
      </c>
      <c r="BI31" s="130"/>
      <c r="BJ31" s="130"/>
      <c r="BK31" s="130"/>
      <c r="BL31" s="130"/>
      <c r="BM31" s="88">
        <f t="shared" si="22"/>
        <v>0</v>
      </c>
      <c r="BN31" s="87"/>
      <c r="BO31" s="59" t="str">
        <f t="shared" si="9"/>
        <v/>
      </c>
      <c r="BP31" s="130"/>
      <c r="BQ31" s="130"/>
      <c r="BR31" s="130"/>
      <c r="BS31" s="130"/>
      <c r="BT31" s="88">
        <f t="shared" si="23"/>
        <v>0</v>
      </c>
      <c r="BU31" s="87"/>
      <c r="BV31" s="59" t="str">
        <f t="shared" si="10"/>
        <v/>
      </c>
      <c r="BW31" s="130"/>
      <c r="BX31" s="130"/>
      <c r="BY31" s="130"/>
      <c r="BZ31" s="130"/>
      <c r="CA31" s="88">
        <f t="shared" si="24"/>
        <v>0</v>
      </c>
      <c r="CB31" s="87"/>
      <c r="CC31" s="59" t="str">
        <f t="shared" si="11"/>
        <v/>
      </c>
      <c r="CD31" s="130"/>
      <c r="CE31" s="130"/>
      <c r="CF31" s="130"/>
      <c r="CG31" s="130"/>
      <c r="CH31" s="88">
        <f t="shared" si="25"/>
        <v>0</v>
      </c>
      <c r="CI31" s="87"/>
      <c r="CJ31" s="59" t="str">
        <f t="shared" si="12"/>
        <v/>
      </c>
      <c r="CK31" s="130"/>
      <c r="CL31" s="130"/>
      <c r="CM31" s="130"/>
      <c r="CN31" s="130"/>
      <c r="CO31" s="88">
        <f t="shared" si="26"/>
        <v>0</v>
      </c>
      <c r="CP31" s="87"/>
      <c r="CQ31" s="59" t="str">
        <f t="shared" si="13"/>
        <v/>
      </c>
      <c r="CR31" s="130"/>
      <c r="CS31" s="130"/>
      <c r="CT31" s="130"/>
      <c r="CU31" s="130"/>
      <c r="CV31" s="88">
        <f t="shared" si="27"/>
        <v>0</v>
      </c>
      <c r="CW31" s="96"/>
    </row>
    <row r="32" spans="2:101">
      <c r="B32">
        <v>26</v>
      </c>
      <c r="C32" s="87"/>
      <c r="D32" s="59" t="str">
        <f t="shared" si="28"/>
        <v/>
      </c>
      <c r="E32" s="90"/>
      <c r="F32" s="130"/>
      <c r="G32" s="130"/>
      <c r="H32" s="130"/>
      <c r="I32" s="88">
        <f t="shared" si="14"/>
        <v>0</v>
      </c>
      <c r="J32" s="114"/>
      <c r="K32" s="59" t="str">
        <f t="shared" si="1"/>
        <v/>
      </c>
      <c r="L32" s="113"/>
      <c r="M32" s="113"/>
      <c r="N32" s="113"/>
      <c r="O32" s="113"/>
      <c r="P32" s="88">
        <f t="shared" si="15"/>
        <v>0</v>
      </c>
      <c r="Q32" s="89"/>
      <c r="R32" s="59" t="str">
        <f t="shared" si="2"/>
        <v/>
      </c>
      <c r="S32" s="130"/>
      <c r="T32" s="130"/>
      <c r="U32" s="130"/>
      <c r="V32" s="130"/>
      <c r="W32" s="88">
        <f t="shared" si="16"/>
        <v>0</v>
      </c>
      <c r="X32" s="174">
        <v>9.1</v>
      </c>
      <c r="Y32" s="59">
        <f t="shared" si="3"/>
        <v>0.85164835164835173</v>
      </c>
      <c r="Z32" s="138">
        <v>2</v>
      </c>
      <c r="AA32" s="138">
        <v>3</v>
      </c>
      <c r="AB32" s="130" t="s">
        <v>96</v>
      </c>
      <c r="AC32" s="130" t="s">
        <v>98</v>
      </c>
      <c r="AD32" s="88">
        <f t="shared" si="17"/>
        <v>18.2</v>
      </c>
      <c r="AE32" s="114"/>
      <c r="AF32" s="59" t="str">
        <f t="shared" si="4"/>
        <v/>
      </c>
      <c r="AG32" s="113"/>
      <c r="AH32" s="113"/>
      <c r="AI32" s="113"/>
      <c r="AJ32" s="113"/>
      <c r="AK32" s="88">
        <f t="shared" si="18"/>
        <v>0</v>
      </c>
      <c r="AL32" s="89"/>
      <c r="AM32" s="59" t="str">
        <f t="shared" si="5"/>
        <v/>
      </c>
      <c r="AN32" s="130"/>
      <c r="AO32" s="130"/>
      <c r="AP32" s="130"/>
      <c r="AQ32" s="130"/>
      <c r="AR32" s="88">
        <f t="shared" si="19"/>
        <v>0</v>
      </c>
      <c r="AS32" s="87">
        <v>6.8</v>
      </c>
      <c r="AT32" s="59">
        <f t="shared" si="6"/>
        <v>1.1397058823529411</v>
      </c>
      <c r="AU32" s="130">
        <v>1</v>
      </c>
      <c r="AV32" s="130">
        <v>3</v>
      </c>
      <c r="AW32" s="130" t="s">
        <v>97</v>
      </c>
      <c r="AX32" s="130" t="s">
        <v>98</v>
      </c>
      <c r="AY32" s="88">
        <f t="shared" si="20"/>
        <v>6.8</v>
      </c>
      <c r="AZ32" s="87"/>
      <c r="BA32" s="59" t="str">
        <f t="shared" si="7"/>
        <v/>
      </c>
      <c r="BB32" s="130"/>
      <c r="BC32" s="130"/>
      <c r="BD32" s="130"/>
      <c r="BE32" s="130"/>
      <c r="BF32" s="88">
        <f t="shared" si="21"/>
        <v>0</v>
      </c>
      <c r="BG32" s="87"/>
      <c r="BH32" s="59" t="str">
        <f t="shared" si="8"/>
        <v/>
      </c>
      <c r="BI32" s="130"/>
      <c r="BJ32" s="130"/>
      <c r="BK32" s="130"/>
      <c r="BL32" s="130"/>
      <c r="BM32" s="88">
        <f t="shared" si="22"/>
        <v>0</v>
      </c>
      <c r="BN32" s="87"/>
      <c r="BO32" s="59" t="str">
        <f t="shared" si="9"/>
        <v/>
      </c>
      <c r="BP32" s="130"/>
      <c r="BQ32" s="130"/>
      <c r="BR32" s="130"/>
      <c r="BS32" s="130"/>
      <c r="BT32" s="88">
        <f t="shared" si="23"/>
        <v>0</v>
      </c>
      <c r="BU32" s="87"/>
      <c r="BV32" s="59" t="str">
        <f t="shared" si="10"/>
        <v/>
      </c>
      <c r="BW32" s="130"/>
      <c r="BX32" s="130"/>
      <c r="BY32" s="130"/>
      <c r="BZ32" s="130"/>
      <c r="CA32" s="88">
        <f t="shared" si="24"/>
        <v>0</v>
      </c>
      <c r="CB32" s="87"/>
      <c r="CC32" s="59" t="str">
        <f t="shared" si="11"/>
        <v/>
      </c>
      <c r="CD32" s="130"/>
      <c r="CE32" s="130"/>
      <c r="CF32" s="130"/>
      <c r="CG32" s="130"/>
      <c r="CH32" s="88">
        <f t="shared" si="25"/>
        <v>0</v>
      </c>
      <c r="CI32" s="87"/>
      <c r="CJ32" s="59" t="str">
        <f t="shared" si="12"/>
        <v/>
      </c>
      <c r="CK32" s="130"/>
      <c r="CL32" s="130"/>
      <c r="CM32" s="130"/>
      <c r="CN32" s="130"/>
      <c r="CO32" s="88">
        <f t="shared" si="26"/>
        <v>0</v>
      </c>
      <c r="CP32" s="87"/>
      <c r="CQ32" s="59" t="str">
        <f t="shared" si="13"/>
        <v/>
      </c>
      <c r="CR32" s="130"/>
      <c r="CS32" s="130"/>
      <c r="CT32" s="130"/>
      <c r="CU32" s="130"/>
      <c r="CV32" s="88">
        <f t="shared" si="27"/>
        <v>0</v>
      </c>
      <c r="CW32" s="96"/>
    </row>
    <row r="33" spans="2:101">
      <c r="B33">
        <v>27</v>
      </c>
      <c r="C33" s="87"/>
      <c r="D33" s="59" t="str">
        <f t="shared" si="28"/>
        <v/>
      </c>
      <c r="E33" s="90"/>
      <c r="F33" s="130"/>
      <c r="G33" s="130"/>
      <c r="H33" s="130"/>
      <c r="I33" s="88">
        <f t="shared" si="14"/>
        <v>0</v>
      </c>
      <c r="J33" s="114"/>
      <c r="K33" s="59" t="str">
        <f t="shared" si="1"/>
        <v/>
      </c>
      <c r="L33" s="113"/>
      <c r="M33" s="113"/>
      <c r="N33" s="113"/>
      <c r="O33" s="113"/>
      <c r="P33" s="88">
        <f t="shared" si="15"/>
        <v>0</v>
      </c>
      <c r="Q33" s="89"/>
      <c r="R33" s="59" t="str">
        <f t="shared" si="2"/>
        <v/>
      </c>
      <c r="S33" s="130"/>
      <c r="T33" s="130"/>
      <c r="U33" s="130"/>
      <c r="V33" s="130"/>
      <c r="W33" s="88">
        <f t="shared" si="16"/>
        <v>0</v>
      </c>
      <c r="X33" s="174">
        <v>5</v>
      </c>
      <c r="Y33" s="59">
        <f t="shared" si="3"/>
        <v>1.55</v>
      </c>
      <c r="Z33" s="138">
        <v>1</v>
      </c>
      <c r="AA33" s="138">
        <v>3</v>
      </c>
      <c r="AB33" s="130" t="s">
        <v>97</v>
      </c>
      <c r="AC33" s="130" t="s">
        <v>98</v>
      </c>
      <c r="AD33" s="88">
        <f t="shared" si="17"/>
        <v>5</v>
      </c>
      <c r="AE33" s="114"/>
      <c r="AF33" s="59" t="str">
        <f t="shared" si="4"/>
        <v/>
      </c>
      <c r="AG33" s="113"/>
      <c r="AH33" s="113"/>
      <c r="AI33" s="113"/>
      <c r="AJ33" s="113"/>
      <c r="AK33" s="88">
        <f t="shared" si="18"/>
        <v>0</v>
      </c>
      <c r="AL33" s="89"/>
      <c r="AM33" s="59" t="str">
        <f t="shared" si="5"/>
        <v/>
      </c>
      <c r="AN33" s="130"/>
      <c r="AO33" s="130"/>
      <c r="AP33" s="130"/>
      <c r="AQ33" s="130"/>
      <c r="AR33" s="88">
        <f t="shared" si="19"/>
        <v>0</v>
      </c>
      <c r="AS33" s="87"/>
      <c r="AT33" s="59" t="str">
        <f t="shared" si="6"/>
        <v/>
      </c>
      <c r="AU33" s="130"/>
      <c r="AV33" s="130"/>
      <c r="AW33" s="130"/>
      <c r="AX33" s="130"/>
      <c r="AY33" s="88">
        <f t="shared" si="20"/>
        <v>0</v>
      </c>
      <c r="AZ33" s="87"/>
      <c r="BA33" s="59" t="str">
        <f t="shared" si="7"/>
        <v/>
      </c>
      <c r="BB33" s="130"/>
      <c r="BC33" s="130"/>
      <c r="BD33" s="130"/>
      <c r="BE33" s="130"/>
      <c r="BF33" s="88">
        <f t="shared" si="21"/>
        <v>0</v>
      </c>
      <c r="BG33" s="87"/>
      <c r="BH33" s="59" t="str">
        <f t="shared" si="8"/>
        <v/>
      </c>
      <c r="BI33" s="130"/>
      <c r="BJ33" s="130"/>
      <c r="BK33" s="130"/>
      <c r="BL33" s="130"/>
      <c r="BM33" s="88">
        <f t="shared" si="22"/>
        <v>0</v>
      </c>
      <c r="BN33" s="87"/>
      <c r="BO33" s="59" t="str">
        <f t="shared" si="9"/>
        <v/>
      </c>
      <c r="BP33" s="130"/>
      <c r="BQ33" s="130"/>
      <c r="BR33" s="130"/>
      <c r="BS33" s="130"/>
      <c r="BT33" s="88">
        <f t="shared" si="23"/>
        <v>0</v>
      </c>
      <c r="BU33" s="87"/>
      <c r="BV33" s="59" t="str">
        <f t="shared" si="10"/>
        <v/>
      </c>
      <c r="BW33" s="130"/>
      <c r="BX33" s="130"/>
      <c r="BY33" s="130"/>
      <c r="BZ33" s="130"/>
      <c r="CA33" s="88">
        <f t="shared" si="24"/>
        <v>0</v>
      </c>
      <c r="CB33" s="87"/>
      <c r="CC33" s="59" t="str">
        <f t="shared" si="11"/>
        <v/>
      </c>
      <c r="CD33" s="130"/>
      <c r="CE33" s="130"/>
      <c r="CF33" s="130"/>
      <c r="CG33" s="130"/>
      <c r="CH33" s="88">
        <f t="shared" si="25"/>
        <v>0</v>
      </c>
      <c r="CI33" s="87"/>
      <c r="CJ33" s="59" t="str">
        <f t="shared" si="12"/>
        <v/>
      </c>
      <c r="CK33" s="130"/>
      <c r="CL33" s="130"/>
      <c r="CM33" s="130"/>
      <c r="CN33" s="130"/>
      <c r="CO33" s="88">
        <f t="shared" si="26"/>
        <v>0</v>
      </c>
      <c r="CP33" s="87"/>
      <c r="CQ33" s="59" t="str">
        <f t="shared" si="13"/>
        <v/>
      </c>
      <c r="CR33" s="130"/>
      <c r="CS33" s="130"/>
      <c r="CT33" s="130"/>
      <c r="CU33" s="130"/>
      <c r="CV33" s="88">
        <f t="shared" si="27"/>
        <v>0</v>
      </c>
      <c r="CW33" s="96"/>
    </row>
    <row r="34" spans="2:101">
      <c r="B34">
        <v>28</v>
      </c>
      <c r="C34" s="87"/>
      <c r="D34" s="59" t="str">
        <f t="shared" si="28"/>
        <v/>
      </c>
      <c r="E34" s="90"/>
      <c r="F34" s="130"/>
      <c r="G34" s="130"/>
      <c r="H34" s="130"/>
      <c r="I34" s="88">
        <f t="shared" si="14"/>
        <v>0</v>
      </c>
      <c r="J34" s="114"/>
      <c r="K34" s="59" t="str">
        <f t="shared" si="1"/>
        <v/>
      </c>
      <c r="L34" s="113"/>
      <c r="M34" s="113"/>
      <c r="N34" s="113"/>
      <c r="O34" s="113"/>
      <c r="P34" s="88">
        <f t="shared" si="15"/>
        <v>0</v>
      </c>
      <c r="Q34" s="89"/>
      <c r="R34" s="59" t="str">
        <f t="shared" si="2"/>
        <v/>
      </c>
      <c r="S34" s="130"/>
      <c r="T34" s="130"/>
      <c r="U34" s="130"/>
      <c r="V34" s="130"/>
      <c r="W34" s="88">
        <f t="shared" si="16"/>
        <v>0</v>
      </c>
      <c r="X34" s="174">
        <v>5.4</v>
      </c>
      <c r="Y34" s="59">
        <f t="shared" si="3"/>
        <v>1.4351851851851851</v>
      </c>
      <c r="Z34" s="138">
        <v>1</v>
      </c>
      <c r="AA34" s="138">
        <v>3</v>
      </c>
      <c r="AB34" s="130" t="s">
        <v>111</v>
      </c>
      <c r="AC34" s="130" t="s">
        <v>98</v>
      </c>
      <c r="AD34" s="88">
        <f t="shared" si="17"/>
        <v>5.4</v>
      </c>
      <c r="AE34" s="114"/>
      <c r="AF34" s="59" t="str">
        <f t="shared" si="4"/>
        <v/>
      </c>
      <c r="AG34" s="113"/>
      <c r="AH34" s="113"/>
      <c r="AI34" s="113"/>
      <c r="AJ34" s="113"/>
      <c r="AK34" s="88">
        <f t="shared" si="18"/>
        <v>0</v>
      </c>
      <c r="AL34" s="89"/>
      <c r="AM34" s="59" t="str">
        <f t="shared" si="5"/>
        <v/>
      </c>
      <c r="AN34" s="130"/>
      <c r="AO34" s="130"/>
      <c r="AP34" s="130"/>
      <c r="AQ34" s="130"/>
      <c r="AR34" s="88">
        <f t="shared" si="19"/>
        <v>0</v>
      </c>
      <c r="AS34" s="87"/>
      <c r="AT34" s="59" t="str">
        <f t="shared" si="6"/>
        <v/>
      </c>
      <c r="AU34" s="130"/>
      <c r="AV34" s="130"/>
      <c r="AW34" s="130"/>
      <c r="AX34" s="130"/>
      <c r="AY34" s="88">
        <f t="shared" si="20"/>
        <v>0</v>
      </c>
      <c r="AZ34" s="87"/>
      <c r="BA34" s="59" t="str">
        <f t="shared" si="7"/>
        <v/>
      </c>
      <c r="BB34" s="130"/>
      <c r="BC34" s="130"/>
      <c r="BD34" s="130"/>
      <c r="BE34" s="130"/>
      <c r="BF34" s="88">
        <f t="shared" si="21"/>
        <v>0</v>
      </c>
      <c r="BG34" s="87"/>
      <c r="BH34" s="59" t="str">
        <f t="shared" si="8"/>
        <v/>
      </c>
      <c r="BI34" s="130"/>
      <c r="BJ34" s="130"/>
      <c r="BK34" s="130"/>
      <c r="BL34" s="130"/>
      <c r="BM34" s="88">
        <f t="shared" si="22"/>
        <v>0</v>
      </c>
      <c r="BN34" s="87"/>
      <c r="BO34" s="59" t="str">
        <f t="shared" si="9"/>
        <v/>
      </c>
      <c r="BP34" s="130"/>
      <c r="BQ34" s="130"/>
      <c r="BR34" s="130"/>
      <c r="BS34" s="130"/>
      <c r="BT34" s="88">
        <f t="shared" si="23"/>
        <v>0</v>
      </c>
      <c r="BU34" s="87"/>
      <c r="BV34" s="59" t="str">
        <f t="shared" si="10"/>
        <v/>
      </c>
      <c r="BW34" s="130"/>
      <c r="BX34" s="130"/>
      <c r="BY34" s="130"/>
      <c r="BZ34" s="130"/>
      <c r="CA34" s="88">
        <f t="shared" si="24"/>
        <v>0</v>
      </c>
      <c r="CB34" s="87"/>
      <c r="CC34" s="59" t="str">
        <f t="shared" si="11"/>
        <v/>
      </c>
      <c r="CD34" s="130"/>
      <c r="CE34" s="130"/>
      <c r="CF34" s="130"/>
      <c r="CG34" s="130"/>
      <c r="CH34" s="88">
        <f t="shared" si="25"/>
        <v>0</v>
      </c>
      <c r="CI34" s="87"/>
      <c r="CJ34" s="59" t="str">
        <f t="shared" si="12"/>
        <v/>
      </c>
      <c r="CK34" s="130"/>
      <c r="CL34" s="130"/>
      <c r="CM34" s="130"/>
      <c r="CN34" s="130"/>
      <c r="CO34" s="88">
        <f t="shared" si="26"/>
        <v>0</v>
      </c>
      <c r="CP34" s="87"/>
      <c r="CQ34" s="59" t="str">
        <f t="shared" si="13"/>
        <v/>
      </c>
      <c r="CR34" s="130"/>
      <c r="CS34" s="130"/>
      <c r="CT34" s="130"/>
      <c r="CU34" s="130"/>
      <c r="CV34" s="88">
        <f t="shared" si="27"/>
        <v>0</v>
      </c>
      <c r="CW34" s="96"/>
    </row>
    <row r="35" spans="2:101">
      <c r="B35">
        <v>29</v>
      </c>
      <c r="C35" s="87"/>
      <c r="D35" s="59" t="str">
        <f t="shared" si="28"/>
        <v/>
      </c>
      <c r="E35" s="90"/>
      <c r="F35" s="130"/>
      <c r="G35" s="130"/>
      <c r="H35" s="130"/>
      <c r="I35" s="88">
        <f t="shared" si="14"/>
        <v>0</v>
      </c>
      <c r="J35" s="114"/>
      <c r="K35" s="59" t="str">
        <f t="shared" si="1"/>
        <v/>
      </c>
      <c r="L35" s="113"/>
      <c r="M35" s="113"/>
      <c r="N35" s="113"/>
      <c r="O35" s="113"/>
      <c r="P35" s="88">
        <f t="shared" si="15"/>
        <v>0</v>
      </c>
      <c r="Q35" s="89"/>
      <c r="R35" s="59" t="str">
        <f t="shared" si="2"/>
        <v/>
      </c>
      <c r="S35" s="130"/>
      <c r="T35" s="130"/>
      <c r="U35" s="130"/>
      <c r="V35" s="130"/>
      <c r="W35" s="88">
        <f t="shared" si="16"/>
        <v>0</v>
      </c>
      <c r="X35" s="87"/>
      <c r="Y35" s="59" t="str">
        <f t="shared" si="3"/>
        <v/>
      </c>
      <c r="Z35" s="130"/>
      <c r="AA35" s="130"/>
      <c r="AB35" s="130"/>
      <c r="AC35" s="130"/>
      <c r="AD35" s="88">
        <f t="shared" si="17"/>
        <v>0</v>
      </c>
      <c r="AE35" s="114"/>
      <c r="AF35" s="59" t="str">
        <f t="shared" si="4"/>
        <v/>
      </c>
      <c r="AG35" s="113"/>
      <c r="AH35" s="113"/>
      <c r="AI35" s="113"/>
      <c r="AJ35" s="113"/>
      <c r="AK35" s="88">
        <f t="shared" si="18"/>
        <v>0</v>
      </c>
      <c r="AL35" s="89"/>
      <c r="AM35" s="59" t="str">
        <f t="shared" si="5"/>
        <v/>
      </c>
      <c r="AN35" s="130"/>
      <c r="AO35" s="130"/>
      <c r="AP35" s="130"/>
      <c r="AQ35" s="130"/>
      <c r="AR35" s="88">
        <f t="shared" si="19"/>
        <v>0</v>
      </c>
      <c r="AS35" s="87"/>
      <c r="AT35" s="59" t="str">
        <f t="shared" si="6"/>
        <v/>
      </c>
      <c r="AU35" s="130"/>
      <c r="AV35" s="130"/>
      <c r="AW35" s="130"/>
      <c r="AX35" s="130"/>
      <c r="AY35" s="88">
        <f t="shared" si="20"/>
        <v>0</v>
      </c>
      <c r="AZ35" s="87"/>
      <c r="BA35" s="59" t="str">
        <f t="shared" si="7"/>
        <v/>
      </c>
      <c r="BB35" s="130"/>
      <c r="BC35" s="130"/>
      <c r="BD35" s="130"/>
      <c r="BE35" s="130"/>
      <c r="BF35" s="88">
        <f t="shared" si="21"/>
        <v>0</v>
      </c>
      <c r="BG35" s="87"/>
      <c r="BH35" s="59" t="str">
        <f t="shared" si="8"/>
        <v/>
      </c>
      <c r="BI35" s="130"/>
      <c r="BJ35" s="130"/>
      <c r="BK35" s="130"/>
      <c r="BL35" s="130"/>
      <c r="BM35" s="88">
        <f t="shared" si="22"/>
        <v>0</v>
      </c>
      <c r="BN35" s="87"/>
      <c r="BO35" s="59" t="str">
        <f t="shared" si="9"/>
        <v/>
      </c>
      <c r="BP35" s="130"/>
      <c r="BQ35" s="130"/>
      <c r="BR35" s="130"/>
      <c r="BS35" s="130"/>
      <c r="BT35" s="88">
        <f t="shared" si="23"/>
        <v>0</v>
      </c>
      <c r="BU35" s="87"/>
      <c r="BV35" s="59" t="str">
        <f t="shared" si="10"/>
        <v/>
      </c>
      <c r="BW35" s="130"/>
      <c r="BX35" s="130"/>
      <c r="BY35" s="130"/>
      <c r="BZ35" s="130"/>
      <c r="CA35" s="88">
        <f t="shared" si="24"/>
        <v>0</v>
      </c>
      <c r="CB35" s="87"/>
      <c r="CC35" s="59" t="str">
        <f t="shared" si="11"/>
        <v/>
      </c>
      <c r="CD35" s="130"/>
      <c r="CE35" s="130"/>
      <c r="CF35" s="130"/>
      <c r="CG35" s="130"/>
      <c r="CH35" s="88">
        <f t="shared" si="25"/>
        <v>0</v>
      </c>
      <c r="CI35" s="87"/>
      <c r="CJ35" s="59" t="str">
        <f t="shared" si="12"/>
        <v/>
      </c>
      <c r="CK35" s="130"/>
      <c r="CL35" s="130"/>
      <c r="CM35" s="130"/>
      <c r="CN35" s="130"/>
      <c r="CO35" s="88">
        <f t="shared" si="26"/>
        <v>0</v>
      </c>
      <c r="CP35" s="87"/>
      <c r="CQ35" s="59" t="str">
        <f t="shared" si="13"/>
        <v/>
      </c>
      <c r="CR35" s="130"/>
      <c r="CS35" s="130"/>
      <c r="CT35" s="130"/>
      <c r="CU35" s="130"/>
      <c r="CV35" s="88">
        <f t="shared" si="27"/>
        <v>0</v>
      </c>
      <c r="CW35" s="96"/>
    </row>
    <row r="36" spans="2:101">
      <c r="B36">
        <v>30</v>
      </c>
      <c r="C36" s="87"/>
      <c r="D36" s="59" t="str">
        <f t="shared" si="28"/>
        <v/>
      </c>
      <c r="E36" s="90"/>
      <c r="F36" s="130"/>
      <c r="G36" s="130"/>
      <c r="H36" s="130"/>
      <c r="I36" s="88">
        <f t="shared" si="14"/>
        <v>0</v>
      </c>
      <c r="J36" s="114"/>
      <c r="K36" s="59" t="str">
        <f t="shared" si="1"/>
        <v/>
      </c>
      <c r="L36" s="113"/>
      <c r="M36" s="113"/>
      <c r="N36" s="113"/>
      <c r="O36" s="113"/>
      <c r="P36" s="88">
        <f t="shared" si="15"/>
        <v>0</v>
      </c>
      <c r="Q36" s="89"/>
      <c r="R36" s="59" t="str">
        <f t="shared" si="2"/>
        <v/>
      </c>
      <c r="S36" s="130"/>
      <c r="T36" s="130"/>
      <c r="U36" s="130"/>
      <c r="V36" s="130"/>
      <c r="W36" s="88">
        <f t="shared" si="16"/>
        <v>0</v>
      </c>
      <c r="X36" s="87"/>
      <c r="Y36" s="59" t="str">
        <f t="shared" si="3"/>
        <v/>
      </c>
      <c r="Z36" s="130"/>
      <c r="AA36" s="130"/>
      <c r="AB36" s="130"/>
      <c r="AC36" s="130"/>
      <c r="AD36" s="88">
        <f t="shared" si="17"/>
        <v>0</v>
      </c>
      <c r="AE36" s="114"/>
      <c r="AF36" s="59" t="str">
        <f t="shared" si="4"/>
        <v/>
      </c>
      <c r="AG36" s="113"/>
      <c r="AH36" s="113"/>
      <c r="AI36" s="113"/>
      <c r="AJ36" s="113"/>
      <c r="AK36" s="88">
        <f t="shared" si="18"/>
        <v>0</v>
      </c>
      <c r="AL36" s="89"/>
      <c r="AM36" s="59" t="str">
        <f t="shared" si="5"/>
        <v/>
      </c>
      <c r="AN36" s="130"/>
      <c r="AO36" s="130"/>
      <c r="AP36" s="130"/>
      <c r="AQ36" s="130"/>
      <c r="AR36" s="88">
        <f t="shared" si="19"/>
        <v>0</v>
      </c>
      <c r="AS36" s="87"/>
      <c r="AT36" s="59" t="str">
        <f t="shared" si="6"/>
        <v/>
      </c>
      <c r="AU36" s="130"/>
      <c r="AV36" s="130"/>
      <c r="AW36" s="130"/>
      <c r="AX36" s="130"/>
      <c r="AY36" s="88">
        <f t="shared" si="20"/>
        <v>0</v>
      </c>
      <c r="AZ36" s="87"/>
      <c r="BA36" s="59" t="str">
        <f t="shared" si="7"/>
        <v/>
      </c>
      <c r="BB36" s="130"/>
      <c r="BC36" s="130"/>
      <c r="BD36" s="130"/>
      <c r="BE36" s="130"/>
      <c r="BF36" s="88">
        <f t="shared" si="21"/>
        <v>0</v>
      </c>
      <c r="BG36" s="87"/>
      <c r="BH36" s="59" t="str">
        <f t="shared" si="8"/>
        <v/>
      </c>
      <c r="BI36" s="130"/>
      <c r="BJ36" s="130"/>
      <c r="BK36" s="130"/>
      <c r="BL36" s="130"/>
      <c r="BM36" s="88">
        <f t="shared" si="22"/>
        <v>0</v>
      </c>
      <c r="BN36" s="87"/>
      <c r="BO36" s="59" t="str">
        <f t="shared" si="9"/>
        <v/>
      </c>
      <c r="BP36" s="130"/>
      <c r="BQ36" s="130"/>
      <c r="BR36" s="130"/>
      <c r="BS36" s="130"/>
      <c r="BT36" s="88">
        <f t="shared" si="23"/>
        <v>0</v>
      </c>
      <c r="BU36" s="87"/>
      <c r="BV36" s="59" t="str">
        <f t="shared" si="10"/>
        <v/>
      </c>
      <c r="BW36" s="130"/>
      <c r="BX36" s="130"/>
      <c r="BY36" s="130"/>
      <c r="BZ36" s="130"/>
      <c r="CA36" s="88">
        <f t="shared" si="24"/>
        <v>0</v>
      </c>
      <c r="CB36" s="87"/>
      <c r="CC36" s="59" t="str">
        <f t="shared" si="11"/>
        <v/>
      </c>
      <c r="CD36" s="130"/>
      <c r="CE36" s="130"/>
      <c r="CF36" s="130"/>
      <c r="CG36" s="130"/>
      <c r="CH36" s="88">
        <f t="shared" si="25"/>
        <v>0</v>
      </c>
      <c r="CI36" s="87"/>
      <c r="CJ36" s="59" t="str">
        <f t="shared" si="12"/>
        <v/>
      </c>
      <c r="CK36" s="130"/>
      <c r="CL36" s="130"/>
      <c r="CM36" s="130"/>
      <c r="CN36" s="130"/>
      <c r="CO36" s="88">
        <f t="shared" si="26"/>
        <v>0</v>
      </c>
      <c r="CP36" s="87"/>
      <c r="CQ36" s="59" t="str">
        <f t="shared" si="13"/>
        <v/>
      </c>
      <c r="CR36" s="130"/>
      <c r="CS36" s="130"/>
      <c r="CT36" s="130"/>
      <c r="CU36" s="130"/>
      <c r="CV36" s="88">
        <f t="shared" si="27"/>
        <v>0</v>
      </c>
      <c r="CW36" s="96"/>
    </row>
    <row r="37" spans="2:101">
      <c r="B37">
        <v>31</v>
      </c>
      <c r="C37" s="87"/>
      <c r="D37" s="59" t="str">
        <f t="shared" si="28"/>
        <v/>
      </c>
      <c r="E37" s="90"/>
      <c r="F37" s="130"/>
      <c r="G37" s="130"/>
      <c r="H37" s="130"/>
      <c r="I37" s="88">
        <f t="shared" si="14"/>
        <v>0</v>
      </c>
      <c r="J37" s="114"/>
      <c r="K37" s="59" t="str">
        <f t="shared" si="1"/>
        <v/>
      </c>
      <c r="L37" s="113"/>
      <c r="M37" s="113"/>
      <c r="N37" s="113"/>
      <c r="O37" s="113"/>
      <c r="P37" s="88">
        <f t="shared" si="15"/>
        <v>0</v>
      </c>
      <c r="Q37" s="89"/>
      <c r="R37" s="59" t="str">
        <f t="shared" si="2"/>
        <v/>
      </c>
      <c r="S37" s="130"/>
      <c r="T37" s="130"/>
      <c r="U37" s="130"/>
      <c r="V37" s="130"/>
      <c r="W37" s="88">
        <f t="shared" si="16"/>
        <v>0</v>
      </c>
      <c r="X37" s="87"/>
      <c r="Y37" s="59" t="str">
        <f t="shared" si="3"/>
        <v/>
      </c>
      <c r="Z37" s="130"/>
      <c r="AA37" s="130"/>
      <c r="AB37" s="130"/>
      <c r="AC37" s="130"/>
      <c r="AD37" s="88">
        <f t="shared" si="17"/>
        <v>0</v>
      </c>
      <c r="AE37" s="114"/>
      <c r="AF37" s="59" t="str">
        <f t="shared" si="4"/>
        <v/>
      </c>
      <c r="AG37" s="113"/>
      <c r="AH37" s="113"/>
      <c r="AI37" s="113"/>
      <c r="AJ37" s="113"/>
      <c r="AK37" s="88">
        <f t="shared" si="18"/>
        <v>0</v>
      </c>
      <c r="AL37" s="89"/>
      <c r="AM37" s="59" t="str">
        <f t="shared" si="5"/>
        <v/>
      </c>
      <c r="AN37" s="130"/>
      <c r="AO37" s="130"/>
      <c r="AP37" s="130"/>
      <c r="AQ37" s="130"/>
      <c r="AR37" s="88">
        <f t="shared" si="19"/>
        <v>0</v>
      </c>
      <c r="AS37" s="87"/>
      <c r="AT37" s="59" t="str">
        <f t="shared" si="6"/>
        <v/>
      </c>
      <c r="AU37" s="130"/>
      <c r="AV37" s="130"/>
      <c r="AW37" s="130"/>
      <c r="AX37" s="130"/>
      <c r="AY37" s="88">
        <f t="shared" si="20"/>
        <v>0</v>
      </c>
      <c r="AZ37" s="87"/>
      <c r="BA37" s="59" t="str">
        <f t="shared" si="7"/>
        <v/>
      </c>
      <c r="BB37" s="130"/>
      <c r="BC37" s="130"/>
      <c r="BD37" s="130"/>
      <c r="BE37" s="130"/>
      <c r="BF37" s="88">
        <f t="shared" si="21"/>
        <v>0</v>
      </c>
      <c r="BG37" s="87"/>
      <c r="BH37" s="59" t="str">
        <f t="shared" si="8"/>
        <v/>
      </c>
      <c r="BI37" s="130"/>
      <c r="BJ37" s="130"/>
      <c r="BK37" s="130"/>
      <c r="BL37" s="130"/>
      <c r="BM37" s="88">
        <f t="shared" si="22"/>
        <v>0</v>
      </c>
      <c r="BN37" s="87"/>
      <c r="BO37" s="59" t="str">
        <f t="shared" si="9"/>
        <v/>
      </c>
      <c r="BP37" s="130"/>
      <c r="BQ37" s="130"/>
      <c r="BR37" s="130"/>
      <c r="BS37" s="130"/>
      <c r="BT37" s="88">
        <f t="shared" si="23"/>
        <v>0</v>
      </c>
      <c r="BU37" s="87"/>
      <c r="BV37" s="59" t="str">
        <f t="shared" si="10"/>
        <v/>
      </c>
      <c r="BW37" s="130"/>
      <c r="BX37" s="130"/>
      <c r="BY37" s="130"/>
      <c r="BZ37" s="130"/>
      <c r="CA37" s="88">
        <f t="shared" si="24"/>
        <v>0</v>
      </c>
      <c r="CB37" s="87"/>
      <c r="CC37" s="59" t="str">
        <f t="shared" si="11"/>
        <v/>
      </c>
      <c r="CD37" s="130"/>
      <c r="CE37" s="130"/>
      <c r="CF37" s="130"/>
      <c r="CG37" s="130"/>
      <c r="CH37" s="88">
        <f t="shared" si="25"/>
        <v>0</v>
      </c>
      <c r="CI37" s="87"/>
      <c r="CJ37" s="59" t="str">
        <f t="shared" si="12"/>
        <v/>
      </c>
      <c r="CK37" s="130"/>
      <c r="CL37" s="130"/>
      <c r="CM37" s="130"/>
      <c r="CN37" s="130"/>
      <c r="CO37" s="88">
        <f t="shared" si="26"/>
        <v>0</v>
      </c>
      <c r="CP37" s="87"/>
      <c r="CQ37" s="59" t="str">
        <f t="shared" si="13"/>
        <v/>
      </c>
      <c r="CR37" s="130"/>
      <c r="CS37" s="130"/>
      <c r="CT37" s="130"/>
      <c r="CU37" s="130"/>
      <c r="CV37" s="88">
        <f t="shared" si="27"/>
        <v>0</v>
      </c>
      <c r="CW37" s="96"/>
    </row>
    <row r="38" spans="2:101">
      <c r="B38">
        <v>32</v>
      </c>
      <c r="C38" s="87"/>
      <c r="D38" s="59" t="str">
        <f t="shared" si="28"/>
        <v/>
      </c>
      <c r="E38" s="90"/>
      <c r="F38" s="130"/>
      <c r="G38" s="130"/>
      <c r="H38" s="130"/>
      <c r="I38" s="88">
        <f t="shared" si="14"/>
        <v>0</v>
      </c>
      <c r="J38" s="114"/>
      <c r="K38" s="59" t="str">
        <f t="shared" si="1"/>
        <v/>
      </c>
      <c r="L38" s="113"/>
      <c r="M38" s="113"/>
      <c r="N38" s="113"/>
      <c r="O38" s="113"/>
      <c r="P38" s="88">
        <f t="shared" si="15"/>
        <v>0</v>
      </c>
      <c r="Q38" s="89"/>
      <c r="R38" s="59" t="str">
        <f t="shared" si="2"/>
        <v/>
      </c>
      <c r="S38" s="130"/>
      <c r="T38" s="130"/>
      <c r="U38" s="130"/>
      <c r="V38" s="130"/>
      <c r="W38" s="88">
        <f t="shared" si="16"/>
        <v>0</v>
      </c>
      <c r="X38" s="87"/>
      <c r="Y38" s="59" t="str">
        <f t="shared" si="3"/>
        <v/>
      </c>
      <c r="Z38" s="130"/>
      <c r="AA38" s="130"/>
      <c r="AB38" s="130"/>
      <c r="AC38" s="130"/>
      <c r="AD38" s="88">
        <f t="shared" si="17"/>
        <v>0</v>
      </c>
      <c r="AE38" s="114"/>
      <c r="AF38" s="59" t="str">
        <f t="shared" si="4"/>
        <v/>
      </c>
      <c r="AG38" s="113"/>
      <c r="AH38" s="113"/>
      <c r="AI38" s="113"/>
      <c r="AJ38" s="113"/>
      <c r="AK38" s="88">
        <f t="shared" si="18"/>
        <v>0</v>
      </c>
      <c r="AL38" s="89"/>
      <c r="AM38" s="59" t="str">
        <f t="shared" si="5"/>
        <v/>
      </c>
      <c r="AN38" s="130"/>
      <c r="AO38" s="130"/>
      <c r="AP38" s="130"/>
      <c r="AQ38" s="130"/>
      <c r="AR38" s="88">
        <f t="shared" si="19"/>
        <v>0</v>
      </c>
      <c r="AS38" s="87"/>
      <c r="AT38" s="59" t="str">
        <f t="shared" si="6"/>
        <v/>
      </c>
      <c r="AU38" s="130"/>
      <c r="AV38" s="130"/>
      <c r="AW38" s="130"/>
      <c r="AX38" s="130"/>
      <c r="AY38" s="88">
        <f t="shared" si="20"/>
        <v>0</v>
      </c>
      <c r="AZ38" s="87"/>
      <c r="BA38" s="59" t="str">
        <f t="shared" si="7"/>
        <v/>
      </c>
      <c r="BB38" s="130"/>
      <c r="BC38" s="130"/>
      <c r="BD38" s="130"/>
      <c r="BE38" s="130"/>
      <c r="BF38" s="88">
        <f t="shared" si="21"/>
        <v>0</v>
      </c>
      <c r="BG38" s="87"/>
      <c r="BH38" s="59" t="str">
        <f t="shared" si="8"/>
        <v/>
      </c>
      <c r="BI38" s="130"/>
      <c r="BJ38" s="130"/>
      <c r="BK38" s="130"/>
      <c r="BL38" s="130"/>
      <c r="BM38" s="88">
        <f t="shared" si="22"/>
        <v>0</v>
      </c>
      <c r="BN38" s="87"/>
      <c r="BO38" s="59" t="str">
        <f t="shared" si="9"/>
        <v/>
      </c>
      <c r="BP38" s="130"/>
      <c r="BQ38" s="130"/>
      <c r="BR38" s="130"/>
      <c r="BS38" s="130"/>
      <c r="BT38" s="88">
        <f t="shared" si="23"/>
        <v>0</v>
      </c>
      <c r="BU38" s="87"/>
      <c r="BV38" s="59" t="str">
        <f t="shared" si="10"/>
        <v/>
      </c>
      <c r="BW38" s="130"/>
      <c r="BX38" s="130"/>
      <c r="BY38" s="130"/>
      <c r="BZ38" s="130"/>
      <c r="CA38" s="88">
        <f t="shared" si="24"/>
        <v>0</v>
      </c>
      <c r="CB38" s="87"/>
      <c r="CC38" s="59" t="str">
        <f t="shared" si="11"/>
        <v/>
      </c>
      <c r="CD38" s="130"/>
      <c r="CE38" s="130"/>
      <c r="CF38" s="130"/>
      <c r="CG38" s="130"/>
      <c r="CH38" s="88">
        <f t="shared" si="25"/>
        <v>0</v>
      </c>
      <c r="CI38" s="87"/>
      <c r="CJ38" s="59" t="str">
        <f t="shared" si="12"/>
        <v/>
      </c>
      <c r="CK38" s="130"/>
      <c r="CL38" s="130"/>
      <c r="CM38" s="130"/>
      <c r="CN38" s="130"/>
      <c r="CO38" s="88">
        <f t="shared" si="26"/>
        <v>0</v>
      </c>
      <c r="CP38" s="87"/>
      <c r="CQ38" s="59" t="str">
        <f t="shared" si="13"/>
        <v/>
      </c>
      <c r="CR38" s="130"/>
      <c r="CS38" s="130"/>
      <c r="CT38" s="130"/>
      <c r="CU38" s="130"/>
      <c r="CV38" s="88">
        <f t="shared" si="27"/>
        <v>0</v>
      </c>
      <c r="CW38" s="96"/>
    </row>
    <row r="39" spans="2:101">
      <c r="B39">
        <v>33</v>
      </c>
      <c r="C39" s="87"/>
      <c r="D39" s="59" t="str">
        <f t="shared" si="28"/>
        <v/>
      </c>
      <c r="E39" s="90"/>
      <c r="F39" s="130"/>
      <c r="G39" s="130"/>
      <c r="H39" s="130"/>
      <c r="I39" s="88">
        <f t="shared" si="14"/>
        <v>0</v>
      </c>
      <c r="J39" s="114"/>
      <c r="K39" s="59" t="str">
        <f t="shared" ref="K39:K70" si="29">IF(J39&gt;0,7.75/J39,"")</f>
        <v/>
      </c>
      <c r="L39" s="113"/>
      <c r="M39" s="113"/>
      <c r="N39" s="113"/>
      <c r="O39" s="113"/>
      <c r="P39" s="88">
        <f t="shared" si="15"/>
        <v>0</v>
      </c>
      <c r="Q39" s="89"/>
      <c r="R39" s="59" t="str">
        <f t="shared" ref="R39:R70" si="30">IF(Q39&gt;0,7.75/Q39,"")</f>
        <v/>
      </c>
      <c r="S39" s="130"/>
      <c r="T39" s="130"/>
      <c r="U39" s="130"/>
      <c r="V39" s="130"/>
      <c r="W39" s="88">
        <f t="shared" si="16"/>
        <v>0</v>
      </c>
      <c r="X39" s="87"/>
      <c r="Y39" s="59" t="str">
        <f t="shared" ref="Y39:Y70" si="31">IF(X39&gt;0,7.75/X39,"")</f>
        <v/>
      </c>
      <c r="Z39" s="130"/>
      <c r="AA39" s="130"/>
      <c r="AB39" s="130"/>
      <c r="AC39" s="130"/>
      <c r="AD39" s="88">
        <f t="shared" si="17"/>
        <v>0</v>
      </c>
      <c r="AE39" s="114"/>
      <c r="AF39" s="59" t="str">
        <f t="shared" ref="AF39:AF70" si="32">IF(AE39&gt;0,7.75/AE39,"")</f>
        <v/>
      </c>
      <c r="AG39" s="113"/>
      <c r="AH39" s="113"/>
      <c r="AI39" s="113"/>
      <c r="AJ39" s="113"/>
      <c r="AK39" s="88">
        <f t="shared" si="18"/>
        <v>0</v>
      </c>
      <c r="AL39" s="89"/>
      <c r="AM39" s="59" t="str">
        <f t="shared" ref="AM39:AM70" si="33">IF(AL39&gt;0,7.75/AL39,"")</f>
        <v/>
      </c>
      <c r="AN39" s="130"/>
      <c r="AO39" s="130"/>
      <c r="AP39" s="130"/>
      <c r="AQ39" s="130"/>
      <c r="AR39" s="88">
        <f t="shared" si="19"/>
        <v>0</v>
      </c>
      <c r="AS39" s="87"/>
      <c r="AT39" s="59" t="str">
        <f t="shared" ref="AT39:AT70" si="34">IF(AS39&gt;0,7.75/AS39,"")</f>
        <v/>
      </c>
      <c r="AU39" s="130"/>
      <c r="AV39" s="130"/>
      <c r="AW39" s="130"/>
      <c r="AX39" s="130"/>
      <c r="AY39" s="88">
        <f t="shared" si="20"/>
        <v>0</v>
      </c>
      <c r="AZ39" s="87"/>
      <c r="BA39" s="59" t="str">
        <f t="shared" ref="BA39:BA70" si="35">IF(AZ39&gt;0,7.75/AZ39,"")</f>
        <v/>
      </c>
      <c r="BB39" s="130"/>
      <c r="BC39" s="130"/>
      <c r="BD39" s="130"/>
      <c r="BE39" s="130"/>
      <c r="BF39" s="88">
        <f t="shared" si="21"/>
        <v>0</v>
      </c>
      <c r="BG39" s="87"/>
      <c r="BH39" s="59" t="str">
        <f t="shared" ref="BH39:BH70" si="36">IF(BG39&gt;0,7.75/BG39,"")</f>
        <v/>
      </c>
      <c r="BI39" s="130"/>
      <c r="BJ39" s="130"/>
      <c r="BK39" s="130"/>
      <c r="BL39" s="130"/>
      <c r="BM39" s="88">
        <f t="shared" si="22"/>
        <v>0</v>
      </c>
      <c r="BN39" s="87"/>
      <c r="BO39" s="59" t="str">
        <f t="shared" ref="BO39:BO70" si="37">IF(BN39&gt;0,7.75/BN39,"")</f>
        <v/>
      </c>
      <c r="BP39" s="130"/>
      <c r="BQ39" s="130"/>
      <c r="BR39" s="130"/>
      <c r="BS39" s="130"/>
      <c r="BT39" s="88">
        <f t="shared" si="23"/>
        <v>0</v>
      </c>
      <c r="BU39" s="87"/>
      <c r="BV39" s="59" t="str">
        <f t="shared" ref="BV39:BV70" si="38">IF(BU39&gt;0,7.75/BU39,"")</f>
        <v/>
      </c>
      <c r="BW39" s="130"/>
      <c r="BX39" s="130"/>
      <c r="BY39" s="130"/>
      <c r="BZ39" s="130"/>
      <c r="CA39" s="88">
        <f t="shared" si="24"/>
        <v>0</v>
      </c>
      <c r="CB39" s="87"/>
      <c r="CC39" s="59" t="str">
        <f t="shared" ref="CC39:CC70" si="39">IF(CB39&gt;0,7.75/CB39,"")</f>
        <v/>
      </c>
      <c r="CD39" s="130"/>
      <c r="CE39" s="130"/>
      <c r="CF39" s="130"/>
      <c r="CG39" s="130"/>
      <c r="CH39" s="88">
        <f t="shared" si="25"/>
        <v>0</v>
      </c>
      <c r="CI39" s="87"/>
      <c r="CJ39" s="59" t="str">
        <f t="shared" ref="CJ39:CJ70" si="40">IF(CI39&gt;0,7.75/CI39,"")</f>
        <v/>
      </c>
      <c r="CK39" s="130"/>
      <c r="CL39" s="130"/>
      <c r="CM39" s="130"/>
      <c r="CN39" s="130"/>
      <c r="CO39" s="88">
        <f t="shared" si="26"/>
        <v>0</v>
      </c>
      <c r="CP39" s="87"/>
      <c r="CQ39" s="59" t="str">
        <f t="shared" ref="CQ39:CQ70" si="41">IF(CP39&gt;0,7.75/CP39,"")</f>
        <v/>
      </c>
      <c r="CR39" s="130"/>
      <c r="CS39" s="130"/>
      <c r="CT39" s="130"/>
      <c r="CU39" s="130"/>
      <c r="CV39" s="88">
        <f t="shared" si="27"/>
        <v>0</v>
      </c>
      <c r="CW39" s="96"/>
    </row>
    <row r="40" spans="2:101">
      <c r="B40">
        <v>34</v>
      </c>
      <c r="C40" s="87"/>
      <c r="D40" s="59" t="str">
        <f t="shared" si="28"/>
        <v/>
      </c>
      <c r="E40" s="90"/>
      <c r="F40" s="130"/>
      <c r="G40" s="130"/>
      <c r="H40" s="130"/>
      <c r="I40" s="88">
        <f t="shared" si="14"/>
        <v>0</v>
      </c>
      <c r="J40" s="114"/>
      <c r="K40" s="59" t="str">
        <f t="shared" si="29"/>
        <v/>
      </c>
      <c r="L40" s="113"/>
      <c r="M40" s="113"/>
      <c r="N40" s="113"/>
      <c r="O40" s="113"/>
      <c r="P40" s="88">
        <f t="shared" si="15"/>
        <v>0</v>
      </c>
      <c r="Q40" s="89"/>
      <c r="R40" s="59" t="str">
        <f t="shared" si="30"/>
        <v/>
      </c>
      <c r="S40" s="130"/>
      <c r="T40" s="130"/>
      <c r="U40" s="130"/>
      <c r="V40" s="130"/>
      <c r="W40" s="88">
        <f t="shared" si="16"/>
        <v>0</v>
      </c>
      <c r="X40" s="87"/>
      <c r="Y40" s="59" t="str">
        <f t="shared" si="31"/>
        <v/>
      </c>
      <c r="Z40" s="130"/>
      <c r="AA40" s="130"/>
      <c r="AB40" s="130"/>
      <c r="AC40" s="130"/>
      <c r="AD40" s="88">
        <f t="shared" si="17"/>
        <v>0</v>
      </c>
      <c r="AE40" s="114"/>
      <c r="AF40" s="59" t="str">
        <f t="shared" si="32"/>
        <v/>
      </c>
      <c r="AG40" s="113"/>
      <c r="AH40" s="113"/>
      <c r="AI40" s="113"/>
      <c r="AJ40" s="113"/>
      <c r="AK40" s="88">
        <f t="shared" si="18"/>
        <v>0</v>
      </c>
      <c r="AL40" s="89"/>
      <c r="AM40" s="59" t="str">
        <f t="shared" si="33"/>
        <v/>
      </c>
      <c r="AN40" s="130"/>
      <c r="AO40" s="130"/>
      <c r="AP40" s="130"/>
      <c r="AQ40" s="130"/>
      <c r="AR40" s="88">
        <f t="shared" si="19"/>
        <v>0</v>
      </c>
      <c r="AS40" s="87"/>
      <c r="AT40" s="59" t="str">
        <f t="shared" si="34"/>
        <v/>
      </c>
      <c r="AU40" s="130"/>
      <c r="AV40" s="130"/>
      <c r="AW40" s="130"/>
      <c r="AX40" s="130"/>
      <c r="AY40" s="88">
        <f t="shared" si="20"/>
        <v>0</v>
      </c>
      <c r="AZ40" s="87"/>
      <c r="BA40" s="59" t="str">
        <f t="shared" si="35"/>
        <v/>
      </c>
      <c r="BB40" s="130"/>
      <c r="BC40" s="130"/>
      <c r="BD40" s="130"/>
      <c r="BE40" s="130"/>
      <c r="BF40" s="88">
        <f t="shared" si="21"/>
        <v>0</v>
      </c>
      <c r="BG40" s="87"/>
      <c r="BH40" s="59" t="str">
        <f t="shared" si="36"/>
        <v/>
      </c>
      <c r="BI40" s="130"/>
      <c r="BJ40" s="130"/>
      <c r="BK40" s="130"/>
      <c r="BL40" s="130"/>
      <c r="BM40" s="88">
        <f t="shared" si="22"/>
        <v>0</v>
      </c>
      <c r="BN40" s="87"/>
      <c r="BO40" s="59" t="str">
        <f t="shared" si="37"/>
        <v/>
      </c>
      <c r="BP40" s="130"/>
      <c r="BQ40" s="130"/>
      <c r="BR40" s="130"/>
      <c r="BS40" s="130"/>
      <c r="BT40" s="88">
        <f t="shared" si="23"/>
        <v>0</v>
      </c>
      <c r="BU40" s="87"/>
      <c r="BV40" s="59" t="str">
        <f t="shared" si="38"/>
        <v/>
      </c>
      <c r="BW40" s="130"/>
      <c r="BX40" s="130"/>
      <c r="BY40" s="130"/>
      <c r="BZ40" s="130"/>
      <c r="CA40" s="88">
        <f t="shared" si="24"/>
        <v>0</v>
      </c>
      <c r="CB40" s="87"/>
      <c r="CC40" s="59" t="str">
        <f t="shared" si="39"/>
        <v/>
      </c>
      <c r="CD40" s="130"/>
      <c r="CE40" s="130"/>
      <c r="CF40" s="130"/>
      <c r="CG40" s="130"/>
      <c r="CH40" s="88">
        <f t="shared" si="25"/>
        <v>0</v>
      </c>
      <c r="CI40" s="87"/>
      <c r="CJ40" s="59" t="str">
        <f t="shared" si="40"/>
        <v/>
      </c>
      <c r="CK40" s="130"/>
      <c r="CL40" s="130"/>
      <c r="CM40" s="130"/>
      <c r="CN40" s="130"/>
      <c r="CO40" s="88">
        <f t="shared" si="26"/>
        <v>0</v>
      </c>
      <c r="CP40" s="87"/>
      <c r="CQ40" s="59" t="str">
        <f t="shared" si="41"/>
        <v/>
      </c>
      <c r="CR40" s="130"/>
      <c r="CS40" s="130"/>
      <c r="CT40" s="130"/>
      <c r="CU40" s="130"/>
      <c r="CV40" s="88">
        <f t="shared" si="27"/>
        <v>0</v>
      </c>
      <c r="CW40" s="96"/>
    </row>
    <row r="41" spans="2:101">
      <c r="B41">
        <v>35</v>
      </c>
      <c r="C41" s="87"/>
      <c r="D41" s="59" t="str">
        <f t="shared" si="28"/>
        <v/>
      </c>
      <c r="E41" s="90"/>
      <c r="F41" s="130"/>
      <c r="G41" s="130"/>
      <c r="H41" s="130"/>
      <c r="I41" s="88">
        <f t="shared" si="14"/>
        <v>0</v>
      </c>
      <c r="J41" s="114"/>
      <c r="K41" s="59" t="str">
        <f t="shared" si="29"/>
        <v/>
      </c>
      <c r="L41" s="113"/>
      <c r="M41" s="113"/>
      <c r="N41" s="113"/>
      <c r="O41" s="113"/>
      <c r="P41" s="88">
        <f t="shared" si="15"/>
        <v>0</v>
      </c>
      <c r="Q41" s="87"/>
      <c r="R41" s="59" t="str">
        <f t="shared" si="30"/>
        <v/>
      </c>
      <c r="S41" s="130"/>
      <c r="T41" s="130"/>
      <c r="U41" s="130"/>
      <c r="V41" s="130"/>
      <c r="W41" s="88">
        <f t="shared" si="16"/>
        <v>0</v>
      </c>
      <c r="X41" s="87"/>
      <c r="Y41" s="59" t="str">
        <f t="shared" si="31"/>
        <v/>
      </c>
      <c r="Z41" s="130"/>
      <c r="AA41" s="130"/>
      <c r="AB41" s="130"/>
      <c r="AC41" s="130"/>
      <c r="AD41" s="88">
        <f t="shared" si="17"/>
        <v>0</v>
      </c>
      <c r="AE41" s="114"/>
      <c r="AF41" s="59" t="str">
        <f t="shared" si="32"/>
        <v/>
      </c>
      <c r="AG41" s="113"/>
      <c r="AH41" s="113"/>
      <c r="AI41" s="113"/>
      <c r="AJ41" s="113"/>
      <c r="AK41" s="88">
        <f t="shared" si="18"/>
        <v>0</v>
      </c>
      <c r="AL41" s="89"/>
      <c r="AM41" s="59" t="str">
        <f t="shared" si="33"/>
        <v/>
      </c>
      <c r="AN41" s="130"/>
      <c r="AO41" s="130"/>
      <c r="AP41" s="130"/>
      <c r="AQ41" s="130"/>
      <c r="AR41" s="88">
        <f t="shared" si="19"/>
        <v>0</v>
      </c>
      <c r="AS41" s="87"/>
      <c r="AT41" s="59" t="str">
        <f t="shared" si="34"/>
        <v/>
      </c>
      <c r="AU41" s="130"/>
      <c r="AV41" s="130"/>
      <c r="AW41" s="130"/>
      <c r="AX41" s="130"/>
      <c r="AY41" s="88">
        <f t="shared" si="20"/>
        <v>0</v>
      </c>
      <c r="AZ41" s="87"/>
      <c r="BA41" s="59" t="str">
        <f t="shared" si="35"/>
        <v/>
      </c>
      <c r="BB41" s="130"/>
      <c r="BC41" s="130"/>
      <c r="BD41" s="130"/>
      <c r="BE41" s="130"/>
      <c r="BF41" s="88">
        <f t="shared" si="21"/>
        <v>0</v>
      </c>
      <c r="BG41" s="87"/>
      <c r="BH41" s="59" t="str">
        <f t="shared" si="36"/>
        <v/>
      </c>
      <c r="BI41" s="130"/>
      <c r="BJ41" s="130"/>
      <c r="BK41" s="130"/>
      <c r="BL41" s="130"/>
      <c r="BM41" s="88">
        <f t="shared" si="22"/>
        <v>0</v>
      </c>
      <c r="BN41" s="87"/>
      <c r="BO41" s="59" t="str">
        <f t="shared" si="37"/>
        <v/>
      </c>
      <c r="BP41" s="130"/>
      <c r="BQ41" s="130"/>
      <c r="BR41" s="130"/>
      <c r="BS41" s="130"/>
      <c r="BT41" s="88">
        <f t="shared" si="23"/>
        <v>0</v>
      </c>
      <c r="BU41" s="87"/>
      <c r="BV41" s="59" t="str">
        <f t="shared" si="38"/>
        <v/>
      </c>
      <c r="BW41" s="130"/>
      <c r="BX41" s="130"/>
      <c r="BY41" s="130"/>
      <c r="BZ41" s="130"/>
      <c r="CA41" s="88">
        <f t="shared" si="24"/>
        <v>0</v>
      </c>
      <c r="CB41" s="87"/>
      <c r="CC41" s="59" t="str">
        <f t="shared" si="39"/>
        <v/>
      </c>
      <c r="CD41" s="130"/>
      <c r="CE41" s="130"/>
      <c r="CF41" s="130"/>
      <c r="CG41" s="130"/>
      <c r="CH41" s="88">
        <f t="shared" si="25"/>
        <v>0</v>
      </c>
      <c r="CI41" s="87"/>
      <c r="CJ41" s="59" t="str">
        <f t="shared" si="40"/>
        <v/>
      </c>
      <c r="CK41" s="130"/>
      <c r="CL41" s="130"/>
      <c r="CM41" s="130"/>
      <c r="CN41" s="130"/>
      <c r="CO41" s="88">
        <f t="shared" si="26"/>
        <v>0</v>
      </c>
      <c r="CP41" s="87"/>
      <c r="CQ41" s="59" t="str">
        <f t="shared" si="41"/>
        <v/>
      </c>
      <c r="CR41" s="130"/>
      <c r="CS41" s="130"/>
      <c r="CT41" s="130"/>
      <c r="CU41" s="130"/>
      <c r="CV41" s="88">
        <f t="shared" si="27"/>
        <v>0</v>
      </c>
      <c r="CW41" s="96"/>
    </row>
    <row r="42" spans="2:101">
      <c r="B42">
        <v>36</v>
      </c>
      <c r="C42" s="87"/>
      <c r="D42" s="59" t="str">
        <f t="shared" si="28"/>
        <v/>
      </c>
      <c r="E42" s="90"/>
      <c r="F42" s="130"/>
      <c r="G42" s="130"/>
      <c r="H42" s="130"/>
      <c r="I42" s="88">
        <f t="shared" si="14"/>
        <v>0</v>
      </c>
      <c r="J42" s="114"/>
      <c r="K42" s="59" t="str">
        <f t="shared" si="29"/>
        <v/>
      </c>
      <c r="L42" s="113"/>
      <c r="M42" s="113"/>
      <c r="N42" s="113"/>
      <c r="O42" s="113"/>
      <c r="P42" s="88">
        <f t="shared" si="15"/>
        <v>0</v>
      </c>
      <c r="Q42" s="87"/>
      <c r="R42" s="59" t="str">
        <f t="shared" si="30"/>
        <v/>
      </c>
      <c r="S42" s="130"/>
      <c r="T42" s="130"/>
      <c r="U42" s="130"/>
      <c r="V42" s="130"/>
      <c r="W42" s="88">
        <f t="shared" si="16"/>
        <v>0</v>
      </c>
      <c r="X42" s="87"/>
      <c r="Y42" s="59" t="str">
        <f t="shared" si="31"/>
        <v/>
      </c>
      <c r="Z42" s="130"/>
      <c r="AA42" s="130"/>
      <c r="AB42" s="130"/>
      <c r="AC42" s="130"/>
      <c r="AD42" s="88">
        <f t="shared" si="17"/>
        <v>0</v>
      </c>
      <c r="AE42" s="114"/>
      <c r="AF42" s="59" t="str">
        <f t="shared" si="32"/>
        <v/>
      </c>
      <c r="AG42" s="113"/>
      <c r="AH42" s="113"/>
      <c r="AI42" s="113"/>
      <c r="AJ42" s="113"/>
      <c r="AK42" s="88">
        <f t="shared" si="18"/>
        <v>0</v>
      </c>
      <c r="AL42" s="89"/>
      <c r="AM42" s="59" t="str">
        <f t="shared" si="33"/>
        <v/>
      </c>
      <c r="AN42" s="130"/>
      <c r="AO42" s="130"/>
      <c r="AP42" s="130"/>
      <c r="AQ42" s="130"/>
      <c r="AR42" s="88">
        <f t="shared" si="19"/>
        <v>0</v>
      </c>
      <c r="AS42" s="87"/>
      <c r="AT42" s="59" t="str">
        <f t="shared" si="34"/>
        <v/>
      </c>
      <c r="AU42" s="130"/>
      <c r="AV42" s="130"/>
      <c r="AW42" s="130"/>
      <c r="AX42" s="130"/>
      <c r="AY42" s="88">
        <f t="shared" si="20"/>
        <v>0</v>
      </c>
      <c r="AZ42" s="87"/>
      <c r="BA42" s="59" t="str">
        <f t="shared" si="35"/>
        <v/>
      </c>
      <c r="BB42" s="130"/>
      <c r="BC42" s="130"/>
      <c r="BD42" s="130"/>
      <c r="BE42" s="130"/>
      <c r="BF42" s="88">
        <f t="shared" si="21"/>
        <v>0</v>
      </c>
      <c r="BG42" s="87"/>
      <c r="BH42" s="59" t="str">
        <f t="shared" si="36"/>
        <v/>
      </c>
      <c r="BI42" s="130"/>
      <c r="BJ42" s="130"/>
      <c r="BK42" s="130"/>
      <c r="BL42" s="130"/>
      <c r="BM42" s="88">
        <f t="shared" si="22"/>
        <v>0</v>
      </c>
      <c r="BN42" s="87"/>
      <c r="BO42" s="59" t="str">
        <f t="shared" si="37"/>
        <v/>
      </c>
      <c r="BP42" s="130"/>
      <c r="BQ42" s="130"/>
      <c r="BR42" s="130"/>
      <c r="BS42" s="130"/>
      <c r="BT42" s="88">
        <f t="shared" si="23"/>
        <v>0</v>
      </c>
      <c r="BU42" s="87"/>
      <c r="BV42" s="59" t="str">
        <f t="shared" si="38"/>
        <v/>
      </c>
      <c r="BW42" s="130"/>
      <c r="BX42" s="130"/>
      <c r="BY42" s="130"/>
      <c r="BZ42" s="130"/>
      <c r="CA42" s="88">
        <f t="shared" si="24"/>
        <v>0</v>
      </c>
      <c r="CB42" s="87"/>
      <c r="CC42" s="59" t="str">
        <f t="shared" si="39"/>
        <v/>
      </c>
      <c r="CD42" s="130"/>
      <c r="CE42" s="130"/>
      <c r="CF42" s="130"/>
      <c r="CG42" s="130"/>
      <c r="CH42" s="88">
        <f t="shared" si="25"/>
        <v>0</v>
      </c>
      <c r="CI42" s="87"/>
      <c r="CJ42" s="59" t="str">
        <f t="shared" si="40"/>
        <v/>
      </c>
      <c r="CK42" s="130"/>
      <c r="CL42" s="130"/>
      <c r="CM42" s="130"/>
      <c r="CN42" s="130"/>
      <c r="CO42" s="88">
        <f t="shared" si="26"/>
        <v>0</v>
      </c>
      <c r="CP42" s="87"/>
      <c r="CQ42" s="59" t="str">
        <f t="shared" si="41"/>
        <v/>
      </c>
      <c r="CR42" s="130"/>
      <c r="CS42" s="130"/>
      <c r="CT42" s="130"/>
      <c r="CU42" s="130"/>
      <c r="CV42" s="88">
        <f t="shared" si="27"/>
        <v>0</v>
      </c>
      <c r="CW42" s="96"/>
    </row>
    <row r="43" spans="2:101">
      <c r="B43">
        <v>37</v>
      </c>
      <c r="C43" s="87"/>
      <c r="D43" s="59" t="str">
        <f t="shared" si="28"/>
        <v/>
      </c>
      <c r="E43" s="90"/>
      <c r="F43" s="130"/>
      <c r="G43" s="130"/>
      <c r="H43" s="130"/>
      <c r="I43" s="88">
        <f t="shared" si="14"/>
        <v>0</v>
      </c>
      <c r="J43" s="114"/>
      <c r="K43" s="59" t="str">
        <f t="shared" si="29"/>
        <v/>
      </c>
      <c r="L43" s="113"/>
      <c r="M43" s="113"/>
      <c r="N43" s="113"/>
      <c r="O43" s="113"/>
      <c r="P43" s="88">
        <f t="shared" si="15"/>
        <v>0</v>
      </c>
      <c r="Q43" s="87"/>
      <c r="R43" s="59" t="str">
        <f t="shared" si="30"/>
        <v/>
      </c>
      <c r="S43" s="130"/>
      <c r="T43" s="130"/>
      <c r="U43" s="130"/>
      <c r="V43" s="130"/>
      <c r="W43" s="88">
        <f t="shared" si="16"/>
        <v>0</v>
      </c>
      <c r="X43" s="87"/>
      <c r="Y43" s="59" t="str">
        <f t="shared" si="31"/>
        <v/>
      </c>
      <c r="Z43" s="130"/>
      <c r="AA43" s="130"/>
      <c r="AB43" s="130"/>
      <c r="AC43" s="130"/>
      <c r="AD43" s="88">
        <f t="shared" si="17"/>
        <v>0</v>
      </c>
      <c r="AE43" s="114"/>
      <c r="AF43" s="59" t="str">
        <f t="shared" si="32"/>
        <v/>
      </c>
      <c r="AG43" s="113"/>
      <c r="AH43" s="113"/>
      <c r="AI43" s="113"/>
      <c r="AJ43" s="113"/>
      <c r="AK43" s="88">
        <f t="shared" si="18"/>
        <v>0</v>
      </c>
      <c r="AL43" s="89"/>
      <c r="AM43" s="59" t="str">
        <f t="shared" si="33"/>
        <v/>
      </c>
      <c r="AN43" s="130"/>
      <c r="AO43" s="130"/>
      <c r="AP43" s="130"/>
      <c r="AQ43" s="130"/>
      <c r="AR43" s="88">
        <f t="shared" si="19"/>
        <v>0</v>
      </c>
      <c r="AS43" s="87"/>
      <c r="AT43" s="59" t="str">
        <f t="shared" si="34"/>
        <v/>
      </c>
      <c r="AU43" s="130"/>
      <c r="AV43" s="130"/>
      <c r="AW43" s="130"/>
      <c r="AX43" s="130"/>
      <c r="AY43" s="88">
        <f t="shared" si="20"/>
        <v>0</v>
      </c>
      <c r="AZ43" s="87"/>
      <c r="BA43" s="59" t="str">
        <f t="shared" si="35"/>
        <v/>
      </c>
      <c r="BB43" s="130"/>
      <c r="BC43" s="130"/>
      <c r="BD43" s="130"/>
      <c r="BE43" s="130"/>
      <c r="BF43" s="88">
        <f t="shared" si="21"/>
        <v>0</v>
      </c>
      <c r="BG43" s="87"/>
      <c r="BH43" s="59" t="str">
        <f t="shared" si="36"/>
        <v/>
      </c>
      <c r="BI43" s="130"/>
      <c r="BJ43" s="130"/>
      <c r="BK43" s="130"/>
      <c r="BL43" s="130"/>
      <c r="BM43" s="88">
        <f t="shared" si="22"/>
        <v>0</v>
      </c>
      <c r="BN43" s="87"/>
      <c r="BO43" s="59" t="str">
        <f t="shared" si="37"/>
        <v/>
      </c>
      <c r="BP43" s="130"/>
      <c r="BQ43" s="130"/>
      <c r="BR43" s="130"/>
      <c r="BS43" s="130"/>
      <c r="BT43" s="88">
        <f t="shared" si="23"/>
        <v>0</v>
      </c>
      <c r="BU43" s="87"/>
      <c r="BV43" s="59" t="str">
        <f t="shared" si="38"/>
        <v/>
      </c>
      <c r="BW43" s="130"/>
      <c r="BX43" s="130"/>
      <c r="BY43" s="130"/>
      <c r="BZ43" s="130"/>
      <c r="CA43" s="88">
        <f t="shared" si="24"/>
        <v>0</v>
      </c>
      <c r="CB43" s="87"/>
      <c r="CC43" s="59" t="str">
        <f t="shared" si="39"/>
        <v/>
      </c>
      <c r="CD43" s="130"/>
      <c r="CE43" s="130"/>
      <c r="CF43" s="130"/>
      <c r="CG43" s="130"/>
      <c r="CH43" s="88">
        <f t="shared" si="25"/>
        <v>0</v>
      </c>
      <c r="CI43" s="87"/>
      <c r="CJ43" s="59" t="str">
        <f t="shared" si="40"/>
        <v/>
      </c>
      <c r="CK43" s="130"/>
      <c r="CL43" s="130"/>
      <c r="CM43" s="130"/>
      <c r="CN43" s="130"/>
      <c r="CO43" s="88">
        <f t="shared" si="26"/>
        <v>0</v>
      </c>
      <c r="CP43" s="87"/>
      <c r="CQ43" s="59" t="str">
        <f t="shared" si="41"/>
        <v/>
      </c>
      <c r="CR43" s="130"/>
      <c r="CS43" s="130"/>
      <c r="CT43" s="130"/>
      <c r="CU43" s="130"/>
      <c r="CV43" s="88">
        <f t="shared" si="27"/>
        <v>0</v>
      </c>
      <c r="CW43" s="96"/>
    </row>
    <row r="44" spans="2:101">
      <c r="B44">
        <v>38</v>
      </c>
      <c r="C44" s="87"/>
      <c r="D44" s="59" t="str">
        <f t="shared" si="28"/>
        <v/>
      </c>
      <c r="E44" s="90"/>
      <c r="F44" s="130"/>
      <c r="G44" s="130"/>
      <c r="H44" s="130"/>
      <c r="I44" s="88">
        <f t="shared" si="14"/>
        <v>0</v>
      </c>
      <c r="J44" s="114"/>
      <c r="K44" s="59" t="str">
        <f t="shared" si="29"/>
        <v/>
      </c>
      <c r="L44" s="113"/>
      <c r="M44" s="113"/>
      <c r="N44" s="113"/>
      <c r="O44" s="113"/>
      <c r="P44" s="88">
        <f t="shared" si="15"/>
        <v>0</v>
      </c>
      <c r="Q44" s="87"/>
      <c r="R44" s="59" t="str">
        <f t="shared" si="30"/>
        <v/>
      </c>
      <c r="S44" s="130"/>
      <c r="T44" s="130"/>
      <c r="U44" s="130"/>
      <c r="V44" s="130"/>
      <c r="W44" s="88">
        <f t="shared" si="16"/>
        <v>0</v>
      </c>
      <c r="X44" s="87"/>
      <c r="Y44" s="59" t="str">
        <f t="shared" si="31"/>
        <v/>
      </c>
      <c r="Z44" s="130"/>
      <c r="AA44" s="130"/>
      <c r="AB44" s="130"/>
      <c r="AC44" s="130"/>
      <c r="AD44" s="88">
        <f t="shared" si="17"/>
        <v>0</v>
      </c>
      <c r="AE44" s="114"/>
      <c r="AF44" s="59" t="str">
        <f t="shared" si="32"/>
        <v/>
      </c>
      <c r="AG44" s="113"/>
      <c r="AH44" s="113"/>
      <c r="AI44" s="113"/>
      <c r="AJ44" s="113"/>
      <c r="AK44" s="88">
        <f t="shared" si="18"/>
        <v>0</v>
      </c>
      <c r="AL44" s="87"/>
      <c r="AM44" s="59" t="str">
        <f t="shared" si="33"/>
        <v/>
      </c>
      <c r="AN44" s="130"/>
      <c r="AO44" s="130"/>
      <c r="AP44" s="130"/>
      <c r="AQ44" s="130"/>
      <c r="AR44" s="88">
        <f t="shared" si="19"/>
        <v>0</v>
      </c>
      <c r="AS44" s="87"/>
      <c r="AT44" s="59" t="str">
        <f t="shared" si="34"/>
        <v/>
      </c>
      <c r="AU44" s="130"/>
      <c r="AV44" s="130"/>
      <c r="AW44" s="130"/>
      <c r="AX44" s="130"/>
      <c r="AY44" s="88">
        <f t="shared" si="20"/>
        <v>0</v>
      </c>
      <c r="AZ44" s="87"/>
      <c r="BA44" s="59" t="str">
        <f t="shared" si="35"/>
        <v/>
      </c>
      <c r="BB44" s="130"/>
      <c r="BC44" s="130"/>
      <c r="BD44" s="130"/>
      <c r="BE44" s="130"/>
      <c r="BF44" s="88">
        <f t="shared" si="21"/>
        <v>0</v>
      </c>
      <c r="BG44" s="87"/>
      <c r="BH44" s="59" t="str">
        <f t="shared" si="36"/>
        <v/>
      </c>
      <c r="BI44" s="130"/>
      <c r="BJ44" s="130"/>
      <c r="BK44" s="130"/>
      <c r="BL44" s="130"/>
      <c r="BM44" s="88">
        <f t="shared" si="22"/>
        <v>0</v>
      </c>
      <c r="BN44" s="87"/>
      <c r="BO44" s="59" t="str">
        <f t="shared" si="37"/>
        <v/>
      </c>
      <c r="BP44" s="130"/>
      <c r="BQ44" s="130"/>
      <c r="BR44" s="130"/>
      <c r="BS44" s="130"/>
      <c r="BT44" s="88">
        <f t="shared" si="23"/>
        <v>0</v>
      </c>
      <c r="BU44" s="87"/>
      <c r="BV44" s="59" t="str">
        <f t="shared" si="38"/>
        <v/>
      </c>
      <c r="BW44" s="130"/>
      <c r="BX44" s="130"/>
      <c r="BY44" s="130"/>
      <c r="BZ44" s="130"/>
      <c r="CA44" s="88">
        <f t="shared" si="24"/>
        <v>0</v>
      </c>
      <c r="CB44" s="87"/>
      <c r="CC44" s="59" t="str">
        <f t="shared" si="39"/>
        <v/>
      </c>
      <c r="CD44" s="130"/>
      <c r="CE44" s="130"/>
      <c r="CF44" s="130"/>
      <c r="CG44" s="130"/>
      <c r="CH44" s="88">
        <f t="shared" si="25"/>
        <v>0</v>
      </c>
      <c r="CI44" s="87"/>
      <c r="CJ44" s="59" t="str">
        <f t="shared" si="40"/>
        <v/>
      </c>
      <c r="CK44" s="130"/>
      <c r="CL44" s="130"/>
      <c r="CM44" s="130"/>
      <c r="CN44" s="130"/>
      <c r="CO44" s="88">
        <f t="shared" si="26"/>
        <v>0</v>
      </c>
      <c r="CP44" s="87"/>
      <c r="CQ44" s="59" t="str">
        <f t="shared" si="41"/>
        <v/>
      </c>
      <c r="CR44" s="130"/>
      <c r="CS44" s="130"/>
      <c r="CT44" s="130"/>
      <c r="CU44" s="130"/>
      <c r="CV44" s="88">
        <f t="shared" si="27"/>
        <v>0</v>
      </c>
      <c r="CW44" s="96"/>
    </row>
    <row r="45" spans="2:101">
      <c r="B45">
        <v>39</v>
      </c>
      <c r="C45" s="87"/>
      <c r="D45" s="59" t="str">
        <f t="shared" si="28"/>
        <v/>
      </c>
      <c r="E45" s="90"/>
      <c r="F45" s="130"/>
      <c r="G45" s="130"/>
      <c r="H45" s="130"/>
      <c r="I45" s="88">
        <f t="shared" si="14"/>
        <v>0</v>
      </c>
      <c r="J45" s="114"/>
      <c r="K45" s="59" t="str">
        <f t="shared" si="29"/>
        <v/>
      </c>
      <c r="L45" s="113"/>
      <c r="M45" s="113"/>
      <c r="N45" s="113"/>
      <c r="O45" s="113"/>
      <c r="P45" s="88">
        <f t="shared" si="15"/>
        <v>0</v>
      </c>
      <c r="Q45" s="87"/>
      <c r="R45" s="59" t="str">
        <f t="shared" si="30"/>
        <v/>
      </c>
      <c r="S45" s="130"/>
      <c r="T45" s="130"/>
      <c r="U45" s="130"/>
      <c r="V45" s="130"/>
      <c r="W45" s="88">
        <f t="shared" si="16"/>
        <v>0</v>
      </c>
      <c r="X45" s="87"/>
      <c r="Y45" s="59" t="str">
        <f t="shared" si="31"/>
        <v/>
      </c>
      <c r="Z45" s="130"/>
      <c r="AA45" s="130"/>
      <c r="AB45" s="130"/>
      <c r="AC45" s="130"/>
      <c r="AD45" s="88">
        <f t="shared" si="17"/>
        <v>0</v>
      </c>
      <c r="AE45" s="114"/>
      <c r="AF45" s="59" t="str">
        <f t="shared" si="32"/>
        <v/>
      </c>
      <c r="AG45" s="113"/>
      <c r="AH45" s="113"/>
      <c r="AI45" s="113"/>
      <c r="AJ45" s="113"/>
      <c r="AK45" s="88">
        <f t="shared" si="18"/>
        <v>0</v>
      </c>
      <c r="AL45" s="87"/>
      <c r="AM45" s="59" t="str">
        <f t="shared" si="33"/>
        <v/>
      </c>
      <c r="AN45" s="130"/>
      <c r="AO45" s="130"/>
      <c r="AP45" s="130"/>
      <c r="AQ45" s="130"/>
      <c r="AR45" s="88">
        <f t="shared" si="19"/>
        <v>0</v>
      </c>
      <c r="AS45" s="87"/>
      <c r="AT45" s="59" t="str">
        <f t="shared" si="34"/>
        <v/>
      </c>
      <c r="AU45" s="130"/>
      <c r="AV45" s="130"/>
      <c r="AW45" s="130"/>
      <c r="AX45" s="130"/>
      <c r="AY45" s="88">
        <f t="shared" si="20"/>
        <v>0</v>
      </c>
      <c r="AZ45" s="87"/>
      <c r="BA45" s="59" t="str">
        <f t="shared" si="35"/>
        <v/>
      </c>
      <c r="BB45" s="130"/>
      <c r="BC45" s="130"/>
      <c r="BD45" s="130"/>
      <c r="BE45" s="130"/>
      <c r="BF45" s="88">
        <f t="shared" si="21"/>
        <v>0</v>
      </c>
      <c r="BG45" s="87"/>
      <c r="BH45" s="59" t="str">
        <f t="shared" si="36"/>
        <v/>
      </c>
      <c r="BI45" s="130"/>
      <c r="BJ45" s="130"/>
      <c r="BK45" s="130"/>
      <c r="BL45" s="130"/>
      <c r="BM45" s="88">
        <f t="shared" si="22"/>
        <v>0</v>
      </c>
      <c r="BN45" s="87"/>
      <c r="BO45" s="59" t="str">
        <f t="shared" si="37"/>
        <v/>
      </c>
      <c r="BP45" s="130"/>
      <c r="BQ45" s="130"/>
      <c r="BR45" s="130"/>
      <c r="BS45" s="130"/>
      <c r="BT45" s="88">
        <f t="shared" si="23"/>
        <v>0</v>
      </c>
      <c r="BU45" s="87"/>
      <c r="BV45" s="59" t="str">
        <f t="shared" si="38"/>
        <v/>
      </c>
      <c r="BW45" s="130"/>
      <c r="BX45" s="130"/>
      <c r="BY45" s="130"/>
      <c r="BZ45" s="130"/>
      <c r="CA45" s="88">
        <f t="shared" si="24"/>
        <v>0</v>
      </c>
      <c r="CB45" s="87"/>
      <c r="CC45" s="59" t="str">
        <f t="shared" si="39"/>
        <v/>
      </c>
      <c r="CD45" s="130"/>
      <c r="CE45" s="130"/>
      <c r="CF45" s="130"/>
      <c r="CG45" s="130"/>
      <c r="CH45" s="88">
        <f t="shared" si="25"/>
        <v>0</v>
      </c>
      <c r="CI45" s="87"/>
      <c r="CJ45" s="59" t="str">
        <f t="shared" si="40"/>
        <v/>
      </c>
      <c r="CK45" s="130"/>
      <c r="CL45" s="130"/>
      <c r="CM45" s="130"/>
      <c r="CN45" s="130"/>
      <c r="CO45" s="88">
        <f t="shared" si="26"/>
        <v>0</v>
      </c>
      <c r="CP45" s="87"/>
      <c r="CQ45" s="59" t="str">
        <f t="shared" si="41"/>
        <v/>
      </c>
      <c r="CR45" s="130"/>
      <c r="CS45" s="130"/>
      <c r="CT45" s="130"/>
      <c r="CU45" s="130"/>
      <c r="CV45" s="88">
        <f t="shared" si="27"/>
        <v>0</v>
      </c>
      <c r="CW45" s="96"/>
    </row>
    <row r="46" spans="2:101">
      <c r="B46">
        <v>40</v>
      </c>
      <c r="C46" s="87"/>
      <c r="D46" s="59" t="str">
        <f t="shared" si="28"/>
        <v/>
      </c>
      <c r="E46" s="90"/>
      <c r="F46" s="130"/>
      <c r="G46" s="130"/>
      <c r="H46" s="130"/>
      <c r="I46" s="88">
        <f t="shared" si="14"/>
        <v>0</v>
      </c>
      <c r="J46" s="114"/>
      <c r="K46" s="59" t="str">
        <f t="shared" si="29"/>
        <v/>
      </c>
      <c r="L46" s="113"/>
      <c r="M46" s="113"/>
      <c r="N46" s="113"/>
      <c r="O46" s="113"/>
      <c r="P46" s="88">
        <f t="shared" si="15"/>
        <v>0</v>
      </c>
      <c r="Q46" s="87"/>
      <c r="R46" s="59" t="str">
        <f t="shared" si="30"/>
        <v/>
      </c>
      <c r="S46" s="130"/>
      <c r="T46" s="130"/>
      <c r="U46" s="130"/>
      <c r="V46" s="130"/>
      <c r="W46" s="88">
        <f t="shared" si="16"/>
        <v>0</v>
      </c>
      <c r="X46" s="87"/>
      <c r="Y46" s="59" t="str">
        <f t="shared" si="31"/>
        <v/>
      </c>
      <c r="Z46" s="130"/>
      <c r="AA46" s="130"/>
      <c r="AB46" s="130"/>
      <c r="AC46" s="130"/>
      <c r="AD46" s="88">
        <f t="shared" si="17"/>
        <v>0</v>
      </c>
      <c r="AE46" s="114"/>
      <c r="AF46" s="59" t="str">
        <f t="shared" si="32"/>
        <v/>
      </c>
      <c r="AG46" s="113"/>
      <c r="AH46" s="113"/>
      <c r="AI46" s="113"/>
      <c r="AJ46" s="113"/>
      <c r="AK46" s="88">
        <f t="shared" si="18"/>
        <v>0</v>
      </c>
      <c r="AL46" s="87"/>
      <c r="AM46" s="59" t="str">
        <f t="shared" si="33"/>
        <v/>
      </c>
      <c r="AN46" s="130"/>
      <c r="AO46" s="130"/>
      <c r="AP46" s="130"/>
      <c r="AQ46" s="130"/>
      <c r="AR46" s="88">
        <f t="shared" si="19"/>
        <v>0</v>
      </c>
      <c r="AS46" s="87"/>
      <c r="AT46" s="59" t="str">
        <f t="shared" si="34"/>
        <v/>
      </c>
      <c r="AU46" s="130"/>
      <c r="AV46" s="130"/>
      <c r="AW46" s="130"/>
      <c r="AX46" s="130"/>
      <c r="AY46" s="88">
        <f t="shared" si="20"/>
        <v>0</v>
      </c>
      <c r="AZ46" s="87"/>
      <c r="BA46" s="59" t="str">
        <f t="shared" si="35"/>
        <v/>
      </c>
      <c r="BB46" s="130"/>
      <c r="BC46" s="130"/>
      <c r="BD46" s="130"/>
      <c r="BE46" s="130"/>
      <c r="BF46" s="88">
        <f t="shared" si="21"/>
        <v>0</v>
      </c>
      <c r="BG46" s="87"/>
      <c r="BH46" s="59" t="str">
        <f t="shared" si="36"/>
        <v/>
      </c>
      <c r="BI46" s="130"/>
      <c r="BJ46" s="130"/>
      <c r="BK46" s="130"/>
      <c r="BL46" s="130"/>
      <c r="BM46" s="88">
        <f t="shared" si="22"/>
        <v>0</v>
      </c>
      <c r="BN46" s="87"/>
      <c r="BO46" s="59" t="str">
        <f t="shared" si="37"/>
        <v/>
      </c>
      <c r="BP46" s="130"/>
      <c r="BQ46" s="130"/>
      <c r="BR46" s="130"/>
      <c r="BS46" s="130"/>
      <c r="BT46" s="88">
        <f t="shared" si="23"/>
        <v>0</v>
      </c>
      <c r="BU46" s="87"/>
      <c r="BV46" s="59" t="str">
        <f t="shared" si="38"/>
        <v/>
      </c>
      <c r="BW46" s="130"/>
      <c r="BX46" s="130"/>
      <c r="BY46" s="130"/>
      <c r="BZ46" s="130"/>
      <c r="CA46" s="88">
        <f t="shared" si="24"/>
        <v>0</v>
      </c>
      <c r="CB46" s="87"/>
      <c r="CC46" s="59" t="str">
        <f t="shared" si="39"/>
        <v/>
      </c>
      <c r="CD46" s="130"/>
      <c r="CE46" s="130"/>
      <c r="CF46" s="130"/>
      <c r="CG46" s="130"/>
      <c r="CH46" s="88">
        <f t="shared" si="25"/>
        <v>0</v>
      </c>
      <c r="CI46" s="87"/>
      <c r="CJ46" s="59" t="str">
        <f t="shared" si="40"/>
        <v/>
      </c>
      <c r="CK46" s="130"/>
      <c r="CL46" s="130"/>
      <c r="CM46" s="130"/>
      <c r="CN46" s="130"/>
      <c r="CO46" s="88">
        <f t="shared" si="26"/>
        <v>0</v>
      </c>
      <c r="CP46" s="87"/>
      <c r="CQ46" s="59" t="str">
        <f t="shared" si="41"/>
        <v/>
      </c>
      <c r="CR46" s="130"/>
      <c r="CS46" s="130"/>
      <c r="CT46" s="130"/>
      <c r="CU46" s="130"/>
      <c r="CV46" s="88">
        <f t="shared" si="27"/>
        <v>0</v>
      </c>
      <c r="CW46" s="96"/>
    </row>
    <row r="47" spans="2:101">
      <c r="B47">
        <v>41</v>
      </c>
      <c r="C47" s="87"/>
      <c r="D47" s="59" t="str">
        <f t="shared" si="28"/>
        <v/>
      </c>
      <c r="E47" s="90"/>
      <c r="F47" s="130"/>
      <c r="G47" s="130"/>
      <c r="H47" s="130"/>
      <c r="I47" s="88">
        <f t="shared" si="14"/>
        <v>0</v>
      </c>
      <c r="J47" s="114"/>
      <c r="K47" s="59" t="str">
        <f t="shared" si="29"/>
        <v/>
      </c>
      <c r="L47" s="113"/>
      <c r="M47" s="113"/>
      <c r="N47" s="113"/>
      <c r="O47" s="113"/>
      <c r="P47" s="88">
        <f t="shared" si="15"/>
        <v>0</v>
      </c>
      <c r="Q47" s="87"/>
      <c r="R47" s="59" t="str">
        <f t="shared" si="30"/>
        <v/>
      </c>
      <c r="S47" s="130"/>
      <c r="T47" s="130"/>
      <c r="U47" s="130"/>
      <c r="V47" s="130"/>
      <c r="W47" s="88">
        <f t="shared" si="16"/>
        <v>0</v>
      </c>
      <c r="X47" s="87"/>
      <c r="Y47" s="59" t="str">
        <f t="shared" si="31"/>
        <v/>
      </c>
      <c r="Z47" s="130"/>
      <c r="AA47" s="130"/>
      <c r="AB47" s="130"/>
      <c r="AC47" s="130"/>
      <c r="AD47" s="88">
        <f t="shared" si="17"/>
        <v>0</v>
      </c>
      <c r="AE47" s="114"/>
      <c r="AF47" s="59" t="str">
        <f t="shared" si="32"/>
        <v/>
      </c>
      <c r="AG47" s="113"/>
      <c r="AH47" s="113"/>
      <c r="AI47" s="113"/>
      <c r="AJ47" s="113"/>
      <c r="AK47" s="88">
        <f t="shared" si="18"/>
        <v>0</v>
      </c>
      <c r="AL47" s="87"/>
      <c r="AM47" s="59" t="str">
        <f t="shared" si="33"/>
        <v/>
      </c>
      <c r="AN47" s="130"/>
      <c r="AO47" s="130"/>
      <c r="AP47" s="130"/>
      <c r="AQ47" s="130"/>
      <c r="AR47" s="88">
        <f t="shared" si="19"/>
        <v>0</v>
      </c>
      <c r="AS47" s="87"/>
      <c r="AT47" s="59" t="str">
        <f t="shared" si="34"/>
        <v/>
      </c>
      <c r="AU47" s="130"/>
      <c r="AV47" s="130"/>
      <c r="AW47" s="130"/>
      <c r="AX47" s="130"/>
      <c r="AY47" s="88">
        <f t="shared" si="20"/>
        <v>0</v>
      </c>
      <c r="AZ47" s="87"/>
      <c r="BA47" s="59" t="str">
        <f t="shared" si="35"/>
        <v/>
      </c>
      <c r="BB47" s="130"/>
      <c r="BC47" s="130"/>
      <c r="BD47" s="130"/>
      <c r="BE47" s="130"/>
      <c r="BF47" s="88">
        <f t="shared" si="21"/>
        <v>0</v>
      </c>
      <c r="BG47" s="87"/>
      <c r="BH47" s="59" t="str">
        <f t="shared" si="36"/>
        <v/>
      </c>
      <c r="BI47" s="130"/>
      <c r="BJ47" s="130"/>
      <c r="BK47" s="130"/>
      <c r="BL47" s="130"/>
      <c r="BM47" s="88">
        <f t="shared" si="22"/>
        <v>0</v>
      </c>
      <c r="BN47" s="87"/>
      <c r="BO47" s="59" t="str">
        <f t="shared" si="37"/>
        <v/>
      </c>
      <c r="BP47" s="130"/>
      <c r="BQ47" s="130"/>
      <c r="BR47" s="130"/>
      <c r="BS47" s="130"/>
      <c r="BT47" s="88">
        <f t="shared" si="23"/>
        <v>0</v>
      </c>
      <c r="BU47" s="87"/>
      <c r="BV47" s="59" t="str">
        <f t="shared" si="38"/>
        <v/>
      </c>
      <c r="BW47" s="130"/>
      <c r="BX47" s="130"/>
      <c r="BY47" s="130"/>
      <c r="BZ47" s="130"/>
      <c r="CA47" s="88">
        <f t="shared" si="24"/>
        <v>0</v>
      </c>
      <c r="CB47" s="87"/>
      <c r="CC47" s="59" t="str">
        <f t="shared" si="39"/>
        <v/>
      </c>
      <c r="CD47" s="130"/>
      <c r="CE47" s="130"/>
      <c r="CF47" s="130"/>
      <c r="CG47" s="130"/>
      <c r="CH47" s="88">
        <f t="shared" si="25"/>
        <v>0</v>
      </c>
      <c r="CI47" s="87"/>
      <c r="CJ47" s="59" t="str">
        <f t="shared" si="40"/>
        <v/>
      </c>
      <c r="CK47" s="130"/>
      <c r="CL47" s="130"/>
      <c r="CM47" s="130"/>
      <c r="CN47" s="130"/>
      <c r="CO47" s="88">
        <f t="shared" si="26"/>
        <v>0</v>
      </c>
      <c r="CP47" s="87"/>
      <c r="CQ47" s="59" t="str">
        <f t="shared" si="41"/>
        <v/>
      </c>
      <c r="CR47" s="130"/>
      <c r="CS47" s="130"/>
      <c r="CT47" s="130"/>
      <c r="CU47" s="130"/>
      <c r="CV47" s="88">
        <f t="shared" si="27"/>
        <v>0</v>
      </c>
      <c r="CW47" s="96"/>
    </row>
    <row r="48" spans="2:101">
      <c r="B48">
        <v>42</v>
      </c>
      <c r="C48" s="87"/>
      <c r="D48" s="59" t="str">
        <f t="shared" si="28"/>
        <v/>
      </c>
      <c r="E48" s="90"/>
      <c r="F48" s="130"/>
      <c r="G48" s="130"/>
      <c r="H48" s="130"/>
      <c r="I48" s="88">
        <f t="shared" si="14"/>
        <v>0</v>
      </c>
      <c r="J48" s="87"/>
      <c r="K48" s="59" t="str">
        <f t="shared" si="29"/>
        <v/>
      </c>
      <c r="L48" s="130"/>
      <c r="M48" s="130"/>
      <c r="N48" s="130"/>
      <c r="O48" s="130"/>
      <c r="P48" s="88">
        <f t="shared" si="15"/>
        <v>0</v>
      </c>
      <c r="Q48" s="87"/>
      <c r="R48" s="59" t="str">
        <f t="shared" si="30"/>
        <v/>
      </c>
      <c r="S48" s="130"/>
      <c r="T48" s="130"/>
      <c r="U48" s="130"/>
      <c r="V48" s="130"/>
      <c r="W48" s="88">
        <f t="shared" si="16"/>
        <v>0</v>
      </c>
      <c r="X48" s="87"/>
      <c r="Y48" s="59" t="str">
        <f t="shared" si="31"/>
        <v/>
      </c>
      <c r="Z48" s="130"/>
      <c r="AA48" s="130"/>
      <c r="AB48" s="130"/>
      <c r="AC48" s="130"/>
      <c r="AD48" s="88">
        <f t="shared" si="17"/>
        <v>0</v>
      </c>
      <c r="AE48" s="114"/>
      <c r="AF48" s="59" t="str">
        <f t="shared" si="32"/>
        <v/>
      </c>
      <c r="AG48" s="113"/>
      <c r="AH48" s="113"/>
      <c r="AI48" s="113"/>
      <c r="AJ48" s="113"/>
      <c r="AK48" s="88">
        <f t="shared" si="18"/>
        <v>0</v>
      </c>
      <c r="AL48" s="87"/>
      <c r="AM48" s="59" t="str">
        <f t="shared" si="33"/>
        <v/>
      </c>
      <c r="AN48" s="130"/>
      <c r="AO48" s="130"/>
      <c r="AP48" s="130"/>
      <c r="AQ48" s="130"/>
      <c r="AR48" s="88">
        <f t="shared" si="19"/>
        <v>0</v>
      </c>
      <c r="AS48" s="87"/>
      <c r="AT48" s="59" t="str">
        <f t="shared" si="34"/>
        <v/>
      </c>
      <c r="AU48" s="130"/>
      <c r="AV48" s="130"/>
      <c r="AW48" s="130"/>
      <c r="AX48" s="130"/>
      <c r="AY48" s="88">
        <f t="shared" si="20"/>
        <v>0</v>
      </c>
      <c r="AZ48" s="87"/>
      <c r="BA48" s="59" t="str">
        <f t="shared" si="35"/>
        <v/>
      </c>
      <c r="BB48" s="130"/>
      <c r="BC48" s="130"/>
      <c r="BD48" s="130"/>
      <c r="BE48" s="130"/>
      <c r="BF48" s="88">
        <f t="shared" si="21"/>
        <v>0</v>
      </c>
      <c r="BG48" s="87"/>
      <c r="BH48" s="59" t="str">
        <f t="shared" si="36"/>
        <v/>
      </c>
      <c r="BI48" s="130"/>
      <c r="BJ48" s="130"/>
      <c r="BK48" s="130"/>
      <c r="BL48" s="130"/>
      <c r="BM48" s="88">
        <f t="shared" si="22"/>
        <v>0</v>
      </c>
      <c r="BN48" s="87"/>
      <c r="BO48" s="59" t="str">
        <f t="shared" si="37"/>
        <v/>
      </c>
      <c r="BP48" s="130"/>
      <c r="BQ48" s="130"/>
      <c r="BR48" s="130"/>
      <c r="BS48" s="130"/>
      <c r="BT48" s="88">
        <f t="shared" si="23"/>
        <v>0</v>
      </c>
      <c r="BU48" s="87"/>
      <c r="BV48" s="59" t="str">
        <f t="shared" si="38"/>
        <v/>
      </c>
      <c r="BW48" s="130"/>
      <c r="BX48" s="130"/>
      <c r="BY48" s="130"/>
      <c r="BZ48" s="130"/>
      <c r="CA48" s="88">
        <f t="shared" si="24"/>
        <v>0</v>
      </c>
      <c r="CB48" s="87"/>
      <c r="CC48" s="59" t="str">
        <f t="shared" si="39"/>
        <v/>
      </c>
      <c r="CD48" s="130"/>
      <c r="CE48" s="130"/>
      <c r="CF48" s="130"/>
      <c r="CG48" s="130"/>
      <c r="CH48" s="88">
        <f t="shared" si="25"/>
        <v>0</v>
      </c>
      <c r="CI48" s="87"/>
      <c r="CJ48" s="59" t="str">
        <f t="shared" si="40"/>
        <v/>
      </c>
      <c r="CK48" s="130"/>
      <c r="CL48" s="130"/>
      <c r="CM48" s="130"/>
      <c r="CN48" s="130"/>
      <c r="CO48" s="88">
        <f t="shared" si="26"/>
        <v>0</v>
      </c>
      <c r="CP48" s="87"/>
      <c r="CQ48" s="59" t="str">
        <f t="shared" si="41"/>
        <v/>
      </c>
      <c r="CR48" s="130"/>
      <c r="CS48" s="130"/>
      <c r="CT48" s="130"/>
      <c r="CU48" s="130"/>
      <c r="CV48" s="88">
        <f t="shared" si="27"/>
        <v>0</v>
      </c>
      <c r="CW48" s="96"/>
    </row>
    <row r="49" spans="2:101">
      <c r="B49">
        <v>43</v>
      </c>
      <c r="C49" s="87"/>
      <c r="D49" s="59" t="str">
        <f t="shared" si="28"/>
        <v/>
      </c>
      <c r="E49" s="90"/>
      <c r="F49" s="130"/>
      <c r="G49" s="130"/>
      <c r="H49" s="130"/>
      <c r="I49" s="88">
        <f t="shared" si="14"/>
        <v>0</v>
      </c>
      <c r="J49" s="87"/>
      <c r="K49" s="59" t="str">
        <f t="shared" si="29"/>
        <v/>
      </c>
      <c r="L49" s="130"/>
      <c r="M49" s="130"/>
      <c r="N49" s="130"/>
      <c r="O49" s="130"/>
      <c r="P49" s="88">
        <f t="shared" si="15"/>
        <v>0</v>
      </c>
      <c r="Q49" s="87"/>
      <c r="R49" s="59" t="str">
        <f t="shared" si="30"/>
        <v/>
      </c>
      <c r="S49" s="130"/>
      <c r="T49" s="130"/>
      <c r="U49" s="130"/>
      <c r="V49" s="130"/>
      <c r="W49" s="88">
        <f t="shared" si="16"/>
        <v>0</v>
      </c>
      <c r="X49" s="87"/>
      <c r="Y49" s="59" t="str">
        <f t="shared" si="31"/>
        <v/>
      </c>
      <c r="Z49" s="130"/>
      <c r="AA49" s="130"/>
      <c r="AB49" s="130"/>
      <c r="AC49" s="130"/>
      <c r="AD49" s="88">
        <f t="shared" si="17"/>
        <v>0</v>
      </c>
      <c r="AE49" s="114"/>
      <c r="AF49" s="59" t="str">
        <f t="shared" si="32"/>
        <v/>
      </c>
      <c r="AG49" s="113"/>
      <c r="AH49" s="113"/>
      <c r="AI49" s="113"/>
      <c r="AJ49" s="113"/>
      <c r="AK49" s="88">
        <f t="shared" si="18"/>
        <v>0</v>
      </c>
      <c r="AL49" s="87"/>
      <c r="AM49" s="59" t="str">
        <f t="shared" si="33"/>
        <v/>
      </c>
      <c r="AN49" s="130"/>
      <c r="AO49" s="130"/>
      <c r="AP49" s="130"/>
      <c r="AQ49" s="130"/>
      <c r="AR49" s="88">
        <f t="shared" si="19"/>
        <v>0</v>
      </c>
      <c r="AS49" s="87"/>
      <c r="AT49" s="59" t="str">
        <f t="shared" si="34"/>
        <v/>
      </c>
      <c r="AU49" s="130"/>
      <c r="AV49" s="130"/>
      <c r="AW49" s="130"/>
      <c r="AX49" s="130"/>
      <c r="AY49" s="88">
        <f t="shared" si="20"/>
        <v>0</v>
      </c>
      <c r="AZ49" s="87"/>
      <c r="BA49" s="59" t="str">
        <f t="shared" si="35"/>
        <v/>
      </c>
      <c r="BB49" s="130"/>
      <c r="BC49" s="130"/>
      <c r="BD49" s="130"/>
      <c r="BE49" s="130"/>
      <c r="BF49" s="88">
        <f t="shared" si="21"/>
        <v>0</v>
      </c>
      <c r="BG49" s="87"/>
      <c r="BH49" s="59" t="str">
        <f t="shared" si="36"/>
        <v/>
      </c>
      <c r="BI49" s="130"/>
      <c r="BJ49" s="130"/>
      <c r="BK49" s="130"/>
      <c r="BL49" s="130"/>
      <c r="BM49" s="88">
        <f t="shared" si="22"/>
        <v>0</v>
      </c>
      <c r="BN49" s="87"/>
      <c r="BO49" s="59" t="str">
        <f t="shared" si="37"/>
        <v/>
      </c>
      <c r="BP49" s="130"/>
      <c r="BQ49" s="130"/>
      <c r="BR49" s="130"/>
      <c r="BS49" s="130"/>
      <c r="BT49" s="88">
        <f t="shared" si="23"/>
        <v>0</v>
      </c>
      <c r="BU49" s="87"/>
      <c r="BV49" s="59" t="str">
        <f t="shared" si="38"/>
        <v/>
      </c>
      <c r="BW49" s="130"/>
      <c r="BX49" s="130"/>
      <c r="BY49" s="130"/>
      <c r="BZ49" s="130"/>
      <c r="CA49" s="88">
        <f t="shared" si="24"/>
        <v>0</v>
      </c>
      <c r="CB49" s="87"/>
      <c r="CC49" s="59" t="str">
        <f t="shared" si="39"/>
        <v/>
      </c>
      <c r="CD49" s="130"/>
      <c r="CE49" s="130"/>
      <c r="CF49" s="130"/>
      <c r="CG49" s="130"/>
      <c r="CH49" s="88">
        <f t="shared" si="25"/>
        <v>0</v>
      </c>
      <c r="CI49" s="87"/>
      <c r="CJ49" s="59" t="str">
        <f t="shared" si="40"/>
        <v/>
      </c>
      <c r="CK49" s="130"/>
      <c r="CL49" s="130"/>
      <c r="CM49" s="130"/>
      <c r="CN49" s="130"/>
      <c r="CO49" s="88">
        <f t="shared" si="26"/>
        <v>0</v>
      </c>
      <c r="CP49" s="87"/>
      <c r="CQ49" s="59" t="str">
        <f t="shared" si="41"/>
        <v/>
      </c>
      <c r="CR49" s="130"/>
      <c r="CS49" s="130"/>
      <c r="CT49" s="130"/>
      <c r="CU49" s="130"/>
      <c r="CV49" s="88">
        <f t="shared" si="27"/>
        <v>0</v>
      </c>
      <c r="CW49" s="96"/>
    </row>
    <row r="50" spans="2:101">
      <c r="B50">
        <v>44</v>
      </c>
      <c r="C50" s="87"/>
      <c r="D50" s="59" t="str">
        <f t="shared" si="28"/>
        <v/>
      </c>
      <c r="E50" s="90"/>
      <c r="F50" s="130"/>
      <c r="G50" s="130"/>
      <c r="H50" s="130"/>
      <c r="I50" s="88">
        <f t="shared" si="14"/>
        <v>0</v>
      </c>
      <c r="J50" s="87"/>
      <c r="K50" s="59" t="str">
        <f t="shared" si="29"/>
        <v/>
      </c>
      <c r="L50" s="130"/>
      <c r="M50" s="130"/>
      <c r="N50" s="130"/>
      <c r="O50" s="130"/>
      <c r="P50" s="88">
        <f t="shared" si="15"/>
        <v>0</v>
      </c>
      <c r="Q50" s="87"/>
      <c r="R50" s="59" t="str">
        <f t="shared" si="30"/>
        <v/>
      </c>
      <c r="S50" s="130"/>
      <c r="T50" s="130"/>
      <c r="U50" s="130"/>
      <c r="V50" s="130"/>
      <c r="W50" s="88">
        <f t="shared" si="16"/>
        <v>0</v>
      </c>
      <c r="X50" s="87"/>
      <c r="Y50" s="59" t="str">
        <f t="shared" si="31"/>
        <v/>
      </c>
      <c r="Z50" s="130"/>
      <c r="AA50" s="130"/>
      <c r="AB50" s="130"/>
      <c r="AC50" s="130"/>
      <c r="AD50" s="88">
        <f t="shared" si="17"/>
        <v>0</v>
      </c>
      <c r="AE50" s="114"/>
      <c r="AF50" s="59" t="str">
        <f t="shared" si="32"/>
        <v/>
      </c>
      <c r="AG50" s="113"/>
      <c r="AH50" s="113"/>
      <c r="AI50" s="113"/>
      <c r="AJ50" s="113"/>
      <c r="AK50" s="88">
        <f t="shared" si="18"/>
        <v>0</v>
      </c>
      <c r="AL50" s="87"/>
      <c r="AM50" s="59" t="str">
        <f t="shared" si="33"/>
        <v/>
      </c>
      <c r="AN50" s="130"/>
      <c r="AO50" s="130"/>
      <c r="AP50" s="130"/>
      <c r="AQ50" s="130"/>
      <c r="AR50" s="88">
        <f t="shared" si="19"/>
        <v>0</v>
      </c>
      <c r="AS50" s="87"/>
      <c r="AT50" s="59" t="str">
        <f t="shared" si="34"/>
        <v/>
      </c>
      <c r="AU50" s="130"/>
      <c r="AV50" s="130"/>
      <c r="AW50" s="130"/>
      <c r="AX50" s="130"/>
      <c r="AY50" s="88">
        <f t="shared" si="20"/>
        <v>0</v>
      </c>
      <c r="AZ50" s="87"/>
      <c r="BA50" s="59" t="str">
        <f t="shared" si="35"/>
        <v/>
      </c>
      <c r="BB50" s="130"/>
      <c r="BC50" s="130"/>
      <c r="BD50" s="130"/>
      <c r="BE50" s="130"/>
      <c r="BF50" s="88">
        <f t="shared" si="21"/>
        <v>0</v>
      </c>
      <c r="BG50" s="87"/>
      <c r="BH50" s="59" t="str">
        <f t="shared" si="36"/>
        <v/>
      </c>
      <c r="BI50" s="130"/>
      <c r="BJ50" s="130"/>
      <c r="BK50" s="130"/>
      <c r="BL50" s="130"/>
      <c r="BM50" s="88">
        <f t="shared" si="22"/>
        <v>0</v>
      </c>
      <c r="BN50" s="87"/>
      <c r="BO50" s="59" t="str">
        <f t="shared" si="37"/>
        <v/>
      </c>
      <c r="BP50" s="130"/>
      <c r="BQ50" s="130"/>
      <c r="BR50" s="130"/>
      <c r="BS50" s="130"/>
      <c r="BT50" s="88">
        <f t="shared" si="23"/>
        <v>0</v>
      </c>
      <c r="BU50" s="87"/>
      <c r="BV50" s="59" t="str">
        <f t="shared" si="38"/>
        <v/>
      </c>
      <c r="BW50" s="130"/>
      <c r="BX50" s="130"/>
      <c r="BY50" s="130"/>
      <c r="BZ50" s="130"/>
      <c r="CA50" s="88">
        <f t="shared" si="24"/>
        <v>0</v>
      </c>
      <c r="CB50" s="87"/>
      <c r="CC50" s="59" t="str">
        <f t="shared" si="39"/>
        <v/>
      </c>
      <c r="CD50" s="130"/>
      <c r="CE50" s="130"/>
      <c r="CF50" s="130"/>
      <c r="CG50" s="130"/>
      <c r="CH50" s="88">
        <f t="shared" si="25"/>
        <v>0</v>
      </c>
      <c r="CI50" s="87"/>
      <c r="CJ50" s="59" t="str">
        <f t="shared" si="40"/>
        <v/>
      </c>
      <c r="CK50" s="130"/>
      <c r="CL50" s="130"/>
      <c r="CM50" s="130"/>
      <c r="CN50" s="130"/>
      <c r="CO50" s="88">
        <f t="shared" si="26"/>
        <v>0</v>
      </c>
      <c r="CP50" s="87"/>
      <c r="CQ50" s="59" t="str">
        <f t="shared" si="41"/>
        <v/>
      </c>
      <c r="CR50" s="130"/>
      <c r="CS50" s="130"/>
      <c r="CT50" s="130"/>
      <c r="CU50" s="130"/>
      <c r="CV50" s="88">
        <f t="shared" si="27"/>
        <v>0</v>
      </c>
      <c r="CW50" s="96"/>
    </row>
    <row r="51" spans="2:101">
      <c r="B51">
        <v>45</v>
      </c>
      <c r="C51" s="87"/>
      <c r="D51" s="59" t="str">
        <f t="shared" ref="D51:D82" si="42">IF(C51&gt;0,7.75/C51,"")</f>
        <v/>
      </c>
      <c r="E51" s="90"/>
      <c r="F51" s="130"/>
      <c r="G51" s="130"/>
      <c r="H51" s="130"/>
      <c r="I51" s="88">
        <f t="shared" si="14"/>
        <v>0</v>
      </c>
      <c r="J51" s="87"/>
      <c r="K51" s="59" t="str">
        <f t="shared" si="29"/>
        <v/>
      </c>
      <c r="L51" s="130"/>
      <c r="M51" s="130"/>
      <c r="N51" s="130"/>
      <c r="O51" s="130"/>
      <c r="P51" s="88">
        <f t="shared" si="15"/>
        <v>0</v>
      </c>
      <c r="Q51" s="87"/>
      <c r="R51" s="59" t="str">
        <f t="shared" si="30"/>
        <v/>
      </c>
      <c r="S51" s="130"/>
      <c r="T51" s="130"/>
      <c r="U51" s="130"/>
      <c r="V51" s="130"/>
      <c r="W51" s="88">
        <f t="shared" si="16"/>
        <v>0</v>
      </c>
      <c r="X51" s="87"/>
      <c r="Y51" s="59" t="str">
        <f t="shared" si="31"/>
        <v/>
      </c>
      <c r="Z51" s="130"/>
      <c r="AA51" s="130"/>
      <c r="AB51" s="130"/>
      <c r="AC51" s="130"/>
      <c r="AD51" s="88">
        <f t="shared" si="17"/>
        <v>0</v>
      </c>
      <c r="AE51" s="114"/>
      <c r="AF51" s="59" t="str">
        <f t="shared" si="32"/>
        <v/>
      </c>
      <c r="AG51" s="113"/>
      <c r="AH51" s="113"/>
      <c r="AI51" s="113"/>
      <c r="AJ51" s="113"/>
      <c r="AK51" s="88">
        <f t="shared" si="18"/>
        <v>0</v>
      </c>
      <c r="AL51" s="87"/>
      <c r="AM51" s="59" t="str">
        <f t="shared" si="33"/>
        <v/>
      </c>
      <c r="AN51" s="130"/>
      <c r="AO51" s="130"/>
      <c r="AP51" s="130"/>
      <c r="AQ51" s="130"/>
      <c r="AR51" s="88">
        <f t="shared" si="19"/>
        <v>0</v>
      </c>
      <c r="AS51" s="87"/>
      <c r="AT51" s="59" t="str">
        <f t="shared" si="34"/>
        <v/>
      </c>
      <c r="AU51" s="130"/>
      <c r="AV51" s="130"/>
      <c r="AW51" s="130"/>
      <c r="AX51" s="130"/>
      <c r="AY51" s="88">
        <f t="shared" si="20"/>
        <v>0</v>
      </c>
      <c r="AZ51" s="87"/>
      <c r="BA51" s="59" t="str">
        <f t="shared" si="35"/>
        <v/>
      </c>
      <c r="BB51" s="130"/>
      <c r="BC51" s="130"/>
      <c r="BD51" s="130"/>
      <c r="BE51" s="130"/>
      <c r="BF51" s="88">
        <f t="shared" si="21"/>
        <v>0</v>
      </c>
      <c r="BG51" s="87"/>
      <c r="BH51" s="59" t="str">
        <f t="shared" si="36"/>
        <v/>
      </c>
      <c r="BI51" s="130"/>
      <c r="BJ51" s="130"/>
      <c r="BK51" s="130"/>
      <c r="BL51" s="130"/>
      <c r="BM51" s="88">
        <f t="shared" si="22"/>
        <v>0</v>
      </c>
      <c r="BN51" s="87"/>
      <c r="BO51" s="59" t="str">
        <f t="shared" si="37"/>
        <v/>
      </c>
      <c r="BP51" s="130"/>
      <c r="BQ51" s="130"/>
      <c r="BR51" s="130"/>
      <c r="BS51" s="130"/>
      <c r="BT51" s="88">
        <f t="shared" si="23"/>
        <v>0</v>
      </c>
      <c r="BU51" s="87"/>
      <c r="BV51" s="59" t="str">
        <f t="shared" si="38"/>
        <v/>
      </c>
      <c r="BW51" s="130"/>
      <c r="BX51" s="130"/>
      <c r="BY51" s="130"/>
      <c r="BZ51" s="130"/>
      <c r="CA51" s="88">
        <f t="shared" si="24"/>
        <v>0</v>
      </c>
      <c r="CB51" s="87"/>
      <c r="CC51" s="59" t="str">
        <f t="shared" si="39"/>
        <v/>
      </c>
      <c r="CD51" s="130"/>
      <c r="CE51" s="130"/>
      <c r="CF51" s="130"/>
      <c r="CG51" s="130"/>
      <c r="CH51" s="88">
        <f t="shared" si="25"/>
        <v>0</v>
      </c>
      <c r="CI51" s="87"/>
      <c r="CJ51" s="59" t="str">
        <f t="shared" si="40"/>
        <v/>
      </c>
      <c r="CK51" s="130"/>
      <c r="CL51" s="130"/>
      <c r="CM51" s="130"/>
      <c r="CN51" s="130"/>
      <c r="CO51" s="88">
        <f t="shared" si="26"/>
        <v>0</v>
      </c>
      <c r="CP51" s="87"/>
      <c r="CQ51" s="59" t="str">
        <f t="shared" si="41"/>
        <v/>
      </c>
      <c r="CR51" s="130"/>
      <c r="CS51" s="130"/>
      <c r="CT51" s="130"/>
      <c r="CU51" s="130"/>
      <c r="CV51" s="88">
        <f t="shared" si="27"/>
        <v>0</v>
      </c>
      <c r="CW51" s="96"/>
    </row>
    <row r="52" spans="2:101">
      <c r="B52">
        <v>46</v>
      </c>
      <c r="C52" s="87"/>
      <c r="D52" s="59" t="str">
        <f t="shared" si="42"/>
        <v/>
      </c>
      <c r="E52" s="90"/>
      <c r="F52" s="130"/>
      <c r="G52" s="130"/>
      <c r="H52" s="130"/>
      <c r="I52" s="88">
        <f t="shared" si="14"/>
        <v>0</v>
      </c>
      <c r="J52" s="87"/>
      <c r="K52" s="59" t="str">
        <f t="shared" si="29"/>
        <v/>
      </c>
      <c r="L52" s="130"/>
      <c r="M52" s="130"/>
      <c r="N52" s="130"/>
      <c r="O52" s="130"/>
      <c r="P52" s="88">
        <f t="shared" si="15"/>
        <v>0</v>
      </c>
      <c r="Q52" s="87"/>
      <c r="R52" s="59" t="str">
        <f t="shared" si="30"/>
        <v/>
      </c>
      <c r="S52" s="130"/>
      <c r="T52" s="130"/>
      <c r="U52" s="130"/>
      <c r="V52" s="130"/>
      <c r="W52" s="88">
        <f t="shared" si="16"/>
        <v>0</v>
      </c>
      <c r="X52" s="87"/>
      <c r="Y52" s="59" t="str">
        <f t="shared" si="31"/>
        <v/>
      </c>
      <c r="Z52" s="130"/>
      <c r="AA52" s="130"/>
      <c r="AB52" s="130"/>
      <c r="AC52" s="130"/>
      <c r="AD52" s="88">
        <f t="shared" si="17"/>
        <v>0</v>
      </c>
      <c r="AE52" s="114"/>
      <c r="AF52" s="59" t="str">
        <f t="shared" si="32"/>
        <v/>
      </c>
      <c r="AG52" s="113"/>
      <c r="AH52" s="113"/>
      <c r="AI52" s="113"/>
      <c r="AJ52" s="113"/>
      <c r="AK52" s="88">
        <f t="shared" si="18"/>
        <v>0</v>
      </c>
      <c r="AL52" s="87"/>
      <c r="AM52" s="59" t="str">
        <f t="shared" si="33"/>
        <v/>
      </c>
      <c r="AN52" s="130"/>
      <c r="AO52" s="130"/>
      <c r="AP52" s="130"/>
      <c r="AQ52" s="130"/>
      <c r="AR52" s="88">
        <f t="shared" si="19"/>
        <v>0</v>
      </c>
      <c r="AS52" s="87"/>
      <c r="AT52" s="59" t="str">
        <f t="shared" si="34"/>
        <v/>
      </c>
      <c r="AU52" s="130"/>
      <c r="AV52" s="130"/>
      <c r="AW52" s="130"/>
      <c r="AX52" s="130"/>
      <c r="AY52" s="88">
        <f t="shared" si="20"/>
        <v>0</v>
      </c>
      <c r="AZ52" s="87"/>
      <c r="BA52" s="59" t="str">
        <f t="shared" si="35"/>
        <v/>
      </c>
      <c r="BB52" s="130"/>
      <c r="BC52" s="130"/>
      <c r="BD52" s="130"/>
      <c r="BE52" s="130"/>
      <c r="BF52" s="88">
        <f t="shared" si="21"/>
        <v>0</v>
      </c>
      <c r="BG52" s="87"/>
      <c r="BH52" s="59" t="str">
        <f t="shared" si="36"/>
        <v/>
      </c>
      <c r="BI52" s="130"/>
      <c r="BJ52" s="130"/>
      <c r="BK52" s="130"/>
      <c r="BL52" s="130"/>
      <c r="BM52" s="88">
        <f t="shared" si="22"/>
        <v>0</v>
      </c>
      <c r="BN52" s="87"/>
      <c r="BO52" s="59" t="str">
        <f t="shared" si="37"/>
        <v/>
      </c>
      <c r="BP52" s="130"/>
      <c r="BQ52" s="130"/>
      <c r="BR52" s="130"/>
      <c r="BS52" s="130"/>
      <c r="BT52" s="88">
        <f t="shared" si="23"/>
        <v>0</v>
      </c>
      <c r="BU52" s="87"/>
      <c r="BV52" s="59" t="str">
        <f t="shared" si="38"/>
        <v/>
      </c>
      <c r="BW52" s="130"/>
      <c r="BX52" s="130"/>
      <c r="BY52" s="130"/>
      <c r="BZ52" s="130"/>
      <c r="CA52" s="88">
        <f t="shared" si="24"/>
        <v>0</v>
      </c>
      <c r="CB52" s="87"/>
      <c r="CC52" s="59" t="str">
        <f t="shared" si="39"/>
        <v/>
      </c>
      <c r="CD52" s="130"/>
      <c r="CE52" s="130"/>
      <c r="CF52" s="130"/>
      <c r="CG52" s="130"/>
      <c r="CH52" s="88">
        <f t="shared" si="25"/>
        <v>0</v>
      </c>
      <c r="CI52" s="87"/>
      <c r="CJ52" s="59" t="str">
        <f t="shared" si="40"/>
        <v/>
      </c>
      <c r="CK52" s="130"/>
      <c r="CL52" s="130"/>
      <c r="CM52" s="130"/>
      <c r="CN52" s="130"/>
      <c r="CO52" s="88">
        <f t="shared" si="26"/>
        <v>0</v>
      </c>
      <c r="CP52" s="87"/>
      <c r="CQ52" s="59" t="str">
        <f t="shared" si="41"/>
        <v/>
      </c>
      <c r="CR52" s="130"/>
      <c r="CS52" s="130"/>
      <c r="CT52" s="130"/>
      <c r="CU52" s="130"/>
      <c r="CV52" s="88">
        <f t="shared" si="27"/>
        <v>0</v>
      </c>
      <c r="CW52" s="96"/>
    </row>
    <row r="53" spans="2:101">
      <c r="B53">
        <v>47</v>
      </c>
      <c r="C53" s="87"/>
      <c r="D53" s="59" t="str">
        <f t="shared" si="42"/>
        <v/>
      </c>
      <c r="E53" s="90"/>
      <c r="F53" s="130"/>
      <c r="G53" s="130"/>
      <c r="H53" s="130"/>
      <c r="I53" s="88">
        <f t="shared" si="14"/>
        <v>0</v>
      </c>
      <c r="J53" s="87"/>
      <c r="K53" s="59" t="str">
        <f t="shared" si="29"/>
        <v/>
      </c>
      <c r="L53" s="130"/>
      <c r="M53" s="130"/>
      <c r="N53" s="130"/>
      <c r="O53" s="130"/>
      <c r="P53" s="88">
        <f t="shared" si="15"/>
        <v>0</v>
      </c>
      <c r="Q53" s="87"/>
      <c r="R53" s="59" t="str">
        <f t="shared" si="30"/>
        <v/>
      </c>
      <c r="S53" s="130"/>
      <c r="T53" s="130"/>
      <c r="U53" s="130"/>
      <c r="V53" s="130"/>
      <c r="W53" s="88">
        <f t="shared" si="16"/>
        <v>0</v>
      </c>
      <c r="X53" s="87"/>
      <c r="Y53" s="59" t="str">
        <f t="shared" si="31"/>
        <v/>
      </c>
      <c r="Z53" s="130"/>
      <c r="AA53" s="130"/>
      <c r="AB53" s="130"/>
      <c r="AC53" s="130"/>
      <c r="AD53" s="88">
        <f t="shared" si="17"/>
        <v>0</v>
      </c>
      <c r="AE53" s="114"/>
      <c r="AF53" s="59" t="str">
        <f t="shared" si="32"/>
        <v/>
      </c>
      <c r="AG53" s="113"/>
      <c r="AH53" s="113"/>
      <c r="AI53" s="113"/>
      <c r="AJ53" s="113"/>
      <c r="AK53" s="88">
        <f t="shared" si="18"/>
        <v>0</v>
      </c>
      <c r="AL53" s="87"/>
      <c r="AM53" s="59" t="str">
        <f t="shared" si="33"/>
        <v/>
      </c>
      <c r="AN53" s="130"/>
      <c r="AO53" s="130"/>
      <c r="AP53" s="130"/>
      <c r="AQ53" s="130"/>
      <c r="AR53" s="88">
        <f t="shared" si="19"/>
        <v>0</v>
      </c>
      <c r="AS53" s="87"/>
      <c r="AT53" s="59" t="str">
        <f t="shared" si="34"/>
        <v/>
      </c>
      <c r="AU53" s="130"/>
      <c r="AV53" s="130"/>
      <c r="AW53" s="130"/>
      <c r="AX53" s="130"/>
      <c r="AY53" s="88">
        <f t="shared" si="20"/>
        <v>0</v>
      </c>
      <c r="AZ53" s="87"/>
      <c r="BA53" s="59" t="str">
        <f t="shared" si="35"/>
        <v/>
      </c>
      <c r="BB53" s="130"/>
      <c r="BC53" s="130"/>
      <c r="BD53" s="130"/>
      <c r="BE53" s="130"/>
      <c r="BF53" s="88">
        <f t="shared" si="21"/>
        <v>0</v>
      </c>
      <c r="BG53" s="87"/>
      <c r="BH53" s="59" t="str">
        <f t="shared" si="36"/>
        <v/>
      </c>
      <c r="BI53" s="130"/>
      <c r="BJ53" s="130"/>
      <c r="BK53" s="130"/>
      <c r="BL53" s="130"/>
      <c r="BM53" s="88">
        <f t="shared" si="22"/>
        <v>0</v>
      </c>
      <c r="BN53" s="87"/>
      <c r="BO53" s="59" t="str">
        <f t="shared" si="37"/>
        <v/>
      </c>
      <c r="BP53" s="130"/>
      <c r="BQ53" s="130"/>
      <c r="BR53" s="130"/>
      <c r="BS53" s="130"/>
      <c r="BT53" s="88">
        <f t="shared" si="23"/>
        <v>0</v>
      </c>
      <c r="BU53" s="87"/>
      <c r="BV53" s="59" t="str">
        <f t="shared" si="38"/>
        <v/>
      </c>
      <c r="BW53" s="130"/>
      <c r="BX53" s="130"/>
      <c r="BY53" s="130"/>
      <c r="BZ53" s="130"/>
      <c r="CA53" s="88">
        <f t="shared" si="24"/>
        <v>0</v>
      </c>
      <c r="CB53" s="87"/>
      <c r="CC53" s="59" t="str">
        <f t="shared" si="39"/>
        <v/>
      </c>
      <c r="CD53" s="130"/>
      <c r="CE53" s="130"/>
      <c r="CF53" s="130"/>
      <c r="CG53" s="130"/>
      <c r="CH53" s="88">
        <f t="shared" si="25"/>
        <v>0</v>
      </c>
      <c r="CI53" s="87"/>
      <c r="CJ53" s="59" t="str">
        <f t="shared" si="40"/>
        <v/>
      </c>
      <c r="CK53" s="130"/>
      <c r="CL53" s="130"/>
      <c r="CM53" s="130"/>
      <c r="CN53" s="130"/>
      <c r="CO53" s="88">
        <f t="shared" si="26"/>
        <v>0</v>
      </c>
      <c r="CP53" s="87"/>
      <c r="CQ53" s="59" t="str">
        <f t="shared" si="41"/>
        <v/>
      </c>
      <c r="CR53" s="130"/>
      <c r="CS53" s="130"/>
      <c r="CT53" s="130"/>
      <c r="CU53" s="130"/>
      <c r="CV53" s="88">
        <f t="shared" si="27"/>
        <v>0</v>
      </c>
      <c r="CW53" s="96"/>
    </row>
    <row r="54" spans="2:101">
      <c r="B54">
        <v>48</v>
      </c>
      <c r="C54" s="87"/>
      <c r="D54" s="59" t="str">
        <f t="shared" si="42"/>
        <v/>
      </c>
      <c r="E54" s="90"/>
      <c r="F54" s="130"/>
      <c r="G54" s="130"/>
      <c r="H54" s="130"/>
      <c r="I54" s="88">
        <f t="shared" si="14"/>
        <v>0</v>
      </c>
      <c r="J54" s="87"/>
      <c r="K54" s="59" t="str">
        <f t="shared" si="29"/>
        <v/>
      </c>
      <c r="L54" s="130"/>
      <c r="M54" s="130"/>
      <c r="N54" s="130"/>
      <c r="O54" s="130"/>
      <c r="P54" s="88">
        <f t="shared" si="15"/>
        <v>0</v>
      </c>
      <c r="Q54" s="87"/>
      <c r="R54" s="59" t="str">
        <f t="shared" si="30"/>
        <v/>
      </c>
      <c r="S54" s="130"/>
      <c r="T54" s="130"/>
      <c r="U54" s="130"/>
      <c r="V54" s="130"/>
      <c r="W54" s="88">
        <f t="shared" si="16"/>
        <v>0</v>
      </c>
      <c r="X54" s="87"/>
      <c r="Y54" s="59" t="str">
        <f t="shared" si="31"/>
        <v/>
      </c>
      <c r="Z54" s="130"/>
      <c r="AA54" s="130"/>
      <c r="AB54" s="130"/>
      <c r="AC54" s="130"/>
      <c r="AD54" s="88">
        <f t="shared" si="17"/>
        <v>0</v>
      </c>
      <c r="AE54" s="114"/>
      <c r="AF54" s="59" t="str">
        <f t="shared" si="32"/>
        <v/>
      </c>
      <c r="AG54" s="113"/>
      <c r="AH54" s="113"/>
      <c r="AI54" s="113"/>
      <c r="AJ54" s="113"/>
      <c r="AK54" s="88">
        <f t="shared" si="18"/>
        <v>0</v>
      </c>
      <c r="AL54" s="87"/>
      <c r="AM54" s="59" t="str">
        <f t="shared" si="33"/>
        <v/>
      </c>
      <c r="AN54" s="130"/>
      <c r="AO54" s="130"/>
      <c r="AP54" s="130"/>
      <c r="AQ54" s="130"/>
      <c r="AR54" s="88">
        <f t="shared" si="19"/>
        <v>0</v>
      </c>
      <c r="AS54" s="87"/>
      <c r="AT54" s="59" t="str">
        <f t="shared" si="34"/>
        <v/>
      </c>
      <c r="AU54" s="130"/>
      <c r="AV54" s="130"/>
      <c r="AW54" s="130"/>
      <c r="AX54" s="130"/>
      <c r="AY54" s="88">
        <f t="shared" si="20"/>
        <v>0</v>
      </c>
      <c r="AZ54" s="87"/>
      <c r="BA54" s="59" t="str">
        <f t="shared" si="35"/>
        <v/>
      </c>
      <c r="BB54" s="130"/>
      <c r="BC54" s="130"/>
      <c r="BD54" s="130"/>
      <c r="BE54" s="130"/>
      <c r="BF54" s="88">
        <f t="shared" si="21"/>
        <v>0</v>
      </c>
      <c r="BG54" s="87"/>
      <c r="BH54" s="59" t="str">
        <f t="shared" si="36"/>
        <v/>
      </c>
      <c r="BI54" s="130"/>
      <c r="BJ54" s="130"/>
      <c r="BK54" s="130"/>
      <c r="BL54" s="130"/>
      <c r="BM54" s="88">
        <f t="shared" si="22"/>
        <v>0</v>
      </c>
      <c r="BN54" s="87"/>
      <c r="BO54" s="59" t="str">
        <f t="shared" si="37"/>
        <v/>
      </c>
      <c r="BP54" s="130"/>
      <c r="BQ54" s="130"/>
      <c r="BR54" s="130"/>
      <c r="BS54" s="130"/>
      <c r="BT54" s="88">
        <f t="shared" si="23"/>
        <v>0</v>
      </c>
      <c r="BU54" s="87"/>
      <c r="BV54" s="59" t="str">
        <f t="shared" si="38"/>
        <v/>
      </c>
      <c r="BW54" s="130"/>
      <c r="BX54" s="130"/>
      <c r="BY54" s="130"/>
      <c r="BZ54" s="130"/>
      <c r="CA54" s="88">
        <f t="shared" si="24"/>
        <v>0</v>
      </c>
      <c r="CB54" s="87"/>
      <c r="CC54" s="59" t="str">
        <f t="shared" si="39"/>
        <v/>
      </c>
      <c r="CD54" s="130"/>
      <c r="CE54" s="130"/>
      <c r="CF54" s="130"/>
      <c r="CG54" s="130"/>
      <c r="CH54" s="88">
        <f t="shared" si="25"/>
        <v>0</v>
      </c>
      <c r="CI54" s="87"/>
      <c r="CJ54" s="59" t="str">
        <f t="shared" si="40"/>
        <v/>
      </c>
      <c r="CK54" s="130"/>
      <c r="CL54" s="130"/>
      <c r="CM54" s="130"/>
      <c r="CN54" s="130"/>
      <c r="CO54" s="88">
        <f t="shared" si="26"/>
        <v>0</v>
      </c>
      <c r="CP54" s="87"/>
      <c r="CQ54" s="59" t="str">
        <f t="shared" si="41"/>
        <v/>
      </c>
      <c r="CR54" s="130"/>
      <c r="CS54" s="130"/>
      <c r="CT54" s="130"/>
      <c r="CU54" s="130"/>
      <c r="CV54" s="88">
        <f t="shared" si="27"/>
        <v>0</v>
      </c>
      <c r="CW54" s="96"/>
    </row>
    <row r="55" spans="2:101">
      <c r="B55">
        <v>49</v>
      </c>
      <c r="C55" s="87"/>
      <c r="D55" s="59" t="str">
        <f t="shared" si="42"/>
        <v/>
      </c>
      <c r="E55" s="90"/>
      <c r="F55" s="130"/>
      <c r="G55" s="130"/>
      <c r="H55" s="130"/>
      <c r="I55" s="88">
        <f t="shared" si="14"/>
        <v>0</v>
      </c>
      <c r="J55" s="87"/>
      <c r="K55" s="59" t="str">
        <f t="shared" si="29"/>
        <v/>
      </c>
      <c r="L55" s="130"/>
      <c r="M55" s="130"/>
      <c r="N55" s="130"/>
      <c r="O55" s="130"/>
      <c r="P55" s="88">
        <f t="shared" si="15"/>
        <v>0</v>
      </c>
      <c r="Q55" s="87"/>
      <c r="R55" s="59" t="str">
        <f t="shared" si="30"/>
        <v/>
      </c>
      <c r="S55" s="130"/>
      <c r="T55" s="130"/>
      <c r="U55" s="130"/>
      <c r="V55" s="130"/>
      <c r="W55" s="88">
        <f t="shared" si="16"/>
        <v>0</v>
      </c>
      <c r="X55" s="87"/>
      <c r="Y55" s="59" t="str">
        <f t="shared" si="31"/>
        <v/>
      </c>
      <c r="Z55" s="130"/>
      <c r="AA55" s="130"/>
      <c r="AB55" s="130"/>
      <c r="AC55" s="130"/>
      <c r="AD55" s="88">
        <f t="shared" si="17"/>
        <v>0</v>
      </c>
      <c r="AE55" s="114"/>
      <c r="AF55" s="59" t="str">
        <f t="shared" si="32"/>
        <v/>
      </c>
      <c r="AG55" s="113"/>
      <c r="AH55" s="113"/>
      <c r="AI55" s="113"/>
      <c r="AJ55" s="113"/>
      <c r="AK55" s="88">
        <f t="shared" si="18"/>
        <v>0</v>
      </c>
      <c r="AL55" s="87"/>
      <c r="AM55" s="59" t="str">
        <f t="shared" si="33"/>
        <v/>
      </c>
      <c r="AN55" s="130"/>
      <c r="AO55" s="130"/>
      <c r="AP55" s="130"/>
      <c r="AQ55" s="130"/>
      <c r="AR55" s="88">
        <f t="shared" si="19"/>
        <v>0</v>
      </c>
      <c r="AS55" s="87"/>
      <c r="AT55" s="59" t="str">
        <f t="shared" si="34"/>
        <v/>
      </c>
      <c r="AU55" s="130"/>
      <c r="AV55" s="130"/>
      <c r="AW55" s="130"/>
      <c r="AX55" s="130"/>
      <c r="AY55" s="88">
        <f t="shared" si="20"/>
        <v>0</v>
      </c>
      <c r="AZ55" s="87"/>
      <c r="BA55" s="59" t="str">
        <f t="shared" si="35"/>
        <v/>
      </c>
      <c r="BB55" s="130"/>
      <c r="BC55" s="130"/>
      <c r="BD55" s="130"/>
      <c r="BE55" s="130"/>
      <c r="BF55" s="88">
        <f t="shared" si="21"/>
        <v>0</v>
      </c>
      <c r="BG55" s="87"/>
      <c r="BH55" s="59" t="str">
        <f t="shared" si="36"/>
        <v/>
      </c>
      <c r="BI55" s="130"/>
      <c r="BJ55" s="130"/>
      <c r="BK55" s="130"/>
      <c r="BL55" s="130"/>
      <c r="BM55" s="88">
        <f t="shared" si="22"/>
        <v>0</v>
      </c>
      <c r="BN55" s="87"/>
      <c r="BO55" s="59" t="str">
        <f t="shared" si="37"/>
        <v/>
      </c>
      <c r="BP55" s="130"/>
      <c r="BQ55" s="130"/>
      <c r="BR55" s="130"/>
      <c r="BS55" s="130"/>
      <c r="BT55" s="88">
        <f t="shared" si="23"/>
        <v>0</v>
      </c>
      <c r="BU55" s="87"/>
      <c r="BV55" s="59" t="str">
        <f t="shared" si="38"/>
        <v/>
      </c>
      <c r="BW55" s="130"/>
      <c r="BX55" s="130"/>
      <c r="BY55" s="130"/>
      <c r="BZ55" s="130"/>
      <c r="CA55" s="88">
        <f t="shared" si="24"/>
        <v>0</v>
      </c>
      <c r="CB55" s="87"/>
      <c r="CC55" s="59" t="str">
        <f t="shared" si="39"/>
        <v/>
      </c>
      <c r="CD55" s="130"/>
      <c r="CE55" s="130"/>
      <c r="CF55" s="130"/>
      <c r="CG55" s="130"/>
      <c r="CH55" s="88">
        <f t="shared" si="25"/>
        <v>0</v>
      </c>
      <c r="CI55" s="87"/>
      <c r="CJ55" s="59" t="str">
        <f t="shared" si="40"/>
        <v/>
      </c>
      <c r="CK55" s="130"/>
      <c r="CL55" s="130"/>
      <c r="CM55" s="130"/>
      <c r="CN55" s="130"/>
      <c r="CO55" s="88">
        <f t="shared" si="26"/>
        <v>0</v>
      </c>
      <c r="CP55" s="87"/>
      <c r="CQ55" s="59" t="str">
        <f t="shared" si="41"/>
        <v/>
      </c>
      <c r="CR55" s="130"/>
      <c r="CS55" s="130"/>
      <c r="CT55" s="130"/>
      <c r="CU55" s="130"/>
      <c r="CV55" s="88">
        <f t="shared" si="27"/>
        <v>0</v>
      </c>
      <c r="CW55" s="96"/>
    </row>
    <row r="56" spans="2:101">
      <c r="B56">
        <v>50</v>
      </c>
      <c r="C56" s="87"/>
      <c r="D56" s="59" t="str">
        <f t="shared" si="42"/>
        <v/>
      </c>
      <c r="E56" s="90"/>
      <c r="F56" s="130"/>
      <c r="G56" s="130"/>
      <c r="H56" s="130"/>
      <c r="I56" s="88">
        <f t="shared" si="14"/>
        <v>0</v>
      </c>
      <c r="J56" s="87"/>
      <c r="K56" s="59" t="str">
        <f t="shared" si="29"/>
        <v/>
      </c>
      <c r="L56" s="130"/>
      <c r="M56" s="130"/>
      <c r="N56" s="130"/>
      <c r="O56" s="130"/>
      <c r="P56" s="88">
        <f t="shared" si="15"/>
        <v>0</v>
      </c>
      <c r="Q56" s="87"/>
      <c r="R56" s="59" t="str">
        <f t="shared" si="30"/>
        <v/>
      </c>
      <c r="S56" s="130"/>
      <c r="T56" s="130"/>
      <c r="U56" s="130"/>
      <c r="V56" s="130"/>
      <c r="W56" s="88">
        <f t="shared" si="16"/>
        <v>0</v>
      </c>
      <c r="X56" s="87"/>
      <c r="Y56" s="59" t="str">
        <f t="shared" si="31"/>
        <v/>
      </c>
      <c r="Z56" s="130"/>
      <c r="AA56" s="130"/>
      <c r="AB56" s="130"/>
      <c r="AC56" s="130"/>
      <c r="AD56" s="88">
        <f t="shared" si="17"/>
        <v>0</v>
      </c>
      <c r="AE56" s="114"/>
      <c r="AF56" s="59" t="str">
        <f t="shared" si="32"/>
        <v/>
      </c>
      <c r="AG56" s="113"/>
      <c r="AH56" s="113"/>
      <c r="AI56" s="113"/>
      <c r="AJ56" s="113"/>
      <c r="AK56" s="88">
        <f t="shared" si="18"/>
        <v>0</v>
      </c>
      <c r="AL56" s="87"/>
      <c r="AM56" s="59" t="str">
        <f t="shared" si="33"/>
        <v/>
      </c>
      <c r="AN56" s="130"/>
      <c r="AO56" s="130"/>
      <c r="AP56" s="130"/>
      <c r="AQ56" s="130"/>
      <c r="AR56" s="88">
        <f t="shared" si="19"/>
        <v>0</v>
      </c>
      <c r="AS56" s="87"/>
      <c r="AT56" s="59" t="str">
        <f t="shared" si="34"/>
        <v/>
      </c>
      <c r="AU56" s="130"/>
      <c r="AV56" s="130"/>
      <c r="AW56" s="130"/>
      <c r="AX56" s="130"/>
      <c r="AY56" s="88">
        <f t="shared" si="20"/>
        <v>0</v>
      </c>
      <c r="AZ56" s="87"/>
      <c r="BA56" s="59" t="str">
        <f t="shared" si="35"/>
        <v/>
      </c>
      <c r="BB56" s="130"/>
      <c r="BC56" s="130"/>
      <c r="BD56" s="130"/>
      <c r="BE56" s="130"/>
      <c r="BF56" s="88">
        <f t="shared" si="21"/>
        <v>0</v>
      </c>
      <c r="BG56" s="87"/>
      <c r="BH56" s="59" t="str">
        <f t="shared" si="36"/>
        <v/>
      </c>
      <c r="BI56" s="130"/>
      <c r="BJ56" s="130"/>
      <c r="BK56" s="130"/>
      <c r="BL56" s="130"/>
      <c r="BM56" s="88">
        <f t="shared" si="22"/>
        <v>0</v>
      </c>
      <c r="BN56" s="87"/>
      <c r="BO56" s="59" t="str">
        <f t="shared" si="37"/>
        <v/>
      </c>
      <c r="BP56" s="130"/>
      <c r="BQ56" s="130"/>
      <c r="BR56" s="130"/>
      <c r="BS56" s="130"/>
      <c r="BT56" s="88">
        <f t="shared" si="23"/>
        <v>0</v>
      </c>
      <c r="BU56" s="87"/>
      <c r="BV56" s="59" t="str">
        <f t="shared" si="38"/>
        <v/>
      </c>
      <c r="BW56" s="130"/>
      <c r="BX56" s="130"/>
      <c r="BY56" s="130"/>
      <c r="BZ56" s="130"/>
      <c r="CA56" s="88">
        <f t="shared" si="24"/>
        <v>0</v>
      </c>
      <c r="CB56" s="87"/>
      <c r="CC56" s="59" t="str">
        <f t="shared" si="39"/>
        <v/>
      </c>
      <c r="CD56" s="130"/>
      <c r="CE56" s="130"/>
      <c r="CF56" s="130"/>
      <c r="CG56" s="130"/>
      <c r="CH56" s="88">
        <f t="shared" si="25"/>
        <v>0</v>
      </c>
      <c r="CI56" s="87"/>
      <c r="CJ56" s="59" t="str">
        <f t="shared" si="40"/>
        <v/>
      </c>
      <c r="CK56" s="130"/>
      <c r="CL56" s="130"/>
      <c r="CM56" s="130"/>
      <c r="CN56" s="130"/>
      <c r="CO56" s="88">
        <f t="shared" si="26"/>
        <v>0</v>
      </c>
      <c r="CP56" s="87"/>
      <c r="CQ56" s="59" t="str">
        <f t="shared" si="41"/>
        <v/>
      </c>
      <c r="CR56" s="130"/>
      <c r="CS56" s="130"/>
      <c r="CT56" s="130"/>
      <c r="CU56" s="130"/>
      <c r="CV56" s="88">
        <f t="shared" si="27"/>
        <v>0</v>
      </c>
      <c r="CW56" s="96"/>
    </row>
    <row r="57" spans="2:101">
      <c r="B57">
        <v>51</v>
      </c>
      <c r="C57" s="87"/>
      <c r="D57" s="59" t="str">
        <f t="shared" si="42"/>
        <v/>
      </c>
      <c r="E57" s="90"/>
      <c r="F57" s="130"/>
      <c r="G57" s="130"/>
      <c r="H57" s="130"/>
      <c r="I57" s="88">
        <f t="shared" si="14"/>
        <v>0</v>
      </c>
      <c r="J57" s="87"/>
      <c r="K57" s="59" t="str">
        <f t="shared" si="29"/>
        <v/>
      </c>
      <c r="L57" s="130"/>
      <c r="M57" s="130"/>
      <c r="N57" s="130"/>
      <c r="O57" s="130"/>
      <c r="P57" s="88">
        <f t="shared" si="15"/>
        <v>0</v>
      </c>
      <c r="Q57" s="87"/>
      <c r="R57" s="59" t="str">
        <f t="shared" si="30"/>
        <v/>
      </c>
      <c r="S57" s="130"/>
      <c r="T57" s="130"/>
      <c r="U57" s="130"/>
      <c r="V57" s="130"/>
      <c r="W57" s="88">
        <f t="shared" si="16"/>
        <v>0</v>
      </c>
      <c r="X57" s="87"/>
      <c r="Y57" s="59" t="str">
        <f t="shared" si="31"/>
        <v/>
      </c>
      <c r="Z57" s="130"/>
      <c r="AA57" s="130"/>
      <c r="AB57" s="130"/>
      <c r="AC57" s="130"/>
      <c r="AD57" s="88">
        <f t="shared" si="17"/>
        <v>0</v>
      </c>
      <c r="AE57" s="114"/>
      <c r="AF57" s="59" t="str">
        <f t="shared" si="32"/>
        <v/>
      </c>
      <c r="AG57" s="113"/>
      <c r="AH57" s="113"/>
      <c r="AI57" s="113"/>
      <c r="AJ57" s="113"/>
      <c r="AK57" s="88">
        <f t="shared" si="18"/>
        <v>0</v>
      </c>
      <c r="AL57" s="87"/>
      <c r="AM57" s="59" t="str">
        <f t="shared" si="33"/>
        <v/>
      </c>
      <c r="AN57" s="130"/>
      <c r="AO57" s="130"/>
      <c r="AP57" s="130"/>
      <c r="AQ57" s="130"/>
      <c r="AR57" s="88">
        <f t="shared" si="19"/>
        <v>0</v>
      </c>
      <c r="AS57" s="87"/>
      <c r="AT57" s="59" t="str">
        <f t="shared" si="34"/>
        <v/>
      </c>
      <c r="AU57" s="130"/>
      <c r="AV57" s="130"/>
      <c r="AW57" s="130"/>
      <c r="AX57" s="130"/>
      <c r="AY57" s="88">
        <f t="shared" si="20"/>
        <v>0</v>
      </c>
      <c r="AZ57" s="87"/>
      <c r="BA57" s="59" t="str">
        <f t="shared" si="35"/>
        <v/>
      </c>
      <c r="BB57" s="130"/>
      <c r="BC57" s="130"/>
      <c r="BD57" s="130"/>
      <c r="BE57" s="130"/>
      <c r="BF57" s="88">
        <f t="shared" si="21"/>
        <v>0</v>
      </c>
      <c r="BG57" s="87"/>
      <c r="BH57" s="59" t="str">
        <f t="shared" si="36"/>
        <v/>
      </c>
      <c r="BI57" s="130"/>
      <c r="BJ57" s="130"/>
      <c r="BK57" s="130"/>
      <c r="BL57" s="130"/>
      <c r="BM57" s="88">
        <f t="shared" si="22"/>
        <v>0</v>
      </c>
      <c r="BN57" s="87"/>
      <c r="BO57" s="59" t="str">
        <f t="shared" si="37"/>
        <v/>
      </c>
      <c r="BP57" s="130"/>
      <c r="BQ57" s="130"/>
      <c r="BR57" s="130"/>
      <c r="BS57" s="130"/>
      <c r="BT57" s="88">
        <f t="shared" si="23"/>
        <v>0</v>
      </c>
      <c r="BU57" s="87"/>
      <c r="BV57" s="59" t="str">
        <f t="shared" si="38"/>
        <v/>
      </c>
      <c r="BW57" s="130"/>
      <c r="BX57" s="130"/>
      <c r="BY57" s="130"/>
      <c r="BZ57" s="130"/>
      <c r="CA57" s="88">
        <f t="shared" si="24"/>
        <v>0</v>
      </c>
      <c r="CB57" s="87"/>
      <c r="CC57" s="59" t="str">
        <f t="shared" si="39"/>
        <v/>
      </c>
      <c r="CD57" s="130"/>
      <c r="CE57" s="130"/>
      <c r="CF57" s="130"/>
      <c r="CG57" s="130"/>
      <c r="CH57" s="88">
        <f t="shared" si="25"/>
        <v>0</v>
      </c>
      <c r="CI57" s="87"/>
      <c r="CJ57" s="59" t="str">
        <f t="shared" si="40"/>
        <v/>
      </c>
      <c r="CK57" s="130"/>
      <c r="CL57" s="130"/>
      <c r="CM57" s="130"/>
      <c r="CN57" s="130"/>
      <c r="CO57" s="88">
        <f t="shared" si="26"/>
        <v>0</v>
      </c>
      <c r="CP57" s="87"/>
      <c r="CQ57" s="59" t="str">
        <f t="shared" si="41"/>
        <v/>
      </c>
      <c r="CR57" s="130"/>
      <c r="CS57" s="130"/>
      <c r="CT57" s="130"/>
      <c r="CU57" s="130"/>
      <c r="CV57" s="88">
        <f t="shared" si="27"/>
        <v>0</v>
      </c>
      <c r="CW57" s="96"/>
    </row>
    <row r="58" spans="2:101">
      <c r="B58">
        <v>52</v>
      </c>
      <c r="C58" s="87"/>
      <c r="D58" s="59" t="str">
        <f t="shared" si="42"/>
        <v/>
      </c>
      <c r="E58" s="90"/>
      <c r="F58" s="130"/>
      <c r="G58" s="130"/>
      <c r="H58" s="130"/>
      <c r="I58" s="88">
        <f t="shared" si="14"/>
        <v>0</v>
      </c>
      <c r="J58" s="87"/>
      <c r="K58" s="59" t="str">
        <f t="shared" si="29"/>
        <v/>
      </c>
      <c r="L58" s="130"/>
      <c r="M58" s="130"/>
      <c r="N58" s="130"/>
      <c r="O58" s="130"/>
      <c r="P58" s="88">
        <f t="shared" si="15"/>
        <v>0</v>
      </c>
      <c r="Q58" s="87"/>
      <c r="R58" s="59" t="str">
        <f t="shared" si="30"/>
        <v/>
      </c>
      <c r="S58" s="130"/>
      <c r="T58" s="130"/>
      <c r="U58" s="130"/>
      <c r="V58" s="130"/>
      <c r="W58" s="88">
        <f t="shared" si="16"/>
        <v>0</v>
      </c>
      <c r="X58" s="87"/>
      <c r="Y58" s="59" t="str">
        <f t="shared" si="31"/>
        <v/>
      </c>
      <c r="Z58" s="130"/>
      <c r="AA58" s="130"/>
      <c r="AB58" s="130"/>
      <c r="AC58" s="130"/>
      <c r="AD58" s="88">
        <f t="shared" si="17"/>
        <v>0</v>
      </c>
      <c r="AE58" s="114"/>
      <c r="AF58" s="59" t="str">
        <f t="shared" si="32"/>
        <v/>
      </c>
      <c r="AG58" s="113"/>
      <c r="AH58" s="113"/>
      <c r="AI58" s="113"/>
      <c r="AJ58" s="113"/>
      <c r="AK58" s="88">
        <f t="shared" si="18"/>
        <v>0</v>
      </c>
      <c r="AL58" s="87"/>
      <c r="AM58" s="59" t="str">
        <f t="shared" si="33"/>
        <v/>
      </c>
      <c r="AN58" s="130"/>
      <c r="AO58" s="130"/>
      <c r="AP58" s="130"/>
      <c r="AQ58" s="130"/>
      <c r="AR58" s="88">
        <f t="shared" si="19"/>
        <v>0</v>
      </c>
      <c r="AS58" s="87"/>
      <c r="AT58" s="59" t="str">
        <f t="shared" si="34"/>
        <v/>
      </c>
      <c r="AU58" s="130"/>
      <c r="AV58" s="130"/>
      <c r="AW58" s="130"/>
      <c r="AX58" s="130"/>
      <c r="AY58" s="88">
        <f t="shared" si="20"/>
        <v>0</v>
      </c>
      <c r="AZ58" s="87"/>
      <c r="BA58" s="59" t="str">
        <f t="shared" si="35"/>
        <v/>
      </c>
      <c r="BB58" s="130"/>
      <c r="BC58" s="130"/>
      <c r="BD58" s="130"/>
      <c r="BE58" s="130"/>
      <c r="BF58" s="88">
        <f t="shared" si="21"/>
        <v>0</v>
      </c>
      <c r="BG58" s="87"/>
      <c r="BH58" s="59" t="str">
        <f t="shared" si="36"/>
        <v/>
      </c>
      <c r="BI58" s="130"/>
      <c r="BJ58" s="130"/>
      <c r="BK58" s="130"/>
      <c r="BL58" s="130"/>
      <c r="BM58" s="88">
        <f t="shared" si="22"/>
        <v>0</v>
      </c>
      <c r="BN58" s="87"/>
      <c r="BO58" s="59" t="str">
        <f t="shared" si="37"/>
        <v/>
      </c>
      <c r="BP58" s="130"/>
      <c r="BQ58" s="130"/>
      <c r="BR58" s="130"/>
      <c r="BS58" s="130"/>
      <c r="BT58" s="88">
        <f t="shared" si="23"/>
        <v>0</v>
      </c>
      <c r="BU58" s="87"/>
      <c r="BV58" s="59" t="str">
        <f t="shared" si="38"/>
        <v/>
      </c>
      <c r="BW58" s="130"/>
      <c r="BX58" s="130"/>
      <c r="BY58" s="130"/>
      <c r="BZ58" s="130"/>
      <c r="CA58" s="88">
        <f t="shared" si="24"/>
        <v>0</v>
      </c>
      <c r="CB58" s="87"/>
      <c r="CC58" s="59" t="str">
        <f t="shared" si="39"/>
        <v/>
      </c>
      <c r="CD58" s="130"/>
      <c r="CE58" s="130"/>
      <c r="CF58" s="130"/>
      <c r="CG58" s="130"/>
      <c r="CH58" s="88">
        <f t="shared" si="25"/>
        <v>0</v>
      </c>
      <c r="CI58" s="87"/>
      <c r="CJ58" s="59" t="str">
        <f t="shared" si="40"/>
        <v/>
      </c>
      <c r="CK58" s="130"/>
      <c r="CL58" s="130"/>
      <c r="CM58" s="130"/>
      <c r="CN58" s="130"/>
      <c r="CO58" s="88">
        <f t="shared" si="26"/>
        <v>0</v>
      </c>
      <c r="CP58" s="87"/>
      <c r="CQ58" s="59" t="str">
        <f t="shared" si="41"/>
        <v/>
      </c>
      <c r="CR58" s="130"/>
      <c r="CS58" s="130"/>
      <c r="CT58" s="130"/>
      <c r="CU58" s="130"/>
      <c r="CV58" s="88">
        <f t="shared" si="27"/>
        <v>0</v>
      </c>
      <c r="CW58" s="96"/>
    </row>
    <row r="59" spans="2:101">
      <c r="B59">
        <v>53</v>
      </c>
      <c r="C59" s="87"/>
      <c r="D59" s="59" t="str">
        <f t="shared" si="42"/>
        <v/>
      </c>
      <c r="E59" s="90"/>
      <c r="F59" s="130"/>
      <c r="G59" s="130"/>
      <c r="H59" s="130"/>
      <c r="I59" s="88">
        <f t="shared" si="14"/>
        <v>0</v>
      </c>
      <c r="J59" s="87"/>
      <c r="K59" s="59" t="str">
        <f t="shared" si="29"/>
        <v/>
      </c>
      <c r="L59" s="130"/>
      <c r="M59" s="130"/>
      <c r="N59" s="130"/>
      <c r="O59" s="130"/>
      <c r="P59" s="88">
        <f t="shared" si="15"/>
        <v>0</v>
      </c>
      <c r="Q59" s="87"/>
      <c r="R59" s="59" t="str">
        <f t="shared" si="30"/>
        <v/>
      </c>
      <c r="S59" s="130"/>
      <c r="T59" s="130"/>
      <c r="U59" s="130"/>
      <c r="V59" s="130"/>
      <c r="W59" s="88">
        <f t="shared" si="16"/>
        <v>0</v>
      </c>
      <c r="X59" s="87"/>
      <c r="Y59" s="59" t="str">
        <f t="shared" si="31"/>
        <v/>
      </c>
      <c r="Z59" s="130"/>
      <c r="AA59" s="130"/>
      <c r="AB59" s="130"/>
      <c r="AC59" s="130"/>
      <c r="AD59" s="88">
        <f t="shared" si="17"/>
        <v>0</v>
      </c>
      <c r="AE59" s="87"/>
      <c r="AF59" s="59" t="str">
        <f t="shared" si="32"/>
        <v/>
      </c>
      <c r="AG59" s="130"/>
      <c r="AH59" s="130"/>
      <c r="AI59" s="130"/>
      <c r="AJ59" s="130"/>
      <c r="AK59" s="88">
        <f t="shared" si="18"/>
        <v>0</v>
      </c>
      <c r="AL59" s="87"/>
      <c r="AM59" s="59" t="str">
        <f t="shared" si="33"/>
        <v/>
      </c>
      <c r="AN59" s="130"/>
      <c r="AO59" s="130"/>
      <c r="AP59" s="130"/>
      <c r="AQ59" s="130"/>
      <c r="AR59" s="88">
        <f t="shared" si="19"/>
        <v>0</v>
      </c>
      <c r="AS59" s="87"/>
      <c r="AT59" s="59" t="str">
        <f t="shared" si="34"/>
        <v/>
      </c>
      <c r="AU59" s="130"/>
      <c r="AV59" s="130"/>
      <c r="AW59" s="130"/>
      <c r="AX59" s="130"/>
      <c r="AY59" s="88">
        <f t="shared" si="20"/>
        <v>0</v>
      </c>
      <c r="AZ59" s="87"/>
      <c r="BA59" s="59" t="str">
        <f t="shared" si="35"/>
        <v/>
      </c>
      <c r="BB59" s="130"/>
      <c r="BC59" s="130"/>
      <c r="BD59" s="130"/>
      <c r="BE59" s="130"/>
      <c r="BF59" s="88">
        <f t="shared" si="21"/>
        <v>0</v>
      </c>
      <c r="BG59" s="87"/>
      <c r="BH59" s="59" t="str">
        <f t="shared" si="36"/>
        <v/>
      </c>
      <c r="BI59" s="130"/>
      <c r="BJ59" s="130"/>
      <c r="BK59" s="130"/>
      <c r="BL59" s="130"/>
      <c r="BM59" s="88">
        <f t="shared" si="22"/>
        <v>0</v>
      </c>
      <c r="BN59" s="87"/>
      <c r="BO59" s="59" t="str">
        <f t="shared" si="37"/>
        <v/>
      </c>
      <c r="BP59" s="130"/>
      <c r="BQ59" s="130"/>
      <c r="BR59" s="130"/>
      <c r="BS59" s="130"/>
      <c r="BT59" s="88">
        <f t="shared" si="23"/>
        <v>0</v>
      </c>
      <c r="BU59" s="87"/>
      <c r="BV59" s="59" t="str">
        <f t="shared" si="38"/>
        <v/>
      </c>
      <c r="BW59" s="130"/>
      <c r="BX59" s="130"/>
      <c r="BY59" s="130"/>
      <c r="BZ59" s="130"/>
      <c r="CA59" s="88">
        <f t="shared" si="24"/>
        <v>0</v>
      </c>
      <c r="CB59" s="87"/>
      <c r="CC59" s="59" t="str">
        <f t="shared" si="39"/>
        <v/>
      </c>
      <c r="CD59" s="130"/>
      <c r="CE59" s="130"/>
      <c r="CF59" s="130"/>
      <c r="CG59" s="130"/>
      <c r="CH59" s="88">
        <f t="shared" si="25"/>
        <v>0</v>
      </c>
      <c r="CI59" s="87"/>
      <c r="CJ59" s="59" t="str">
        <f t="shared" si="40"/>
        <v/>
      </c>
      <c r="CK59" s="130"/>
      <c r="CL59" s="130"/>
      <c r="CM59" s="130"/>
      <c r="CN59" s="130"/>
      <c r="CO59" s="88">
        <f t="shared" si="26"/>
        <v>0</v>
      </c>
      <c r="CP59" s="87"/>
      <c r="CQ59" s="59" t="str">
        <f t="shared" si="41"/>
        <v/>
      </c>
      <c r="CR59" s="130"/>
      <c r="CS59" s="130"/>
      <c r="CT59" s="130"/>
      <c r="CU59" s="130"/>
      <c r="CV59" s="88">
        <f t="shared" si="27"/>
        <v>0</v>
      </c>
      <c r="CW59" s="96"/>
    </row>
    <row r="60" spans="2:101">
      <c r="B60">
        <v>54</v>
      </c>
      <c r="C60" s="87"/>
      <c r="D60" s="59" t="str">
        <f t="shared" si="42"/>
        <v/>
      </c>
      <c r="E60" s="90"/>
      <c r="F60" s="130"/>
      <c r="G60" s="130"/>
      <c r="H60" s="130"/>
      <c r="I60" s="88">
        <f t="shared" si="14"/>
        <v>0</v>
      </c>
      <c r="J60" s="87"/>
      <c r="K60" s="59" t="str">
        <f t="shared" si="29"/>
        <v/>
      </c>
      <c r="L60" s="130"/>
      <c r="M60" s="130"/>
      <c r="N60" s="130"/>
      <c r="O60" s="130"/>
      <c r="P60" s="88">
        <f t="shared" si="15"/>
        <v>0</v>
      </c>
      <c r="Q60" s="87"/>
      <c r="R60" s="59" t="str">
        <f t="shared" si="30"/>
        <v/>
      </c>
      <c r="S60" s="130"/>
      <c r="T60" s="130"/>
      <c r="U60" s="130"/>
      <c r="V60" s="130"/>
      <c r="W60" s="88">
        <f t="shared" si="16"/>
        <v>0</v>
      </c>
      <c r="X60" s="87"/>
      <c r="Y60" s="59" t="str">
        <f t="shared" si="31"/>
        <v/>
      </c>
      <c r="Z60" s="130"/>
      <c r="AA60" s="130"/>
      <c r="AB60" s="130"/>
      <c r="AC60" s="130"/>
      <c r="AD60" s="88">
        <f t="shared" si="17"/>
        <v>0</v>
      </c>
      <c r="AE60" s="87"/>
      <c r="AF60" s="59" t="str">
        <f t="shared" si="32"/>
        <v/>
      </c>
      <c r="AG60" s="130"/>
      <c r="AH60" s="130"/>
      <c r="AI60" s="130"/>
      <c r="AJ60" s="130"/>
      <c r="AK60" s="88">
        <f t="shared" si="18"/>
        <v>0</v>
      </c>
      <c r="AL60" s="87"/>
      <c r="AM60" s="59" t="str">
        <f t="shared" si="33"/>
        <v/>
      </c>
      <c r="AN60" s="130"/>
      <c r="AO60" s="130"/>
      <c r="AP60" s="130"/>
      <c r="AQ60" s="130"/>
      <c r="AR60" s="88">
        <f t="shared" si="19"/>
        <v>0</v>
      </c>
      <c r="AS60" s="87"/>
      <c r="AT60" s="59" t="str">
        <f t="shared" si="34"/>
        <v/>
      </c>
      <c r="AU60" s="130"/>
      <c r="AV60" s="130"/>
      <c r="AW60" s="130"/>
      <c r="AX60" s="130"/>
      <c r="AY60" s="88">
        <f t="shared" si="20"/>
        <v>0</v>
      </c>
      <c r="AZ60" s="87"/>
      <c r="BA60" s="59" t="str">
        <f t="shared" si="35"/>
        <v/>
      </c>
      <c r="BB60" s="130"/>
      <c r="BC60" s="130"/>
      <c r="BD60" s="130"/>
      <c r="BE60" s="130"/>
      <c r="BF60" s="88">
        <f t="shared" si="21"/>
        <v>0</v>
      </c>
      <c r="BG60" s="87"/>
      <c r="BH60" s="59" t="str">
        <f t="shared" si="36"/>
        <v/>
      </c>
      <c r="BI60" s="130"/>
      <c r="BJ60" s="130"/>
      <c r="BK60" s="130"/>
      <c r="BL60" s="130"/>
      <c r="BM60" s="88">
        <f t="shared" si="22"/>
        <v>0</v>
      </c>
      <c r="BN60" s="87"/>
      <c r="BO60" s="59" t="str">
        <f t="shared" si="37"/>
        <v/>
      </c>
      <c r="BP60" s="130"/>
      <c r="BQ60" s="130"/>
      <c r="BR60" s="130"/>
      <c r="BS60" s="130"/>
      <c r="BT60" s="88">
        <f t="shared" si="23"/>
        <v>0</v>
      </c>
      <c r="BU60" s="87"/>
      <c r="BV60" s="59" t="str">
        <f t="shared" si="38"/>
        <v/>
      </c>
      <c r="BW60" s="130"/>
      <c r="BX60" s="130"/>
      <c r="BY60" s="130"/>
      <c r="BZ60" s="130"/>
      <c r="CA60" s="88">
        <f t="shared" si="24"/>
        <v>0</v>
      </c>
      <c r="CB60" s="87"/>
      <c r="CC60" s="59" t="str">
        <f t="shared" si="39"/>
        <v/>
      </c>
      <c r="CD60" s="130"/>
      <c r="CE60" s="130"/>
      <c r="CF60" s="130"/>
      <c r="CG60" s="130"/>
      <c r="CH60" s="88">
        <f t="shared" si="25"/>
        <v>0</v>
      </c>
      <c r="CI60" s="87"/>
      <c r="CJ60" s="59" t="str">
        <f t="shared" si="40"/>
        <v/>
      </c>
      <c r="CK60" s="130"/>
      <c r="CL60" s="130"/>
      <c r="CM60" s="130"/>
      <c r="CN60" s="130"/>
      <c r="CO60" s="88">
        <f t="shared" si="26"/>
        <v>0</v>
      </c>
      <c r="CP60" s="87"/>
      <c r="CQ60" s="59" t="str">
        <f t="shared" si="41"/>
        <v/>
      </c>
      <c r="CR60" s="130"/>
      <c r="CS60" s="130"/>
      <c r="CT60" s="130"/>
      <c r="CU60" s="130"/>
      <c r="CV60" s="88">
        <f t="shared" si="27"/>
        <v>0</v>
      </c>
      <c r="CW60" s="96"/>
    </row>
    <row r="61" spans="2:101">
      <c r="B61">
        <v>55</v>
      </c>
      <c r="C61" s="87"/>
      <c r="D61" s="59" t="str">
        <f t="shared" si="42"/>
        <v/>
      </c>
      <c r="E61" s="90"/>
      <c r="F61" s="130"/>
      <c r="G61" s="130"/>
      <c r="H61" s="130"/>
      <c r="I61" s="88">
        <f t="shared" si="14"/>
        <v>0</v>
      </c>
      <c r="J61" s="87"/>
      <c r="K61" s="59" t="str">
        <f t="shared" si="29"/>
        <v/>
      </c>
      <c r="L61" s="130"/>
      <c r="M61" s="130"/>
      <c r="N61" s="130"/>
      <c r="O61" s="130"/>
      <c r="P61" s="88">
        <f t="shared" si="15"/>
        <v>0</v>
      </c>
      <c r="Q61" s="87"/>
      <c r="R61" s="59" t="str">
        <f t="shared" si="30"/>
        <v/>
      </c>
      <c r="S61" s="130"/>
      <c r="T61" s="130"/>
      <c r="U61" s="130"/>
      <c r="V61" s="130"/>
      <c r="W61" s="88">
        <f t="shared" si="16"/>
        <v>0</v>
      </c>
      <c r="X61" s="87"/>
      <c r="Y61" s="59" t="str">
        <f t="shared" si="31"/>
        <v/>
      </c>
      <c r="Z61" s="130"/>
      <c r="AA61" s="130"/>
      <c r="AB61" s="130"/>
      <c r="AC61" s="130"/>
      <c r="AD61" s="88">
        <f t="shared" si="17"/>
        <v>0</v>
      </c>
      <c r="AE61" s="87"/>
      <c r="AF61" s="59" t="str">
        <f t="shared" si="32"/>
        <v/>
      </c>
      <c r="AG61" s="130"/>
      <c r="AH61" s="130"/>
      <c r="AI61" s="130"/>
      <c r="AJ61" s="130"/>
      <c r="AK61" s="88">
        <f t="shared" si="18"/>
        <v>0</v>
      </c>
      <c r="AL61" s="87"/>
      <c r="AM61" s="59" t="str">
        <f t="shared" si="33"/>
        <v/>
      </c>
      <c r="AN61" s="130"/>
      <c r="AO61" s="130"/>
      <c r="AP61" s="130"/>
      <c r="AQ61" s="130"/>
      <c r="AR61" s="88">
        <f t="shared" si="19"/>
        <v>0</v>
      </c>
      <c r="AS61" s="87"/>
      <c r="AT61" s="59" t="str">
        <f t="shared" si="34"/>
        <v/>
      </c>
      <c r="AU61" s="130"/>
      <c r="AV61" s="130"/>
      <c r="AW61" s="130"/>
      <c r="AX61" s="130"/>
      <c r="AY61" s="88">
        <f t="shared" si="20"/>
        <v>0</v>
      </c>
      <c r="AZ61" s="87"/>
      <c r="BA61" s="59" t="str">
        <f t="shared" si="35"/>
        <v/>
      </c>
      <c r="BB61" s="130"/>
      <c r="BC61" s="130"/>
      <c r="BD61" s="130"/>
      <c r="BE61" s="130"/>
      <c r="BF61" s="88">
        <f t="shared" si="21"/>
        <v>0</v>
      </c>
      <c r="BG61" s="87"/>
      <c r="BH61" s="59" t="str">
        <f t="shared" si="36"/>
        <v/>
      </c>
      <c r="BI61" s="130"/>
      <c r="BJ61" s="130"/>
      <c r="BK61" s="130"/>
      <c r="BL61" s="130"/>
      <c r="BM61" s="88">
        <f t="shared" si="22"/>
        <v>0</v>
      </c>
      <c r="BN61" s="87"/>
      <c r="BO61" s="59" t="str">
        <f t="shared" si="37"/>
        <v/>
      </c>
      <c r="BP61" s="130"/>
      <c r="BQ61" s="130"/>
      <c r="BR61" s="130"/>
      <c r="BS61" s="130"/>
      <c r="BT61" s="88">
        <f t="shared" si="23"/>
        <v>0</v>
      </c>
      <c r="BU61" s="87"/>
      <c r="BV61" s="59" t="str">
        <f t="shared" si="38"/>
        <v/>
      </c>
      <c r="BW61" s="130"/>
      <c r="BX61" s="130"/>
      <c r="BY61" s="130"/>
      <c r="BZ61" s="130"/>
      <c r="CA61" s="88">
        <f t="shared" si="24"/>
        <v>0</v>
      </c>
      <c r="CB61" s="87"/>
      <c r="CC61" s="59" t="str">
        <f t="shared" si="39"/>
        <v/>
      </c>
      <c r="CD61" s="130"/>
      <c r="CE61" s="130"/>
      <c r="CF61" s="130"/>
      <c r="CG61" s="130"/>
      <c r="CH61" s="88">
        <f t="shared" si="25"/>
        <v>0</v>
      </c>
      <c r="CI61" s="87"/>
      <c r="CJ61" s="59" t="str">
        <f t="shared" si="40"/>
        <v/>
      </c>
      <c r="CK61" s="130"/>
      <c r="CL61" s="130"/>
      <c r="CM61" s="130"/>
      <c r="CN61" s="130"/>
      <c r="CO61" s="88">
        <f t="shared" si="26"/>
        <v>0</v>
      </c>
      <c r="CP61" s="87"/>
      <c r="CQ61" s="59" t="str">
        <f t="shared" si="41"/>
        <v/>
      </c>
      <c r="CR61" s="130"/>
      <c r="CS61" s="130"/>
      <c r="CT61" s="130"/>
      <c r="CU61" s="130"/>
      <c r="CV61" s="88">
        <f t="shared" si="27"/>
        <v>0</v>
      </c>
      <c r="CW61" s="96"/>
    </row>
    <row r="62" spans="2:101">
      <c r="B62">
        <v>56</v>
      </c>
      <c r="C62" s="87"/>
      <c r="D62" s="59" t="str">
        <f t="shared" si="42"/>
        <v/>
      </c>
      <c r="E62" s="90"/>
      <c r="F62" s="130"/>
      <c r="G62" s="130"/>
      <c r="H62" s="130"/>
      <c r="I62" s="88">
        <f t="shared" si="14"/>
        <v>0</v>
      </c>
      <c r="J62" s="87"/>
      <c r="K62" s="59" t="str">
        <f t="shared" si="29"/>
        <v/>
      </c>
      <c r="L62" s="130"/>
      <c r="M62" s="130"/>
      <c r="N62" s="130"/>
      <c r="O62" s="130"/>
      <c r="P62" s="88">
        <f t="shared" si="15"/>
        <v>0</v>
      </c>
      <c r="Q62" s="87"/>
      <c r="R62" s="59" t="str">
        <f t="shared" si="30"/>
        <v/>
      </c>
      <c r="S62" s="130"/>
      <c r="T62" s="130"/>
      <c r="U62" s="130"/>
      <c r="V62" s="130"/>
      <c r="W62" s="88">
        <f t="shared" si="16"/>
        <v>0</v>
      </c>
      <c r="X62" s="87"/>
      <c r="Y62" s="59" t="str">
        <f t="shared" si="31"/>
        <v/>
      </c>
      <c r="Z62" s="130"/>
      <c r="AA62" s="130"/>
      <c r="AB62" s="130"/>
      <c r="AC62" s="130"/>
      <c r="AD62" s="88">
        <f t="shared" si="17"/>
        <v>0</v>
      </c>
      <c r="AE62" s="87"/>
      <c r="AF62" s="59" t="str">
        <f t="shared" si="32"/>
        <v/>
      </c>
      <c r="AG62" s="130"/>
      <c r="AH62" s="130"/>
      <c r="AI62" s="130"/>
      <c r="AJ62" s="130"/>
      <c r="AK62" s="88">
        <f t="shared" si="18"/>
        <v>0</v>
      </c>
      <c r="AL62" s="87"/>
      <c r="AM62" s="59" t="str">
        <f t="shared" si="33"/>
        <v/>
      </c>
      <c r="AN62" s="130"/>
      <c r="AO62" s="130"/>
      <c r="AP62" s="130"/>
      <c r="AQ62" s="130"/>
      <c r="AR62" s="88">
        <f t="shared" si="19"/>
        <v>0</v>
      </c>
      <c r="AS62" s="87"/>
      <c r="AT62" s="59" t="str">
        <f t="shared" si="34"/>
        <v/>
      </c>
      <c r="AU62" s="130"/>
      <c r="AV62" s="130"/>
      <c r="AW62" s="130"/>
      <c r="AX62" s="130"/>
      <c r="AY62" s="88">
        <f t="shared" si="20"/>
        <v>0</v>
      </c>
      <c r="AZ62" s="87"/>
      <c r="BA62" s="59" t="str">
        <f t="shared" si="35"/>
        <v/>
      </c>
      <c r="BB62" s="130"/>
      <c r="BC62" s="130"/>
      <c r="BD62" s="130"/>
      <c r="BE62" s="130"/>
      <c r="BF62" s="88">
        <f t="shared" si="21"/>
        <v>0</v>
      </c>
      <c r="BG62" s="87"/>
      <c r="BH62" s="59" t="str">
        <f t="shared" si="36"/>
        <v/>
      </c>
      <c r="BI62" s="130"/>
      <c r="BJ62" s="130"/>
      <c r="BK62" s="130"/>
      <c r="BL62" s="130"/>
      <c r="BM62" s="88">
        <f t="shared" si="22"/>
        <v>0</v>
      </c>
      <c r="BN62" s="87"/>
      <c r="BO62" s="59" t="str">
        <f t="shared" si="37"/>
        <v/>
      </c>
      <c r="BP62" s="130"/>
      <c r="BQ62" s="130"/>
      <c r="BR62" s="130"/>
      <c r="BS62" s="130"/>
      <c r="BT62" s="88">
        <f t="shared" si="23"/>
        <v>0</v>
      </c>
      <c r="BU62" s="87"/>
      <c r="BV62" s="59" t="str">
        <f t="shared" si="38"/>
        <v/>
      </c>
      <c r="BW62" s="130"/>
      <c r="BX62" s="130"/>
      <c r="BY62" s="130"/>
      <c r="BZ62" s="130"/>
      <c r="CA62" s="88">
        <f t="shared" si="24"/>
        <v>0</v>
      </c>
      <c r="CB62" s="87"/>
      <c r="CC62" s="59" t="str">
        <f t="shared" si="39"/>
        <v/>
      </c>
      <c r="CD62" s="130"/>
      <c r="CE62" s="130"/>
      <c r="CF62" s="130"/>
      <c r="CG62" s="130"/>
      <c r="CH62" s="88">
        <f t="shared" si="25"/>
        <v>0</v>
      </c>
      <c r="CI62" s="87"/>
      <c r="CJ62" s="59" t="str">
        <f t="shared" si="40"/>
        <v/>
      </c>
      <c r="CK62" s="130"/>
      <c r="CL62" s="130"/>
      <c r="CM62" s="130"/>
      <c r="CN62" s="130"/>
      <c r="CO62" s="88">
        <f t="shared" si="26"/>
        <v>0</v>
      </c>
      <c r="CP62" s="87"/>
      <c r="CQ62" s="59" t="str">
        <f t="shared" si="41"/>
        <v/>
      </c>
      <c r="CR62" s="130"/>
      <c r="CS62" s="130"/>
      <c r="CT62" s="130"/>
      <c r="CU62" s="130"/>
      <c r="CV62" s="88">
        <f t="shared" si="27"/>
        <v>0</v>
      </c>
      <c r="CW62" s="96"/>
    </row>
    <row r="63" spans="2:101">
      <c r="B63">
        <v>57</v>
      </c>
      <c r="C63" s="87"/>
      <c r="D63" s="59" t="str">
        <f t="shared" si="42"/>
        <v/>
      </c>
      <c r="E63" s="90"/>
      <c r="F63" s="130"/>
      <c r="G63" s="130"/>
      <c r="H63" s="130"/>
      <c r="I63" s="88">
        <f t="shared" si="14"/>
        <v>0</v>
      </c>
      <c r="J63" s="87"/>
      <c r="K63" s="59" t="str">
        <f t="shared" si="29"/>
        <v/>
      </c>
      <c r="L63" s="130"/>
      <c r="M63" s="130"/>
      <c r="N63" s="130"/>
      <c r="O63" s="130"/>
      <c r="P63" s="88">
        <f t="shared" si="15"/>
        <v>0</v>
      </c>
      <c r="Q63" s="87"/>
      <c r="R63" s="59" t="str">
        <f t="shared" si="30"/>
        <v/>
      </c>
      <c r="S63" s="130"/>
      <c r="T63" s="130"/>
      <c r="U63" s="130"/>
      <c r="V63" s="130"/>
      <c r="W63" s="88">
        <f t="shared" si="16"/>
        <v>0</v>
      </c>
      <c r="X63" s="87"/>
      <c r="Y63" s="59" t="str">
        <f t="shared" si="31"/>
        <v/>
      </c>
      <c r="Z63" s="130"/>
      <c r="AA63" s="130"/>
      <c r="AB63" s="130"/>
      <c r="AC63" s="130"/>
      <c r="AD63" s="88">
        <f t="shared" si="17"/>
        <v>0</v>
      </c>
      <c r="AE63" s="87"/>
      <c r="AF63" s="59" t="str">
        <f t="shared" si="32"/>
        <v/>
      </c>
      <c r="AG63" s="130"/>
      <c r="AH63" s="130"/>
      <c r="AI63" s="130"/>
      <c r="AJ63" s="130"/>
      <c r="AK63" s="88">
        <f t="shared" si="18"/>
        <v>0</v>
      </c>
      <c r="AL63" s="87"/>
      <c r="AM63" s="59" t="str">
        <f t="shared" si="33"/>
        <v/>
      </c>
      <c r="AN63" s="130"/>
      <c r="AO63" s="130"/>
      <c r="AP63" s="130"/>
      <c r="AQ63" s="130"/>
      <c r="AR63" s="88">
        <f t="shared" si="19"/>
        <v>0</v>
      </c>
      <c r="AS63" s="87"/>
      <c r="AT63" s="59" t="str">
        <f t="shared" si="34"/>
        <v/>
      </c>
      <c r="AU63" s="130"/>
      <c r="AV63" s="130"/>
      <c r="AW63" s="130"/>
      <c r="AX63" s="130"/>
      <c r="AY63" s="88">
        <f t="shared" si="20"/>
        <v>0</v>
      </c>
      <c r="AZ63" s="87"/>
      <c r="BA63" s="59" t="str">
        <f t="shared" si="35"/>
        <v/>
      </c>
      <c r="BB63" s="130"/>
      <c r="BC63" s="130"/>
      <c r="BD63" s="130"/>
      <c r="BE63" s="130"/>
      <c r="BF63" s="88">
        <f t="shared" si="21"/>
        <v>0</v>
      </c>
      <c r="BG63" s="87"/>
      <c r="BH63" s="59" t="str">
        <f t="shared" si="36"/>
        <v/>
      </c>
      <c r="BI63" s="130"/>
      <c r="BJ63" s="130"/>
      <c r="BK63" s="130"/>
      <c r="BL63" s="130"/>
      <c r="BM63" s="88">
        <f t="shared" si="22"/>
        <v>0</v>
      </c>
      <c r="BN63" s="87"/>
      <c r="BO63" s="59" t="str">
        <f t="shared" si="37"/>
        <v/>
      </c>
      <c r="BP63" s="130"/>
      <c r="BQ63" s="130"/>
      <c r="BR63" s="130"/>
      <c r="BS63" s="130"/>
      <c r="BT63" s="88">
        <f t="shared" si="23"/>
        <v>0</v>
      </c>
      <c r="BU63" s="87"/>
      <c r="BV63" s="59" t="str">
        <f t="shared" si="38"/>
        <v/>
      </c>
      <c r="BW63" s="130"/>
      <c r="BX63" s="130"/>
      <c r="BY63" s="130"/>
      <c r="BZ63" s="130"/>
      <c r="CA63" s="88">
        <f t="shared" si="24"/>
        <v>0</v>
      </c>
      <c r="CB63" s="87"/>
      <c r="CC63" s="59" t="str">
        <f t="shared" si="39"/>
        <v/>
      </c>
      <c r="CD63" s="130"/>
      <c r="CE63" s="130"/>
      <c r="CF63" s="130"/>
      <c r="CG63" s="130"/>
      <c r="CH63" s="88">
        <f t="shared" si="25"/>
        <v>0</v>
      </c>
      <c r="CI63" s="87"/>
      <c r="CJ63" s="59" t="str">
        <f t="shared" si="40"/>
        <v/>
      </c>
      <c r="CK63" s="130"/>
      <c r="CL63" s="130"/>
      <c r="CM63" s="130"/>
      <c r="CN63" s="130"/>
      <c r="CO63" s="88">
        <f t="shared" si="26"/>
        <v>0</v>
      </c>
      <c r="CP63" s="87"/>
      <c r="CQ63" s="59" t="str">
        <f t="shared" si="41"/>
        <v/>
      </c>
      <c r="CR63" s="130"/>
      <c r="CS63" s="130"/>
      <c r="CT63" s="130"/>
      <c r="CU63" s="130"/>
      <c r="CV63" s="88">
        <f t="shared" si="27"/>
        <v>0</v>
      </c>
      <c r="CW63" s="96"/>
    </row>
    <row r="64" spans="2:101">
      <c r="B64">
        <v>58</v>
      </c>
      <c r="C64" s="87"/>
      <c r="D64" s="59" t="str">
        <f t="shared" si="42"/>
        <v/>
      </c>
      <c r="E64" s="90"/>
      <c r="F64" s="130"/>
      <c r="G64" s="130"/>
      <c r="H64" s="130"/>
      <c r="I64" s="88">
        <f t="shared" si="14"/>
        <v>0</v>
      </c>
      <c r="J64" s="87"/>
      <c r="K64" s="59" t="str">
        <f t="shared" si="29"/>
        <v/>
      </c>
      <c r="L64" s="130"/>
      <c r="M64" s="130"/>
      <c r="N64" s="130"/>
      <c r="O64" s="130"/>
      <c r="P64" s="88">
        <f t="shared" si="15"/>
        <v>0</v>
      </c>
      <c r="Q64" s="87"/>
      <c r="R64" s="59" t="str">
        <f t="shared" si="30"/>
        <v/>
      </c>
      <c r="S64" s="130"/>
      <c r="T64" s="130"/>
      <c r="U64" s="130"/>
      <c r="V64" s="130"/>
      <c r="W64" s="88">
        <f t="shared" si="16"/>
        <v>0</v>
      </c>
      <c r="X64" s="87"/>
      <c r="Y64" s="59" t="str">
        <f t="shared" si="31"/>
        <v/>
      </c>
      <c r="Z64" s="130"/>
      <c r="AA64" s="130"/>
      <c r="AB64" s="130"/>
      <c r="AC64" s="130"/>
      <c r="AD64" s="88">
        <f t="shared" si="17"/>
        <v>0</v>
      </c>
      <c r="AE64" s="87"/>
      <c r="AF64" s="59" t="str">
        <f t="shared" si="32"/>
        <v/>
      </c>
      <c r="AG64" s="130"/>
      <c r="AH64" s="130"/>
      <c r="AI64" s="130"/>
      <c r="AJ64" s="130"/>
      <c r="AK64" s="88">
        <f t="shared" si="18"/>
        <v>0</v>
      </c>
      <c r="AL64" s="87"/>
      <c r="AM64" s="59" t="str">
        <f t="shared" si="33"/>
        <v/>
      </c>
      <c r="AN64" s="130"/>
      <c r="AO64" s="130"/>
      <c r="AP64" s="130"/>
      <c r="AQ64" s="130"/>
      <c r="AR64" s="88">
        <f t="shared" si="19"/>
        <v>0</v>
      </c>
      <c r="AS64" s="87"/>
      <c r="AT64" s="59" t="str">
        <f t="shared" si="34"/>
        <v/>
      </c>
      <c r="AU64" s="130"/>
      <c r="AV64" s="130"/>
      <c r="AW64" s="130"/>
      <c r="AX64" s="130"/>
      <c r="AY64" s="88">
        <f t="shared" si="20"/>
        <v>0</v>
      </c>
      <c r="AZ64" s="87"/>
      <c r="BA64" s="59" t="str">
        <f t="shared" si="35"/>
        <v/>
      </c>
      <c r="BB64" s="130"/>
      <c r="BC64" s="130"/>
      <c r="BD64" s="130"/>
      <c r="BE64" s="130"/>
      <c r="BF64" s="88">
        <f t="shared" si="21"/>
        <v>0</v>
      </c>
      <c r="BG64" s="87"/>
      <c r="BH64" s="59" t="str">
        <f t="shared" si="36"/>
        <v/>
      </c>
      <c r="BI64" s="130"/>
      <c r="BJ64" s="130"/>
      <c r="BK64" s="130"/>
      <c r="BL64" s="130"/>
      <c r="BM64" s="88">
        <f t="shared" si="22"/>
        <v>0</v>
      </c>
      <c r="BN64" s="87"/>
      <c r="BO64" s="59" t="str">
        <f t="shared" si="37"/>
        <v/>
      </c>
      <c r="BP64" s="130"/>
      <c r="BQ64" s="130"/>
      <c r="BR64" s="130"/>
      <c r="BS64" s="130"/>
      <c r="BT64" s="88">
        <f t="shared" si="23"/>
        <v>0</v>
      </c>
      <c r="BU64" s="87"/>
      <c r="BV64" s="59" t="str">
        <f t="shared" si="38"/>
        <v/>
      </c>
      <c r="BW64" s="130"/>
      <c r="BX64" s="130"/>
      <c r="BY64" s="130"/>
      <c r="BZ64" s="130"/>
      <c r="CA64" s="88">
        <f t="shared" si="24"/>
        <v>0</v>
      </c>
      <c r="CB64" s="87"/>
      <c r="CC64" s="59" t="str">
        <f t="shared" si="39"/>
        <v/>
      </c>
      <c r="CD64" s="130"/>
      <c r="CE64" s="130"/>
      <c r="CF64" s="130"/>
      <c r="CG64" s="130"/>
      <c r="CH64" s="88">
        <f t="shared" si="25"/>
        <v>0</v>
      </c>
      <c r="CI64" s="87"/>
      <c r="CJ64" s="59" t="str">
        <f t="shared" si="40"/>
        <v/>
      </c>
      <c r="CK64" s="130"/>
      <c r="CL64" s="130"/>
      <c r="CM64" s="130"/>
      <c r="CN64" s="130"/>
      <c r="CO64" s="88">
        <f t="shared" si="26"/>
        <v>0</v>
      </c>
      <c r="CP64" s="87"/>
      <c r="CQ64" s="59" t="str">
        <f t="shared" si="41"/>
        <v/>
      </c>
      <c r="CR64" s="130"/>
      <c r="CS64" s="130"/>
      <c r="CT64" s="130"/>
      <c r="CU64" s="130"/>
      <c r="CV64" s="88">
        <f t="shared" si="27"/>
        <v>0</v>
      </c>
      <c r="CW64" s="96"/>
    </row>
    <row r="65" spans="2:101">
      <c r="B65">
        <v>59</v>
      </c>
      <c r="C65" s="87"/>
      <c r="D65" s="59" t="str">
        <f t="shared" si="42"/>
        <v/>
      </c>
      <c r="E65" s="90"/>
      <c r="F65" s="130"/>
      <c r="G65" s="130"/>
      <c r="H65" s="130"/>
      <c r="I65" s="88">
        <f t="shared" si="14"/>
        <v>0</v>
      </c>
      <c r="J65" s="87"/>
      <c r="K65" s="59" t="str">
        <f t="shared" si="29"/>
        <v/>
      </c>
      <c r="L65" s="130"/>
      <c r="M65" s="130"/>
      <c r="N65" s="130"/>
      <c r="O65" s="130"/>
      <c r="P65" s="88">
        <f t="shared" si="15"/>
        <v>0</v>
      </c>
      <c r="Q65" s="87"/>
      <c r="R65" s="59" t="str">
        <f t="shared" si="30"/>
        <v/>
      </c>
      <c r="S65" s="130"/>
      <c r="T65" s="130"/>
      <c r="U65" s="130"/>
      <c r="V65" s="130"/>
      <c r="W65" s="88">
        <f t="shared" si="16"/>
        <v>0</v>
      </c>
      <c r="X65" s="87"/>
      <c r="Y65" s="59" t="str">
        <f t="shared" si="31"/>
        <v/>
      </c>
      <c r="Z65" s="130"/>
      <c r="AA65" s="130"/>
      <c r="AB65" s="130"/>
      <c r="AC65" s="130"/>
      <c r="AD65" s="88">
        <f t="shared" si="17"/>
        <v>0</v>
      </c>
      <c r="AE65" s="87"/>
      <c r="AF65" s="59" t="str">
        <f t="shared" si="32"/>
        <v/>
      </c>
      <c r="AG65" s="130"/>
      <c r="AH65" s="130"/>
      <c r="AI65" s="130"/>
      <c r="AJ65" s="130"/>
      <c r="AK65" s="88">
        <f t="shared" si="18"/>
        <v>0</v>
      </c>
      <c r="AL65" s="87"/>
      <c r="AM65" s="59" t="str">
        <f t="shared" si="33"/>
        <v/>
      </c>
      <c r="AN65" s="130"/>
      <c r="AO65" s="130"/>
      <c r="AP65" s="130"/>
      <c r="AQ65" s="130"/>
      <c r="AR65" s="88">
        <f t="shared" si="19"/>
        <v>0</v>
      </c>
      <c r="AS65" s="87"/>
      <c r="AT65" s="59" t="str">
        <f t="shared" si="34"/>
        <v/>
      </c>
      <c r="AU65" s="130"/>
      <c r="AV65" s="130"/>
      <c r="AW65" s="130"/>
      <c r="AX65" s="130"/>
      <c r="AY65" s="88">
        <f t="shared" si="20"/>
        <v>0</v>
      </c>
      <c r="AZ65" s="87"/>
      <c r="BA65" s="59" t="str">
        <f t="shared" si="35"/>
        <v/>
      </c>
      <c r="BB65" s="130"/>
      <c r="BC65" s="130"/>
      <c r="BD65" s="130"/>
      <c r="BE65" s="130"/>
      <c r="BF65" s="88">
        <f t="shared" si="21"/>
        <v>0</v>
      </c>
      <c r="BG65" s="87"/>
      <c r="BH65" s="59" t="str">
        <f t="shared" si="36"/>
        <v/>
      </c>
      <c r="BI65" s="130"/>
      <c r="BJ65" s="130"/>
      <c r="BK65" s="130"/>
      <c r="BL65" s="130"/>
      <c r="BM65" s="88">
        <f t="shared" si="22"/>
        <v>0</v>
      </c>
      <c r="BN65" s="87"/>
      <c r="BO65" s="59" t="str">
        <f t="shared" si="37"/>
        <v/>
      </c>
      <c r="BP65" s="130"/>
      <c r="BQ65" s="130"/>
      <c r="BR65" s="130"/>
      <c r="BS65" s="130"/>
      <c r="BT65" s="88">
        <f t="shared" si="23"/>
        <v>0</v>
      </c>
      <c r="BU65" s="87"/>
      <c r="BV65" s="59" t="str">
        <f t="shared" si="38"/>
        <v/>
      </c>
      <c r="BW65" s="130"/>
      <c r="BX65" s="130"/>
      <c r="BY65" s="130"/>
      <c r="BZ65" s="130"/>
      <c r="CA65" s="88">
        <f t="shared" si="24"/>
        <v>0</v>
      </c>
      <c r="CB65" s="87"/>
      <c r="CC65" s="59" t="str">
        <f t="shared" si="39"/>
        <v/>
      </c>
      <c r="CD65" s="130"/>
      <c r="CE65" s="130"/>
      <c r="CF65" s="130"/>
      <c r="CG65" s="130"/>
      <c r="CH65" s="88">
        <f t="shared" si="25"/>
        <v>0</v>
      </c>
      <c r="CI65" s="87"/>
      <c r="CJ65" s="59" t="str">
        <f t="shared" si="40"/>
        <v/>
      </c>
      <c r="CK65" s="130"/>
      <c r="CL65" s="130"/>
      <c r="CM65" s="130"/>
      <c r="CN65" s="130"/>
      <c r="CO65" s="88">
        <f t="shared" si="26"/>
        <v>0</v>
      </c>
      <c r="CP65" s="87"/>
      <c r="CQ65" s="59" t="str">
        <f t="shared" si="41"/>
        <v/>
      </c>
      <c r="CR65" s="130"/>
      <c r="CS65" s="130"/>
      <c r="CT65" s="130"/>
      <c r="CU65" s="130"/>
      <c r="CV65" s="88">
        <f t="shared" si="27"/>
        <v>0</v>
      </c>
      <c r="CW65" s="96"/>
    </row>
    <row r="66" spans="2:101">
      <c r="B66">
        <v>60</v>
      </c>
      <c r="C66" s="87"/>
      <c r="D66" s="59" t="str">
        <f t="shared" si="42"/>
        <v/>
      </c>
      <c r="E66" s="90"/>
      <c r="F66" s="130"/>
      <c r="G66" s="130"/>
      <c r="H66" s="130"/>
      <c r="I66" s="88">
        <f t="shared" si="14"/>
        <v>0</v>
      </c>
      <c r="J66" s="87"/>
      <c r="K66" s="59" t="str">
        <f t="shared" si="29"/>
        <v/>
      </c>
      <c r="L66" s="130"/>
      <c r="M66" s="130"/>
      <c r="N66" s="130"/>
      <c r="O66" s="130"/>
      <c r="P66" s="88">
        <f t="shared" si="15"/>
        <v>0</v>
      </c>
      <c r="Q66" s="87"/>
      <c r="R66" s="59" t="str">
        <f t="shared" si="30"/>
        <v/>
      </c>
      <c r="S66" s="130"/>
      <c r="T66" s="130"/>
      <c r="U66" s="130"/>
      <c r="V66" s="130"/>
      <c r="W66" s="88">
        <f t="shared" si="16"/>
        <v>0</v>
      </c>
      <c r="X66" s="87"/>
      <c r="Y66" s="59" t="str">
        <f t="shared" si="31"/>
        <v/>
      </c>
      <c r="Z66" s="130"/>
      <c r="AA66" s="130"/>
      <c r="AB66" s="130"/>
      <c r="AC66" s="130"/>
      <c r="AD66" s="88">
        <f t="shared" si="17"/>
        <v>0</v>
      </c>
      <c r="AE66" s="87"/>
      <c r="AF66" s="59" t="str">
        <f t="shared" si="32"/>
        <v/>
      </c>
      <c r="AG66" s="130"/>
      <c r="AH66" s="130"/>
      <c r="AI66" s="130"/>
      <c r="AJ66" s="130"/>
      <c r="AK66" s="88">
        <f t="shared" si="18"/>
        <v>0</v>
      </c>
      <c r="AL66" s="87"/>
      <c r="AM66" s="59" t="str">
        <f t="shared" si="33"/>
        <v/>
      </c>
      <c r="AN66" s="130"/>
      <c r="AO66" s="130"/>
      <c r="AP66" s="130"/>
      <c r="AQ66" s="130"/>
      <c r="AR66" s="88">
        <f t="shared" si="19"/>
        <v>0</v>
      </c>
      <c r="AS66" s="87"/>
      <c r="AT66" s="59" t="str">
        <f t="shared" si="34"/>
        <v/>
      </c>
      <c r="AU66" s="130"/>
      <c r="AV66" s="130"/>
      <c r="AW66" s="130"/>
      <c r="AX66" s="130"/>
      <c r="AY66" s="88">
        <f t="shared" si="20"/>
        <v>0</v>
      </c>
      <c r="AZ66" s="87"/>
      <c r="BA66" s="59" t="str">
        <f t="shared" si="35"/>
        <v/>
      </c>
      <c r="BB66" s="130"/>
      <c r="BC66" s="130"/>
      <c r="BD66" s="130"/>
      <c r="BE66" s="130"/>
      <c r="BF66" s="88">
        <f t="shared" si="21"/>
        <v>0</v>
      </c>
      <c r="BG66" s="87"/>
      <c r="BH66" s="59" t="str">
        <f t="shared" si="36"/>
        <v/>
      </c>
      <c r="BI66" s="130"/>
      <c r="BJ66" s="130"/>
      <c r="BK66" s="130"/>
      <c r="BL66" s="130"/>
      <c r="BM66" s="88">
        <f t="shared" si="22"/>
        <v>0</v>
      </c>
      <c r="BN66" s="87"/>
      <c r="BO66" s="59" t="str">
        <f t="shared" si="37"/>
        <v/>
      </c>
      <c r="BP66" s="130"/>
      <c r="BQ66" s="130"/>
      <c r="BR66" s="130"/>
      <c r="BS66" s="130"/>
      <c r="BT66" s="88">
        <f t="shared" si="23"/>
        <v>0</v>
      </c>
      <c r="BU66" s="87"/>
      <c r="BV66" s="59" t="str">
        <f t="shared" si="38"/>
        <v/>
      </c>
      <c r="BW66" s="130"/>
      <c r="BX66" s="130"/>
      <c r="BY66" s="130"/>
      <c r="BZ66" s="130"/>
      <c r="CA66" s="88">
        <f t="shared" si="24"/>
        <v>0</v>
      </c>
      <c r="CB66" s="87"/>
      <c r="CC66" s="59" t="str">
        <f t="shared" si="39"/>
        <v/>
      </c>
      <c r="CD66" s="130"/>
      <c r="CE66" s="130"/>
      <c r="CF66" s="130"/>
      <c r="CG66" s="130"/>
      <c r="CH66" s="88">
        <f t="shared" si="25"/>
        <v>0</v>
      </c>
      <c r="CI66" s="87"/>
      <c r="CJ66" s="59" t="str">
        <f t="shared" si="40"/>
        <v/>
      </c>
      <c r="CK66" s="130"/>
      <c r="CL66" s="130"/>
      <c r="CM66" s="130"/>
      <c r="CN66" s="130"/>
      <c r="CO66" s="88">
        <f t="shared" si="26"/>
        <v>0</v>
      </c>
      <c r="CP66" s="87"/>
      <c r="CQ66" s="59" t="str">
        <f t="shared" si="41"/>
        <v/>
      </c>
      <c r="CR66" s="130"/>
      <c r="CS66" s="130"/>
      <c r="CT66" s="130"/>
      <c r="CU66" s="130"/>
      <c r="CV66" s="88">
        <f t="shared" si="27"/>
        <v>0</v>
      </c>
      <c r="CW66" s="96"/>
    </row>
    <row r="67" spans="2:101">
      <c r="B67">
        <v>61</v>
      </c>
      <c r="C67" s="87"/>
      <c r="D67" s="59" t="str">
        <f t="shared" si="42"/>
        <v/>
      </c>
      <c r="E67" s="90"/>
      <c r="F67" s="130"/>
      <c r="G67" s="130"/>
      <c r="H67" s="130"/>
      <c r="I67" s="88">
        <f t="shared" si="14"/>
        <v>0</v>
      </c>
      <c r="J67" s="87"/>
      <c r="K67" s="59" t="str">
        <f t="shared" si="29"/>
        <v/>
      </c>
      <c r="L67" s="130"/>
      <c r="M67" s="130"/>
      <c r="N67" s="130"/>
      <c r="O67" s="130"/>
      <c r="P67" s="88">
        <f t="shared" si="15"/>
        <v>0</v>
      </c>
      <c r="Q67" s="87"/>
      <c r="R67" s="59" t="str">
        <f t="shared" si="30"/>
        <v/>
      </c>
      <c r="S67" s="130"/>
      <c r="T67" s="130"/>
      <c r="U67" s="130"/>
      <c r="V67" s="130"/>
      <c r="W67" s="88">
        <f t="shared" si="16"/>
        <v>0</v>
      </c>
      <c r="X67" s="87"/>
      <c r="Y67" s="59" t="str">
        <f t="shared" si="31"/>
        <v/>
      </c>
      <c r="Z67" s="130"/>
      <c r="AA67" s="130"/>
      <c r="AB67" s="130"/>
      <c r="AC67" s="130"/>
      <c r="AD67" s="88">
        <f t="shared" si="17"/>
        <v>0</v>
      </c>
      <c r="AE67" s="87"/>
      <c r="AF67" s="59" t="str">
        <f t="shared" si="32"/>
        <v/>
      </c>
      <c r="AG67" s="130"/>
      <c r="AH67" s="130"/>
      <c r="AI67" s="130"/>
      <c r="AJ67" s="130"/>
      <c r="AK67" s="88">
        <f t="shared" si="18"/>
        <v>0</v>
      </c>
      <c r="AL67" s="87"/>
      <c r="AM67" s="59" t="str">
        <f t="shared" si="33"/>
        <v/>
      </c>
      <c r="AN67" s="130"/>
      <c r="AO67" s="130"/>
      <c r="AP67" s="130"/>
      <c r="AQ67" s="130"/>
      <c r="AR67" s="88">
        <f t="shared" si="19"/>
        <v>0</v>
      </c>
      <c r="AS67" s="87"/>
      <c r="AT67" s="59" t="str">
        <f t="shared" si="34"/>
        <v/>
      </c>
      <c r="AU67" s="130"/>
      <c r="AV67" s="130"/>
      <c r="AW67" s="130"/>
      <c r="AX67" s="130"/>
      <c r="AY67" s="88">
        <f t="shared" si="20"/>
        <v>0</v>
      </c>
      <c r="AZ67" s="87"/>
      <c r="BA67" s="59" t="str">
        <f t="shared" si="35"/>
        <v/>
      </c>
      <c r="BB67" s="130"/>
      <c r="BC67" s="130"/>
      <c r="BD67" s="130"/>
      <c r="BE67" s="130"/>
      <c r="BF67" s="88">
        <f t="shared" si="21"/>
        <v>0</v>
      </c>
      <c r="BG67" s="87"/>
      <c r="BH67" s="59" t="str">
        <f t="shared" si="36"/>
        <v/>
      </c>
      <c r="BI67" s="130"/>
      <c r="BJ67" s="130"/>
      <c r="BK67" s="130"/>
      <c r="BL67" s="130"/>
      <c r="BM67" s="88">
        <f t="shared" si="22"/>
        <v>0</v>
      </c>
      <c r="BN67" s="87"/>
      <c r="BO67" s="59" t="str">
        <f t="shared" si="37"/>
        <v/>
      </c>
      <c r="BP67" s="130"/>
      <c r="BQ67" s="130"/>
      <c r="BR67" s="130"/>
      <c r="BS67" s="130"/>
      <c r="BT67" s="88">
        <f t="shared" si="23"/>
        <v>0</v>
      </c>
      <c r="BU67" s="87"/>
      <c r="BV67" s="59" t="str">
        <f t="shared" si="38"/>
        <v/>
      </c>
      <c r="BW67" s="130"/>
      <c r="BX67" s="130"/>
      <c r="BY67" s="130"/>
      <c r="BZ67" s="130"/>
      <c r="CA67" s="88">
        <f t="shared" si="24"/>
        <v>0</v>
      </c>
      <c r="CB67" s="87"/>
      <c r="CC67" s="59" t="str">
        <f t="shared" si="39"/>
        <v/>
      </c>
      <c r="CD67" s="130"/>
      <c r="CE67" s="130"/>
      <c r="CF67" s="130"/>
      <c r="CG67" s="130"/>
      <c r="CH67" s="88">
        <f t="shared" si="25"/>
        <v>0</v>
      </c>
      <c r="CI67" s="87"/>
      <c r="CJ67" s="59" t="str">
        <f t="shared" si="40"/>
        <v/>
      </c>
      <c r="CK67" s="130"/>
      <c r="CL67" s="130"/>
      <c r="CM67" s="130"/>
      <c r="CN67" s="130"/>
      <c r="CO67" s="88">
        <f t="shared" si="26"/>
        <v>0</v>
      </c>
      <c r="CP67" s="87"/>
      <c r="CQ67" s="59" t="str">
        <f t="shared" si="41"/>
        <v/>
      </c>
      <c r="CR67" s="130"/>
      <c r="CS67" s="130"/>
      <c r="CT67" s="130"/>
      <c r="CU67" s="130"/>
      <c r="CV67" s="88">
        <f t="shared" si="27"/>
        <v>0</v>
      </c>
      <c r="CW67" s="96"/>
    </row>
    <row r="68" spans="2:101">
      <c r="B68">
        <v>62</v>
      </c>
      <c r="C68" s="87"/>
      <c r="D68" s="59" t="str">
        <f t="shared" si="42"/>
        <v/>
      </c>
      <c r="E68" s="90"/>
      <c r="F68" s="130"/>
      <c r="G68" s="130"/>
      <c r="H68" s="130"/>
      <c r="I68" s="88">
        <f t="shared" si="14"/>
        <v>0</v>
      </c>
      <c r="J68" s="87"/>
      <c r="K68" s="59" t="str">
        <f t="shared" si="29"/>
        <v/>
      </c>
      <c r="L68" s="130"/>
      <c r="M68" s="130"/>
      <c r="N68" s="130"/>
      <c r="O68" s="130"/>
      <c r="P68" s="88">
        <f t="shared" si="15"/>
        <v>0</v>
      </c>
      <c r="Q68" s="87"/>
      <c r="R68" s="59" t="str">
        <f t="shared" si="30"/>
        <v/>
      </c>
      <c r="S68" s="130"/>
      <c r="T68" s="130"/>
      <c r="U68" s="130"/>
      <c r="V68" s="130"/>
      <c r="W68" s="88">
        <f t="shared" si="16"/>
        <v>0</v>
      </c>
      <c r="X68" s="87"/>
      <c r="Y68" s="59" t="str">
        <f t="shared" si="31"/>
        <v/>
      </c>
      <c r="Z68" s="130"/>
      <c r="AA68" s="130"/>
      <c r="AB68" s="130"/>
      <c r="AC68" s="130"/>
      <c r="AD68" s="88">
        <f t="shared" si="17"/>
        <v>0</v>
      </c>
      <c r="AE68" s="87"/>
      <c r="AF68" s="59" t="str">
        <f t="shared" si="32"/>
        <v/>
      </c>
      <c r="AG68" s="130"/>
      <c r="AH68" s="130"/>
      <c r="AI68" s="130"/>
      <c r="AJ68" s="130"/>
      <c r="AK68" s="88">
        <f t="shared" si="18"/>
        <v>0</v>
      </c>
      <c r="AL68" s="87"/>
      <c r="AM68" s="59" t="str">
        <f t="shared" si="33"/>
        <v/>
      </c>
      <c r="AN68" s="130"/>
      <c r="AO68" s="130"/>
      <c r="AP68" s="130"/>
      <c r="AQ68" s="130"/>
      <c r="AR68" s="88">
        <f t="shared" si="19"/>
        <v>0</v>
      </c>
      <c r="AS68" s="87"/>
      <c r="AT68" s="59" t="str">
        <f t="shared" si="34"/>
        <v/>
      </c>
      <c r="AU68" s="130"/>
      <c r="AV68" s="130"/>
      <c r="AW68" s="130"/>
      <c r="AX68" s="130"/>
      <c r="AY68" s="88">
        <f t="shared" si="20"/>
        <v>0</v>
      </c>
      <c r="AZ68" s="87"/>
      <c r="BA68" s="59" t="str">
        <f t="shared" si="35"/>
        <v/>
      </c>
      <c r="BB68" s="130"/>
      <c r="BC68" s="130"/>
      <c r="BD68" s="130"/>
      <c r="BE68" s="130"/>
      <c r="BF68" s="88">
        <f t="shared" si="21"/>
        <v>0</v>
      </c>
      <c r="BG68" s="87"/>
      <c r="BH68" s="59" t="str">
        <f t="shared" si="36"/>
        <v/>
      </c>
      <c r="BI68" s="130"/>
      <c r="BJ68" s="130"/>
      <c r="BK68" s="130"/>
      <c r="BL68" s="130"/>
      <c r="BM68" s="88">
        <f t="shared" si="22"/>
        <v>0</v>
      </c>
      <c r="BN68" s="87"/>
      <c r="BO68" s="59" t="str">
        <f t="shared" si="37"/>
        <v/>
      </c>
      <c r="BP68" s="130"/>
      <c r="BQ68" s="130"/>
      <c r="BR68" s="130"/>
      <c r="BS68" s="130"/>
      <c r="BT68" s="88">
        <f t="shared" si="23"/>
        <v>0</v>
      </c>
      <c r="BU68" s="87"/>
      <c r="BV68" s="59" t="str">
        <f t="shared" si="38"/>
        <v/>
      </c>
      <c r="BW68" s="130"/>
      <c r="BX68" s="130"/>
      <c r="BY68" s="130"/>
      <c r="BZ68" s="130"/>
      <c r="CA68" s="88">
        <f t="shared" si="24"/>
        <v>0</v>
      </c>
      <c r="CB68" s="87"/>
      <c r="CC68" s="59" t="str">
        <f t="shared" si="39"/>
        <v/>
      </c>
      <c r="CD68" s="130"/>
      <c r="CE68" s="130"/>
      <c r="CF68" s="130"/>
      <c r="CG68" s="130"/>
      <c r="CH68" s="88">
        <f t="shared" si="25"/>
        <v>0</v>
      </c>
      <c r="CI68" s="87"/>
      <c r="CJ68" s="59" t="str">
        <f t="shared" si="40"/>
        <v/>
      </c>
      <c r="CK68" s="130"/>
      <c r="CL68" s="130"/>
      <c r="CM68" s="130"/>
      <c r="CN68" s="130"/>
      <c r="CO68" s="88">
        <f t="shared" si="26"/>
        <v>0</v>
      </c>
      <c r="CP68" s="87"/>
      <c r="CQ68" s="59" t="str">
        <f t="shared" si="41"/>
        <v/>
      </c>
      <c r="CR68" s="130"/>
      <c r="CS68" s="130"/>
      <c r="CT68" s="130"/>
      <c r="CU68" s="130"/>
      <c r="CV68" s="88">
        <f t="shared" si="27"/>
        <v>0</v>
      </c>
      <c r="CW68" s="96"/>
    </row>
    <row r="69" spans="2:101">
      <c r="B69">
        <v>63</v>
      </c>
      <c r="C69" s="87"/>
      <c r="D69" s="59" t="str">
        <f t="shared" si="42"/>
        <v/>
      </c>
      <c r="E69" s="90"/>
      <c r="F69" s="130"/>
      <c r="G69" s="130"/>
      <c r="H69" s="130"/>
      <c r="I69" s="88">
        <f t="shared" si="14"/>
        <v>0</v>
      </c>
      <c r="J69" s="87"/>
      <c r="K69" s="59" t="str">
        <f t="shared" si="29"/>
        <v/>
      </c>
      <c r="L69" s="130"/>
      <c r="M69" s="130"/>
      <c r="N69" s="130"/>
      <c r="O69" s="130"/>
      <c r="P69" s="88">
        <f t="shared" si="15"/>
        <v>0</v>
      </c>
      <c r="Q69" s="87"/>
      <c r="R69" s="59" t="str">
        <f t="shared" si="30"/>
        <v/>
      </c>
      <c r="S69" s="130"/>
      <c r="T69" s="130"/>
      <c r="U69" s="130"/>
      <c r="V69" s="130"/>
      <c r="W69" s="88">
        <f t="shared" si="16"/>
        <v>0</v>
      </c>
      <c r="X69" s="87"/>
      <c r="Y69" s="59" t="str">
        <f t="shared" si="31"/>
        <v/>
      </c>
      <c r="Z69" s="130"/>
      <c r="AA69" s="130"/>
      <c r="AB69" s="130"/>
      <c r="AC69" s="130"/>
      <c r="AD69" s="88">
        <f t="shared" si="17"/>
        <v>0</v>
      </c>
      <c r="AE69" s="87"/>
      <c r="AF69" s="59" t="str">
        <f t="shared" si="32"/>
        <v/>
      </c>
      <c r="AG69" s="130"/>
      <c r="AH69" s="130"/>
      <c r="AI69" s="130"/>
      <c r="AJ69" s="130"/>
      <c r="AK69" s="88">
        <f t="shared" si="18"/>
        <v>0</v>
      </c>
      <c r="AL69" s="87"/>
      <c r="AM69" s="59" t="str">
        <f t="shared" si="33"/>
        <v/>
      </c>
      <c r="AN69" s="130"/>
      <c r="AO69" s="130"/>
      <c r="AP69" s="130"/>
      <c r="AQ69" s="130"/>
      <c r="AR69" s="88">
        <f t="shared" si="19"/>
        <v>0</v>
      </c>
      <c r="AS69" s="87"/>
      <c r="AT69" s="59" t="str">
        <f t="shared" si="34"/>
        <v/>
      </c>
      <c r="AU69" s="130"/>
      <c r="AV69" s="130"/>
      <c r="AW69" s="130"/>
      <c r="AX69" s="130"/>
      <c r="AY69" s="88">
        <f t="shared" si="20"/>
        <v>0</v>
      </c>
      <c r="AZ69" s="87"/>
      <c r="BA69" s="59" t="str">
        <f t="shared" si="35"/>
        <v/>
      </c>
      <c r="BB69" s="130"/>
      <c r="BC69" s="130"/>
      <c r="BD69" s="130"/>
      <c r="BE69" s="130"/>
      <c r="BF69" s="88">
        <f t="shared" si="21"/>
        <v>0</v>
      </c>
      <c r="BG69" s="87"/>
      <c r="BH69" s="59" t="str">
        <f t="shared" si="36"/>
        <v/>
      </c>
      <c r="BI69" s="130"/>
      <c r="BJ69" s="130"/>
      <c r="BK69" s="130"/>
      <c r="BL69" s="130"/>
      <c r="BM69" s="88">
        <f t="shared" si="22"/>
        <v>0</v>
      </c>
      <c r="BN69" s="87"/>
      <c r="BO69" s="59" t="str">
        <f t="shared" si="37"/>
        <v/>
      </c>
      <c r="BP69" s="130"/>
      <c r="BQ69" s="130"/>
      <c r="BR69" s="130"/>
      <c r="BS69" s="130"/>
      <c r="BT69" s="88">
        <f t="shared" si="23"/>
        <v>0</v>
      </c>
      <c r="BU69" s="87"/>
      <c r="BV69" s="59" t="str">
        <f t="shared" si="38"/>
        <v/>
      </c>
      <c r="BW69" s="130"/>
      <c r="BX69" s="130"/>
      <c r="BY69" s="130"/>
      <c r="BZ69" s="130"/>
      <c r="CA69" s="88">
        <f t="shared" si="24"/>
        <v>0</v>
      </c>
      <c r="CB69" s="87"/>
      <c r="CC69" s="59" t="str">
        <f t="shared" si="39"/>
        <v/>
      </c>
      <c r="CD69" s="130"/>
      <c r="CE69" s="130"/>
      <c r="CF69" s="130"/>
      <c r="CG69" s="130"/>
      <c r="CH69" s="88">
        <f t="shared" si="25"/>
        <v>0</v>
      </c>
      <c r="CI69" s="87"/>
      <c r="CJ69" s="59" t="str">
        <f t="shared" si="40"/>
        <v/>
      </c>
      <c r="CK69" s="130"/>
      <c r="CL69" s="130"/>
      <c r="CM69" s="130"/>
      <c r="CN69" s="130"/>
      <c r="CO69" s="88">
        <f t="shared" si="26"/>
        <v>0</v>
      </c>
      <c r="CP69" s="87"/>
      <c r="CQ69" s="59" t="str">
        <f t="shared" si="41"/>
        <v/>
      </c>
      <c r="CR69" s="130"/>
      <c r="CS69" s="130"/>
      <c r="CT69" s="130"/>
      <c r="CU69" s="130"/>
      <c r="CV69" s="88">
        <f t="shared" si="27"/>
        <v>0</v>
      </c>
      <c r="CW69" s="96"/>
    </row>
    <row r="70" spans="2:101">
      <c r="B70">
        <v>64</v>
      </c>
      <c r="C70" s="87"/>
      <c r="D70" s="59" t="str">
        <f t="shared" si="42"/>
        <v/>
      </c>
      <c r="E70" s="90"/>
      <c r="F70" s="130"/>
      <c r="G70" s="130"/>
      <c r="H70" s="130"/>
      <c r="I70" s="88">
        <f t="shared" si="14"/>
        <v>0</v>
      </c>
      <c r="J70" s="87"/>
      <c r="K70" s="59" t="str">
        <f t="shared" si="29"/>
        <v/>
      </c>
      <c r="L70" s="130"/>
      <c r="M70" s="130"/>
      <c r="N70" s="130"/>
      <c r="O70" s="130"/>
      <c r="P70" s="88">
        <f t="shared" si="15"/>
        <v>0</v>
      </c>
      <c r="Q70" s="87"/>
      <c r="R70" s="59" t="str">
        <f t="shared" si="30"/>
        <v/>
      </c>
      <c r="S70" s="130"/>
      <c r="T70" s="130"/>
      <c r="U70" s="130"/>
      <c r="V70" s="130"/>
      <c r="W70" s="88">
        <f t="shared" si="16"/>
        <v>0</v>
      </c>
      <c r="X70" s="87"/>
      <c r="Y70" s="59" t="str">
        <f t="shared" si="31"/>
        <v/>
      </c>
      <c r="Z70" s="130"/>
      <c r="AA70" s="130"/>
      <c r="AB70" s="130"/>
      <c r="AC70" s="130"/>
      <c r="AD70" s="88">
        <f t="shared" si="17"/>
        <v>0</v>
      </c>
      <c r="AE70" s="87"/>
      <c r="AF70" s="59" t="str">
        <f t="shared" si="32"/>
        <v/>
      </c>
      <c r="AG70" s="130"/>
      <c r="AH70" s="130"/>
      <c r="AI70" s="130"/>
      <c r="AJ70" s="130"/>
      <c r="AK70" s="88">
        <f t="shared" si="18"/>
        <v>0</v>
      </c>
      <c r="AL70" s="87"/>
      <c r="AM70" s="59" t="str">
        <f t="shared" si="33"/>
        <v/>
      </c>
      <c r="AN70" s="130"/>
      <c r="AO70" s="130"/>
      <c r="AP70" s="130"/>
      <c r="AQ70" s="130"/>
      <c r="AR70" s="88">
        <f t="shared" si="19"/>
        <v>0</v>
      </c>
      <c r="AS70" s="87"/>
      <c r="AT70" s="59" t="str">
        <f t="shared" si="34"/>
        <v/>
      </c>
      <c r="AU70" s="130"/>
      <c r="AV70" s="130"/>
      <c r="AW70" s="130"/>
      <c r="AX70" s="130"/>
      <c r="AY70" s="88">
        <f t="shared" si="20"/>
        <v>0</v>
      </c>
      <c r="AZ70" s="87"/>
      <c r="BA70" s="59" t="str">
        <f t="shared" si="35"/>
        <v/>
      </c>
      <c r="BB70" s="130"/>
      <c r="BC70" s="130"/>
      <c r="BD70" s="130"/>
      <c r="BE70" s="130"/>
      <c r="BF70" s="88">
        <f t="shared" si="21"/>
        <v>0</v>
      </c>
      <c r="BG70" s="87"/>
      <c r="BH70" s="59" t="str">
        <f t="shared" si="36"/>
        <v/>
      </c>
      <c r="BI70" s="130"/>
      <c r="BJ70" s="130"/>
      <c r="BK70" s="130"/>
      <c r="BL70" s="130"/>
      <c r="BM70" s="88">
        <f t="shared" si="22"/>
        <v>0</v>
      </c>
      <c r="BN70" s="87"/>
      <c r="BO70" s="59" t="str">
        <f t="shared" si="37"/>
        <v/>
      </c>
      <c r="BP70" s="130"/>
      <c r="BQ70" s="130"/>
      <c r="BR70" s="130"/>
      <c r="BS70" s="130"/>
      <c r="BT70" s="88">
        <f t="shared" si="23"/>
        <v>0</v>
      </c>
      <c r="BU70" s="87"/>
      <c r="BV70" s="59" t="str">
        <f t="shared" si="38"/>
        <v/>
      </c>
      <c r="BW70" s="130"/>
      <c r="BX70" s="130"/>
      <c r="BY70" s="130"/>
      <c r="BZ70" s="130"/>
      <c r="CA70" s="88">
        <f t="shared" si="24"/>
        <v>0</v>
      </c>
      <c r="CB70" s="87"/>
      <c r="CC70" s="59" t="str">
        <f t="shared" si="39"/>
        <v/>
      </c>
      <c r="CD70" s="130"/>
      <c r="CE70" s="130"/>
      <c r="CF70" s="130"/>
      <c r="CG70" s="130"/>
      <c r="CH70" s="88">
        <f t="shared" si="25"/>
        <v>0</v>
      </c>
      <c r="CI70" s="87"/>
      <c r="CJ70" s="59" t="str">
        <f t="shared" si="40"/>
        <v/>
      </c>
      <c r="CK70" s="130"/>
      <c r="CL70" s="130"/>
      <c r="CM70" s="130"/>
      <c r="CN70" s="130"/>
      <c r="CO70" s="88">
        <f t="shared" si="26"/>
        <v>0</v>
      </c>
      <c r="CP70" s="87"/>
      <c r="CQ70" s="59" t="str">
        <f t="shared" si="41"/>
        <v/>
      </c>
      <c r="CR70" s="130"/>
      <c r="CS70" s="130"/>
      <c r="CT70" s="130"/>
      <c r="CU70" s="130"/>
      <c r="CV70" s="88">
        <f t="shared" si="27"/>
        <v>0</v>
      </c>
      <c r="CW70" s="96"/>
    </row>
    <row r="71" spans="2:101">
      <c r="B71">
        <v>65</v>
      </c>
      <c r="C71" s="87"/>
      <c r="D71" s="59" t="str">
        <f t="shared" si="42"/>
        <v/>
      </c>
      <c r="E71" s="90"/>
      <c r="F71" s="130"/>
      <c r="G71" s="130"/>
      <c r="H71" s="130"/>
      <c r="I71" s="88">
        <f t="shared" si="14"/>
        <v>0</v>
      </c>
      <c r="J71" s="87"/>
      <c r="K71" s="59" t="str">
        <f t="shared" ref="K71:K100" si="43">IF(J71&gt;0,7.75/J71,"")</f>
        <v/>
      </c>
      <c r="L71" s="130"/>
      <c r="M71" s="130"/>
      <c r="N71" s="130"/>
      <c r="O71" s="130"/>
      <c r="P71" s="88">
        <f t="shared" si="15"/>
        <v>0</v>
      </c>
      <c r="Q71" s="87"/>
      <c r="R71" s="59" t="str">
        <f t="shared" ref="R71:R100" si="44">IF(Q71&gt;0,7.75/Q71,"")</f>
        <v/>
      </c>
      <c r="S71" s="130"/>
      <c r="T71" s="130"/>
      <c r="U71" s="130"/>
      <c r="V71" s="130"/>
      <c r="W71" s="88">
        <f t="shared" si="16"/>
        <v>0</v>
      </c>
      <c r="X71" s="87"/>
      <c r="Y71" s="59" t="str">
        <f t="shared" ref="Y71:Y100" si="45">IF(X71&gt;0,7.75/X71,"")</f>
        <v/>
      </c>
      <c r="Z71" s="130"/>
      <c r="AA71" s="130"/>
      <c r="AB71" s="130"/>
      <c r="AC71" s="130"/>
      <c r="AD71" s="88">
        <f t="shared" si="17"/>
        <v>0</v>
      </c>
      <c r="AE71" s="87"/>
      <c r="AF71" s="59" t="str">
        <f t="shared" ref="AF71:AF100" si="46">IF(AE71&gt;0,7.75/AE71,"")</f>
        <v/>
      </c>
      <c r="AG71" s="130"/>
      <c r="AH71" s="130"/>
      <c r="AI71" s="130"/>
      <c r="AJ71" s="130"/>
      <c r="AK71" s="88">
        <f t="shared" si="18"/>
        <v>0</v>
      </c>
      <c r="AL71" s="87"/>
      <c r="AM71" s="59" t="str">
        <f t="shared" ref="AM71:AM100" si="47">IF(AL71&gt;0,7.75/AL71,"")</f>
        <v/>
      </c>
      <c r="AN71" s="130"/>
      <c r="AO71" s="130"/>
      <c r="AP71" s="130"/>
      <c r="AQ71" s="130"/>
      <c r="AR71" s="88">
        <f t="shared" si="19"/>
        <v>0</v>
      </c>
      <c r="AS71" s="87"/>
      <c r="AT71" s="59" t="str">
        <f t="shared" ref="AT71:AT100" si="48">IF(AS71&gt;0,7.75/AS71,"")</f>
        <v/>
      </c>
      <c r="AU71" s="130"/>
      <c r="AV71" s="130"/>
      <c r="AW71" s="130"/>
      <c r="AX71" s="130"/>
      <c r="AY71" s="88">
        <f t="shared" si="20"/>
        <v>0</v>
      </c>
      <c r="AZ71" s="87"/>
      <c r="BA71" s="59" t="str">
        <f t="shared" ref="BA71:BA100" si="49">IF(AZ71&gt;0,7.75/AZ71,"")</f>
        <v/>
      </c>
      <c r="BB71" s="130"/>
      <c r="BC71" s="130"/>
      <c r="BD71" s="130"/>
      <c r="BE71" s="130"/>
      <c r="BF71" s="88">
        <f t="shared" si="21"/>
        <v>0</v>
      </c>
      <c r="BG71" s="87"/>
      <c r="BH71" s="59" t="str">
        <f t="shared" ref="BH71:BH100" si="50">IF(BG71&gt;0,7.75/BG71,"")</f>
        <v/>
      </c>
      <c r="BI71" s="130"/>
      <c r="BJ71" s="130"/>
      <c r="BK71" s="130"/>
      <c r="BL71" s="130"/>
      <c r="BM71" s="88">
        <f t="shared" si="22"/>
        <v>0</v>
      </c>
      <c r="BN71" s="87"/>
      <c r="BO71" s="59" t="str">
        <f t="shared" ref="BO71:BO100" si="51">IF(BN71&gt;0,7.75/BN71,"")</f>
        <v/>
      </c>
      <c r="BP71" s="130"/>
      <c r="BQ71" s="130"/>
      <c r="BR71" s="130"/>
      <c r="BS71" s="130"/>
      <c r="BT71" s="88">
        <f t="shared" si="23"/>
        <v>0</v>
      </c>
      <c r="BU71" s="87"/>
      <c r="BV71" s="59" t="str">
        <f t="shared" ref="BV71:BV100" si="52">IF(BU71&gt;0,7.75/BU71,"")</f>
        <v/>
      </c>
      <c r="BW71" s="130"/>
      <c r="BX71" s="130"/>
      <c r="BY71" s="130"/>
      <c r="BZ71" s="130"/>
      <c r="CA71" s="88">
        <f t="shared" si="24"/>
        <v>0</v>
      </c>
      <c r="CB71" s="87"/>
      <c r="CC71" s="59" t="str">
        <f t="shared" ref="CC71:CC100" si="53">IF(CB71&gt;0,7.75/CB71,"")</f>
        <v/>
      </c>
      <c r="CD71" s="130"/>
      <c r="CE71" s="130"/>
      <c r="CF71" s="130"/>
      <c r="CG71" s="130"/>
      <c r="CH71" s="88">
        <f t="shared" si="25"/>
        <v>0</v>
      </c>
      <c r="CI71" s="87"/>
      <c r="CJ71" s="59" t="str">
        <f t="shared" ref="CJ71:CJ100" si="54">IF(CI71&gt;0,7.75/CI71,"")</f>
        <v/>
      </c>
      <c r="CK71" s="130"/>
      <c r="CL71" s="130"/>
      <c r="CM71" s="130"/>
      <c r="CN71" s="130"/>
      <c r="CO71" s="88">
        <f t="shared" si="26"/>
        <v>0</v>
      </c>
      <c r="CP71" s="87"/>
      <c r="CQ71" s="59" t="str">
        <f t="shared" ref="CQ71:CQ100" si="55">IF(CP71&gt;0,7.75/CP71,"")</f>
        <v/>
      </c>
      <c r="CR71" s="130"/>
      <c r="CS71" s="130"/>
      <c r="CT71" s="130"/>
      <c r="CU71" s="130"/>
      <c r="CV71" s="88">
        <f t="shared" si="27"/>
        <v>0</v>
      </c>
      <c r="CW71" s="96"/>
    </row>
    <row r="72" spans="2:101">
      <c r="B72">
        <v>66</v>
      </c>
      <c r="C72" s="87"/>
      <c r="D72" s="59" t="str">
        <f t="shared" si="42"/>
        <v/>
      </c>
      <c r="E72" s="90"/>
      <c r="F72" s="130"/>
      <c r="G72" s="130"/>
      <c r="H72" s="130"/>
      <c r="I72" s="88">
        <f t="shared" ref="I72:I100" si="56">C72*E72</f>
        <v>0</v>
      </c>
      <c r="J72" s="87"/>
      <c r="K72" s="59" t="str">
        <f t="shared" si="43"/>
        <v/>
      </c>
      <c r="L72" s="130"/>
      <c r="M72" s="130"/>
      <c r="N72" s="130"/>
      <c r="O72" s="130"/>
      <c r="P72" s="88">
        <f t="shared" ref="P72:P100" si="57">J72*L72</f>
        <v>0</v>
      </c>
      <c r="Q72" s="87"/>
      <c r="R72" s="59" t="str">
        <f t="shared" si="44"/>
        <v/>
      </c>
      <c r="S72" s="130"/>
      <c r="T72" s="130"/>
      <c r="U72" s="130"/>
      <c r="V72" s="130"/>
      <c r="W72" s="88">
        <f t="shared" ref="W72:W100" si="58">Q72*S72</f>
        <v>0</v>
      </c>
      <c r="X72" s="87"/>
      <c r="Y72" s="59" t="str">
        <f t="shared" si="45"/>
        <v/>
      </c>
      <c r="Z72" s="130"/>
      <c r="AA72" s="130"/>
      <c r="AB72" s="130"/>
      <c r="AC72" s="130"/>
      <c r="AD72" s="88">
        <f t="shared" ref="AD72:AD100" si="59">X72*Z72</f>
        <v>0</v>
      </c>
      <c r="AE72" s="87"/>
      <c r="AF72" s="59" t="str">
        <f t="shared" si="46"/>
        <v/>
      </c>
      <c r="AG72" s="130"/>
      <c r="AH72" s="130"/>
      <c r="AI72" s="130"/>
      <c r="AJ72" s="130"/>
      <c r="AK72" s="88">
        <f t="shared" ref="AK72:AK100" si="60">AE72*AG72</f>
        <v>0</v>
      </c>
      <c r="AL72" s="87"/>
      <c r="AM72" s="59" t="str">
        <f t="shared" si="47"/>
        <v/>
      </c>
      <c r="AN72" s="130"/>
      <c r="AO72" s="130"/>
      <c r="AP72" s="130"/>
      <c r="AQ72" s="130"/>
      <c r="AR72" s="88">
        <f t="shared" ref="AR72:AR100" si="61">AL72*AN72</f>
        <v>0</v>
      </c>
      <c r="AS72" s="87"/>
      <c r="AT72" s="59" t="str">
        <f t="shared" si="48"/>
        <v/>
      </c>
      <c r="AU72" s="130"/>
      <c r="AV72" s="130"/>
      <c r="AW72" s="130"/>
      <c r="AX72" s="130"/>
      <c r="AY72" s="88">
        <f t="shared" ref="AY72:AY100" si="62">AS72*AU72</f>
        <v>0</v>
      </c>
      <c r="AZ72" s="87"/>
      <c r="BA72" s="59" t="str">
        <f t="shared" si="49"/>
        <v/>
      </c>
      <c r="BB72" s="130"/>
      <c r="BC72" s="130"/>
      <c r="BD72" s="130"/>
      <c r="BE72" s="130"/>
      <c r="BF72" s="88">
        <f t="shared" ref="BF72:BF100" si="63">AZ72*BB72</f>
        <v>0</v>
      </c>
      <c r="BG72" s="87"/>
      <c r="BH72" s="59" t="str">
        <f t="shared" si="50"/>
        <v/>
      </c>
      <c r="BI72" s="130"/>
      <c r="BJ72" s="130"/>
      <c r="BK72" s="130"/>
      <c r="BL72" s="130"/>
      <c r="BM72" s="88">
        <f t="shared" ref="BM72:BM100" si="64">BG72*BI72</f>
        <v>0</v>
      </c>
      <c r="BN72" s="87"/>
      <c r="BO72" s="59" t="str">
        <f t="shared" si="51"/>
        <v/>
      </c>
      <c r="BP72" s="130"/>
      <c r="BQ72" s="130"/>
      <c r="BR72" s="130"/>
      <c r="BS72" s="130"/>
      <c r="BT72" s="88">
        <f t="shared" ref="BT72:BT100" si="65">BN72*BP72</f>
        <v>0</v>
      </c>
      <c r="BU72" s="87"/>
      <c r="BV72" s="59" t="str">
        <f t="shared" si="52"/>
        <v/>
      </c>
      <c r="BW72" s="130"/>
      <c r="BX72" s="130"/>
      <c r="BY72" s="130"/>
      <c r="BZ72" s="130"/>
      <c r="CA72" s="88">
        <f t="shared" ref="CA72:CA100" si="66">BU72*BW72</f>
        <v>0</v>
      </c>
      <c r="CB72" s="87"/>
      <c r="CC72" s="59" t="str">
        <f t="shared" si="53"/>
        <v/>
      </c>
      <c r="CD72" s="130"/>
      <c r="CE72" s="130"/>
      <c r="CF72" s="130"/>
      <c r="CG72" s="130"/>
      <c r="CH72" s="88">
        <f t="shared" ref="CH72:CH100" si="67">CB72*CD72</f>
        <v>0</v>
      </c>
      <c r="CI72" s="87"/>
      <c r="CJ72" s="59" t="str">
        <f t="shared" si="54"/>
        <v/>
      </c>
      <c r="CK72" s="130"/>
      <c r="CL72" s="130"/>
      <c r="CM72" s="130"/>
      <c r="CN72" s="130"/>
      <c r="CO72" s="88">
        <f t="shared" ref="CO72:CO100" si="68">CI72*CK72</f>
        <v>0</v>
      </c>
      <c r="CP72" s="87"/>
      <c r="CQ72" s="59" t="str">
        <f t="shared" si="55"/>
        <v/>
      </c>
      <c r="CR72" s="130"/>
      <c r="CS72" s="130"/>
      <c r="CT72" s="130"/>
      <c r="CU72" s="130"/>
      <c r="CV72" s="88">
        <f t="shared" ref="CV72:CV100" si="69">CP72*CR72</f>
        <v>0</v>
      </c>
      <c r="CW72" s="96"/>
    </row>
    <row r="73" spans="2:101">
      <c r="B73">
        <v>67</v>
      </c>
      <c r="C73" s="87"/>
      <c r="D73" s="59" t="str">
        <f t="shared" si="42"/>
        <v/>
      </c>
      <c r="E73" s="90"/>
      <c r="F73" s="130"/>
      <c r="G73" s="130"/>
      <c r="H73" s="130"/>
      <c r="I73" s="88">
        <f t="shared" si="56"/>
        <v>0</v>
      </c>
      <c r="J73" s="87"/>
      <c r="K73" s="59" t="str">
        <f t="shared" si="43"/>
        <v/>
      </c>
      <c r="L73" s="130"/>
      <c r="M73" s="130"/>
      <c r="N73" s="130"/>
      <c r="O73" s="130"/>
      <c r="P73" s="88">
        <f t="shared" si="57"/>
        <v>0</v>
      </c>
      <c r="Q73" s="87"/>
      <c r="R73" s="59" t="str">
        <f t="shared" si="44"/>
        <v/>
      </c>
      <c r="S73" s="130"/>
      <c r="T73" s="130"/>
      <c r="U73" s="130"/>
      <c r="V73" s="130"/>
      <c r="W73" s="88">
        <f t="shared" si="58"/>
        <v>0</v>
      </c>
      <c r="X73" s="87"/>
      <c r="Y73" s="59" t="str">
        <f t="shared" si="45"/>
        <v/>
      </c>
      <c r="Z73" s="130"/>
      <c r="AA73" s="130"/>
      <c r="AB73" s="130"/>
      <c r="AC73" s="130"/>
      <c r="AD73" s="88">
        <f t="shared" si="59"/>
        <v>0</v>
      </c>
      <c r="AE73" s="87"/>
      <c r="AF73" s="59" t="str">
        <f t="shared" si="46"/>
        <v/>
      </c>
      <c r="AG73" s="130"/>
      <c r="AH73" s="130"/>
      <c r="AI73" s="130"/>
      <c r="AJ73" s="130"/>
      <c r="AK73" s="88">
        <f t="shared" si="60"/>
        <v>0</v>
      </c>
      <c r="AL73" s="87"/>
      <c r="AM73" s="59" t="str">
        <f t="shared" si="47"/>
        <v/>
      </c>
      <c r="AN73" s="130"/>
      <c r="AO73" s="130"/>
      <c r="AP73" s="130"/>
      <c r="AQ73" s="130"/>
      <c r="AR73" s="88">
        <f t="shared" si="61"/>
        <v>0</v>
      </c>
      <c r="AS73" s="87"/>
      <c r="AT73" s="59" t="str">
        <f t="shared" si="48"/>
        <v/>
      </c>
      <c r="AU73" s="130"/>
      <c r="AV73" s="130"/>
      <c r="AW73" s="130"/>
      <c r="AX73" s="130"/>
      <c r="AY73" s="88">
        <f t="shared" si="62"/>
        <v>0</v>
      </c>
      <c r="AZ73" s="87"/>
      <c r="BA73" s="59" t="str">
        <f t="shared" si="49"/>
        <v/>
      </c>
      <c r="BB73" s="130"/>
      <c r="BC73" s="130"/>
      <c r="BD73" s="130"/>
      <c r="BE73" s="130"/>
      <c r="BF73" s="88">
        <f t="shared" si="63"/>
        <v>0</v>
      </c>
      <c r="BG73" s="87"/>
      <c r="BH73" s="59" t="str">
        <f t="shared" si="50"/>
        <v/>
      </c>
      <c r="BI73" s="130"/>
      <c r="BJ73" s="130"/>
      <c r="BK73" s="130"/>
      <c r="BL73" s="130"/>
      <c r="BM73" s="88">
        <f t="shared" si="64"/>
        <v>0</v>
      </c>
      <c r="BN73" s="87"/>
      <c r="BO73" s="59" t="str">
        <f t="shared" si="51"/>
        <v/>
      </c>
      <c r="BP73" s="130"/>
      <c r="BQ73" s="130"/>
      <c r="BR73" s="130"/>
      <c r="BS73" s="130"/>
      <c r="BT73" s="88">
        <f t="shared" si="65"/>
        <v>0</v>
      </c>
      <c r="BU73" s="87"/>
      <c r="BV73" s="59" t="str">
        <f t="shared" si="52"/>
        <v/>
      </c>
      <c r="BW73" s="130"/>
      <c r="BX73" s="130"/>
      <c r="BY73" s="130"/>
      <c r="BZ73" s="130"/>
      <c r="CA73" s="88">
        <f t="shared" si="66"/>
        <v>0</v>
      </c>
      <c r="CB73" s="87"/>
      <c r="CC73" s="59" t="str">
        <f t="shared" si="53"/>
        <v/>
      </c>
      <c r="CD73" s="130"/>
      <c r="CE73" s="130"/>
      <c r="CF73" s="130"/>
      <c r="CG73" s="130"/>
      <c r="CH73" s="88">
        <f t="shared" si="67"/>
        <v>0</v>
      </c>
      <c r="CI73" s="87"/>
      <c r="CJ73" s="59" t="str">
        <f t="shared" si="54"/>
        <v/>
      </c>
      <c r="CK73" s="130"/>
      <c r="CL73" s="130"/>
      <c r="CM73" s="130"/>
      <c r="CN73" s="130"/>
      <c r="CO73" s="88">
        <f t="shared" si="68"/>
        <v>0</v>
      </c>
      <c r="CP73" s="87"/>
      <c r="CQ73" s="59" t="str">
        <f t="shared" si="55"/>
        <v/>
      </c>
      <c r="CR73" s="130"/>
      <c r="CS73" s="130"/>
      <c r="CT73" s="130"/>
      <c r="CU73" s="130"/>
      <c r="CV73" s="88">
        <f t="shared" si="69"/>
        <v>0</v>
      </c>
      <c r="CW73" s="96"/>
    </row>
    <row r="74" spans="2:101">
      <c r="B74">
        <v>68</v>
      </c>
      <c r="C74" s="87"/>
      <c r="D74" s="59" t="str">
        <f t="shared" si="42"/>
        <v/>
      </c>
      <c r="E74" s="90"/>
      <c r="F74" s="130"/>
      <c r="G74" s="130"/>
      <c r="H74" s="130"/>
      <c r="I74" s="88">
        <f t="shared" si="56"/>
        <v>0</v>
      </c>
      <c r="J74" s="87"/>
      <c r="K74" s="59" t="str">
        <f t="shared" si="43"/>
        <v/>
      </c>
      <c r="L74" s="130"/>
      <c r="M74" s="130"/>
      <c r="N74" s="130"/>
      <c r="O74" s="130"/>
      <c r="P74" s="88">
        <f t="shared" si="57"/>
        <v>0</v>
      </c>
      <c r="Q74" s="87"/>
      <c r="R74" s="59" t="str">
        <f t="shared" si="44"/>
        <v/>
      </c>
      <c r="S74" s="130"/>
      <c r="T74" s="130"/>
      <c r="U74" s="130"/>
      <c r="V74" s="130"/>
      <c r="W74" s="88">
        <f t="shared" si="58"/>
        <v>0</v>
      </c>
      <c r="X74" s="87"/>
      <c r="Y74" s="59" t="str">
        <f t="shared" si="45"/>
        <v/>
      </c>
      <c r="Z74" s="130"/>
      <c r="AA74" s="130"/>
      <c r="AB74" s="130"/>
      <c r="AC74" s="130"/>
      <c r="AD74" s="88">
        <f t="shared" si="59"/>
        <v>0</v>
      </c>
      <c r="AE74" s="87"/>
      <c r="AF74" s="59" t="str">
        <f t="shared" si="46"/>
        <v/>
      </c>
      <c r="AG74" s="130"/>
      <c r="AH74" s="130"/>
      <c r="AI74" s="130"/>
      <c r="AJ74" s="130"/>
      <c r="AK74" s="88">
        <f t="shared" si="60"/>
        <v>0</v>
      </c>
      <c r="AL74" s="87"/>
      <c r="AM74" s="59" t="str">
        <f t="shared" si="47"/>
        <v/>
      </c>
      <c r="AN74" s="130"/>
      <c r="AO74" s="130"/>
      <c r="AP74" s="130"/>
      <c r="AQ74" s="130"/>
      <c r="AR74" s="88">
        <f t="shared" si="61"/>
        <v>0</v>
      </c>
      <c r="AS74" s="87"/>
      <c r="AT74" s="59" t="str">
        <f t="shared" si="48"/>
        <v/>
      </c>
      <c r="AU74" s="130"/>
      <c r="AV74" s="130"/>
      <c r="AW74" s="130"/>
      <c r="AX74" s="130"/>
      <c r="AY74" s="88">
        <f t="shared" si="62"/>
        <v>0</v>
      </c>
      <c r="AZ74" s="87"/>
      <c r="BA74" s="59" t="str">
        <f t="shared" si="49"/>
        <v/>
      </c>
      <c r="BB74" s="130"/>
      <c r="BC74" s="130"/>
      <c r="BD74" s="130"/>
      <c r="BE74" s="130"/>
      <c r="BF74" s="88">
        <f t="shared" si="63"/>
        <v>0</v>
      </c>
      <c r="BG74" s="87"/>
      <c r="BH74" s="59" t="str">
        <f t="shared" si="50"/>
        <v/>
      </c>
      <c r="BI74" s="130"/>
      <c r="BJ74" s="130"/>
      <c r="BK74" s="130"/>
      <c r="BL74" s="130"/>
      <c r="BM74" s="88">
        <f t="shared" si="64"/>
        <v>0</v>
      </c>
      <c r="BN74" s="87"/>
      <c r="BO74" s="59" t="str">
        <f t="shared" si="51"/>
        <v/>
      </c>
      <c r="BP74" s="130"/>
      <c r="BQ74" s="130"/>
      <c r="BR74" s="130"/>
      <c r="BS74" s="130"/>
      <c r="BT74" s="88">
        <f t="shared" si="65"/>
        <v>0</v>
      </c>
      <c r="BU74" s="87"/>
      <c r="BV74" s="59" t="str">
        <f t="shared" si="52"/>
        <v/>
      </c>
      <c r="BW74" s="130"/>
      <c r="BX74" s="130"/>
      <c r="BY74" s="130"/>
      <c r="BZ74" s="130"/>
      <c r="CA74" s="88">
        <f t="shared" si="66"/>
        <v>0</v>
      </c>
      <c r="CB74" s="87"/>
      <c r="CC74" s="59" t="str">
        <f t="shared" si="53"/>
        <v/>
      </c>
      <c r="CD74" s="130"/>
      <c r="CE74" s="130"/>
      <c r="CF74" s="130"/>
      <c r="CG74" s="130"/>
      <c r="CH74" s="88">
        <f t="shared" si="67"/>
        <v>0</v>
      </c>
      <c r="CI74" s="87"/>
      <c r="CJ74" s="59" t="str">
        <f t="shared" si="54"/>
        <v/>
      </c>
      <c r="CK74" s="130"/>
      <c r="CL74" s="130"/>
      <c r="CM74" s="130"/>
      <c r="CN74" s="130"/>
      <c r="CO74" s="88">
        <f t="shared" si="68"/>
        <v>0</v>
      </c>
      <c r="CP74" s="87"/>
      <c r="CQ74" s="59" t="str">
        <f t="shared" si="55"/>
        <v/>
      </c>
      <c r="CR74" s="130"/>
      <c r="CS74" s="130"/>
      <c r="CT74" s="130"/>
      <c r="CU74" s="130"/>
      <c r="CV74" s="88">
        <f t="shared" si="69"/>
        <v>0</v>
      </c>
      <c r="CW74" s="96"/>
    </row>
    <row r="75" spans="2:101">
      <c r="B75">
        <v>69</v>
      </c>
      <c r="C75" s="87"/>
      <c r="D75" s="59" t="str">
        <f t="shared" si="42"/>
        <v/>
      </c>
      <c r="E75" s="90"/>
      <c r="F75" s="130"/>
      <c r="G75" s="130"/>
      <c r="H75" s="130"/>
      <c r="I75" s="88">
        <f t="shared" si="56"/>
        <v>0</v>
      </c>
      <c r="J75" s="87"/>
      <c r="K75" s="59" t="str">
        <f t="shared" si="43"/>
        <v/>
      </c>
      <c r="L75" s="130"/>
      <c r="M75" s="130"/>
      <c r="N75" s="130"/>
      <c r="O75" s="130"/>
      <c r="P75" s="88">
        <f t="shared" si="57"/>
        <v>0</v>
      </c>
      <c r="Q75" s="87"/>
      <c r="R75" s="59" t="str">
        <f t="shared" si="44"/>
        <v/>
      </c>
      <c r="S75" s="130"/>
      <c r="T75" s="130"/>
      <c r="U75" s="130"/>
      <c r="V75" s="130"/>
      <c r="W75" s="88">
        <f t="shared" si="58"/>
        <v>0</v>
      </c>
      <c r="X75" s="87"/>
      <c r="Y75" s="59" t="str">
        <f t="shared" si="45"/>
        <v/>
      </c>
      <c r="Z75" s="130"/>
      <c r="AA75" s="130"/>
      <c r="AB75" s="130"/>
      <c r="AC75" s="130"/>
      <c r="AD75" s="88">
        <f t="shared" si="59"/>
        <v>0</v>
      </c>
      <c r="AE75" s="87"/>
      <c r="AF75" s="59" t="str">
        <f t="shared" si="46"/>
        <v/>
      </c>
      <c r="AG75" s="130"/>
      <c r="AH75" s="130"/>
      <c r="AI75" s="130"/>
      <c r="AJ75" s="130"/>
      <c r="AK75" s="88">
        <f t="shared" si="60"/>
        <v>0</v>
      </c>
      <c r="AL75" s="87"/>
      <c r="AM75" s="59" t="str">
        <f t="shared" si="47"/>
        <v/>
      </c>
      <c r="AN75" s="130"/>
      <c r="AO75" s="130"/>
      <c r="AP75" s="130"/>
      <c r="AQ75" s="130"/>
      <c r="AR75" s="88">
        <f t="shared" si="61"/>
        <v>0</v>
      </c>
      <c r="AS75" s="87"/>
      <c r="AT75" s="59" t="str">
        <f t="shared" si="48"/>
        <v/>
      </c>
      <c r="AU75" s="130"/>
      <c r="AV75" s="130"/>
      <c r="AW75" s="130"/>
      <c r="AX75" s="130"/>
      <c r="AY75" s="88">
        <f t="shared" si="62"/>
        <v>0</v>
      </c>
      <c r="AZ75" s="87"/>
      <c r="BA75" s="59" t="str">
        <f t="shared" si="49"/>
        <v/>
      </c>
      <c r="BB75" s="130"/>
      <c r="BC75" s="130"/>
      <c r="BD75" s="130"/>
      <c r="BE75" s="130"/>
      <c r="BF75" s="88">
        <f t="shared" si="63"/>
        <v>0</v>
      </c>
      <c r="BG75" s="87"/>
      <c r="BH75" s="59" t="str">
        <f t="shared" si="50"/>
        <v/>
      </c>
      <c r="BI75" s="130"/>
      <c r="BJ75" s="130"/>
      <c r="BK75" s="130"/>
      <c r="BL75" s="130"/>
      <c r="BM75" s="88">
        <f t="shared" si="64"/>
        <v>0</v>
      </c>
      <c r="BN75" s="87"/>
      <c r="BO75" s="59" t="str">
        <f t="shared" si="51"/>
        <v/>
      </c>
      <c r="BP75" s="130"/>
      <c r="BQ75" s="130"/>
      <c r="BR75" s="130"/>
      <c r="BS75" s="130"/>
      <c r="BT75" s="88">
        <f t="shared" si="65"/>
        <v>0</v>
      </c>
      <c r="BU75" s="87"/>
      <c r="BV75" s="59" t="str">
        <f t="shared" si="52"/>
        <v/>
      </c>
      <c r="BW75" s="130"/>
      <c r="BX75" s="130"/>
      <c r="BY75" s="130"/>
      <c r="BZ75" s="130"/>
      <c r="CA75" s="88">
        <f t="shared" si="66"/>
        <v>0</v>
      </c>
      <c r="CB75" s="87"/>
      <c r="CC75" s="59" t="str">
        <f t="shared" si="53"/>
        <v/>
      </c>
      <c r="CD75" s="130"/>
      <c r="CE75" s="130"/>
      <c r="CF75" s="130"/>
      <c r="CG75" s="130"/>
      <c r="CH75" s="88">
        <f t="shared" si="67"/>
        <v>0</v>
      </c>
      <c r="CI75" s="87"/>
      <c r="CJ75" s="59" t="str">
        <f t="shared" si="54"/>
        <v/>
      </c>
      <c r="CK75" s="130"/>
      <c r="CL75" s="130"/>
      <c r="CM75" s="130"/>
      <c r="CN75" s="130"/>
      <c r="CO75" s="88">
        <f t="shared" si="68"/>
        <v>0</v>
      </c>
      <c r="CP75" s="87"/>
      <c r="CQ75" s="59" t="str">
        <f t="shared" si="55"/>
        <v/>
      </c>
      <c r="CR75" s="130"/>
      <c r="CS75" s="130"/>
      <c r="CT75" s="130"/>
      <c r="CU75" s="130"/>
      <c r="CV75" s="88">
        <f t="shared" si="69"/>
        <v>0</v>
      </c>
      <c r="CW75" s="96"/>
    </row>
    <row r="76" spans="2:101">
      <c r="B76">
        <v>70</v>
      </c>
      <c r="C76" s="87"/>
      <c r="D76" s="59" t="str">
        <f t="shared" si="42"/>
        <v/>
      </c>
      <c r="E76" s="90"/>
      <c r="F76" s="130"/>
      <c r="G76" s="130"/>
      <c r="H76" s="130"/>
      <c r="I76" s="88">
        <f t="shared" si="56"/>
        <v>0</v>
      </c>
      <c r="J76" s="87"/>
      <c r="K76" s="59" t="str">
        <f t="shared" si="43"/>
        <v/>
      </c>
      <c r="L76" s="130"/>
      <c r="M76" s="130"/>
      <c r="N76" s="130"/>
      <c r="O76" s="130"/>
      <c r="P76" s="88">
        <f t="shared" si="57"/>
        <v>0</v>
      </c>
      <c r="Q76" s="87"/>
      <c r="R76" s="59" t="str">
        <f t="shared" si="44"/>
        <v/>
      </c>
      <c r="S76" s="130"/>
      <c r="T76" s="130"/>
      <c r="U76" s="130"/>
      <c r="V76" s="130"/>
      <c r="W76" s="88">
        <f t="shared" si="58"/>
        <v>0</v>
      </c>
      <c r="X76" s="87"/>
      <c r="Y76" s="59" t="str">
        <f t="shared" si="45"/>
        <v/>
      </c>
      <c r="Z76" s="130"/>
      <c r="AA76" s="130"/>
      <c r="AB76" s="130"/>
      <c r="AC76" s="130"/>
      <c r="AD76" s="88">
        <f t="shared" si="59"/>
        <v>0</v>
      </c>
      <c r="AE76" s="87"/>
      <c r="AF76" s="59" t="str">
        <f t="shared" si="46"/>
        <v/>
      </c>
      <c r="AG76" s="130"/>
      <c r="AH76" s="130"/>
      <c r="AI76" s="130"/>
      <c r="AJ76" s="130"/>
      <c r="AK76" s="88">
        <f t="shared" si="60"/>
        <v>0</v>
      </c>
      <c r="AL76" s="87"/>
      <c r="AM76" s="59" t="str">
        <f t="shared" si="47"/>
        <v/>
      </c>
      <c r="AN76" s="130"/>
      <c r="AO76" s="130"/>
      <c r="AP76" s="130"/>
      <c r="AQ76" s="130"/>
      <c r="AR76" s="88">
        <f t="shared" si="61"/>
        <v>0</v>
      </c>
      <c r="AS76" s="87"/>
      <c r="AT76" s="59" t="str">
        <f t="shared" si="48"/>
        <v/>
      </c>
      <c r="AU76" s="130"/>
      <c r="AV76" s="130"/>
      <c r="AW76" s="130"/>
      <c r="AX76" s="130"/>
      <c r="AY76" s="88">
        <f t="shared" si="62"/>
        <v>0</v>
      </c>
      <c r="AZ76" s="87"/>
      <c r="BA76" s="59" t="str">
        <f t="shared" si="49"/>
        <v/>
      </c>
      <c r="BB76" s="130"/>
      <c r="BC76" s="130"/>
      <c r="BD76" s="130"/>
      <c r="BE76" s="130"/>
      <c r="BF76" s="88">
        <f t="shared" si="63"/>
        <v>0</v>
      </c>
      <c r="BG76" s="87"/>
      <c r="BH76" s="59" t="str">
        <f t="shared" si="50"/>
        <v/>
      </c>
      <c r="BI76" s="130"/>
      <c r="BJ76" s="130"/>
      <c r="BK76" s="130"/>
      <c r="BL76" s="130"/>
      <c r="BM76" s="88">
        <f t="shared" si="64"/>
        <v>0</v>
      </c>
      <c r="BN76" s="87"/>
      <c r="BO76" s="59" t="str">
        <f t="shared" si="51"/>
        <v/>
      </c>
      <c r="BP76" s="130"/>
      <c r="BQ76" s="130"/>
      <c r="BR76" s="130"/>
      <c r="BS76" s="130"/>
      <c r="BT76" s="88">
        <f t="shared" si="65"/>
        <v>0</v>
      </c>
      <c r="BU76" s="87"/>
      <c r="BV76" s="59" t="str">
        <f t="shared" si="52"/>
        <v/>
      </c>
      <c r="BW76" s="130"/>
      <c r="BX76" s="130"/>
      <c r="BY76" s="130"/>
      <c r="BZ76" s="130"/>
      <c r="CA76" s="88">
        <f t="shared" si="66"/>
        <v>0</v>
      </c>
      <c r="CB76" s="87"/>
      <c r="CC76" s="59" t="str">
        <f t="shared" si="53"/>
        <v/>
      </c>
      <c r="CD76" s="130"/>
      <c r="CE76" s="130"/>
      <c r="CF76" s="130"/>
      <c r="CG76" s="130"/>
      <c r="CH76" s="88">
        <f t="shared" si="67"/>
        <v>0</v>
      </c>
      <c r="CI76" s="87"/>
      <c r="CJ76" s="59" t="str">
        <f t="shared" si="54"/>
        <v/>
      </c>
      <c r="CK76" s="130"/>
      <c r="CL76" s="130"/>
      <c r="CM76" s="130"/>
      <c r="CN76" s="130"/>
      <c r="CO76" s="88">
        <f t="shared" si="68"/>
        <v>0</v>
      </c>
      <c r="CP76" s="87"/>
      <c r="CQ76" s="59" t="str">
        <f t="shared" si="55"/>
        <v/>
      </c>
      <c r="CR76" s="130"/>
      <c r="CS76" s="130"/>
      <c r="CT76" s="130"/>
      <c r="CU76" s="130"/>
      <c r="CV76" s="88">
        <f t="shared" si="69"/>
        <v>0</v>
      </c>
      <c r="CW76" s="96"/>
    </row>
    <row r="77" spans="2:101">
      <c r="B77">
        <v>71</v>
      </c>
      <c r="C77" s="87"/>
      <c r="D77" s="59" t="str">
        <f t="shared" si="42"/>
        <v/>
      </c>
      <c r="E77" s="90"/>
      <c r="F77" s="130"/>
      <c r="G77" s="130"/>
      <c r="H77" s="130"/>
      <c r="I77" s="88">
        <f t="shared" si="56"/>
        <v>0</v>
      </c>
      <c r="J77" s="87"/>
      <c r="K77" s="59" t="str">
        <f t="shared" si="43"/>
        <v/>
      </c>
      <c r="L77" s="130"/>
      <c r="M77" s="130"/>
      <c r="N77" s="130"/>
      <c r="O77" s="130"/>
      <c r="P77" s="88">
        <f t="shared" si="57"/>
        <v>0</v>
      </c>
      <c r="Q77" s="87"/>
      <c r="R77" s="59" t="str">
        <f t="shared" si="44"/>
        <v/>
      </c>
      <c r="S77" s="130"/>
      <c r="T77" s="130"/>
      <c r="U77" s="130"/>
      <c r="V77" s="130"/>
      <c r="W77" s="88">
        <f t="shared" si="58"/>
        <v>0</v>
      </c>
      <c r="X77" s="87"/>
      <c r="Y77" s="59" t="str">
        <f t="shared" si="45"/>
        <v/>
      </c>
      <c r="Z77" s="130"/>
      <c r="AA77" s="130"/>
      <c r="AB77" s="130"/>
      <c r="AC77" s="130"/>
      <c r="AD77" s="88">
        <f t="shared" si="59"/>
        <v>0</v>
      </c>
      <c r="AE77" s="87"/>
      <c r="AF77" s="59" t="str">
        <f t="shared" si="46"/>
        <v/>
      </c>
      <c r="AG77" s="130"/>
      <c r="AH77" s="130"/>
      <c r="AI77" s="130"/>
      <c r="AJ77" s="130"/>
      <c r="AK77" s="88">
        <f t="shared" si="60"/>
        <v>0</v>
      </c>
      <c r="AL77" s="87"/>
      <c r="AM77" s="59" t="str">
        <f t="shared" si="47"/>
        <v/>
      </c>
      <c r="AN77" s="130"/>
      <c r="AO77" s="130"/>
      <c r="AP77" s="130"/>
      <c r="AQ77" s="130"/>
      <c r="AR77" s="88">
        <f t="shared" si="61"/>
        <v>0</v>
      </c>
      <c r="AS77" s="87"/>
      <c r="AT77" s="59" t="str">
        <f t="shared" si="48"/>
        <v/>
      </c>
      <c r="AU77" s="130"/>
      <c r="AV77" s="130"/>
      <c r="AW77" s="130"/>
      <c r="AX77" s="130"/>
      <c r="AY77" s="88">
        <f t="shared" si="62"/>
        <v>0</v>
      </c>
      <c r="AZ77" s="87"/>
      <c r="BA77" s="59" t="str">
        <f t="shared" si="49"/>
        <v/>
      </c>
      <c r="BB77" s="130"/>
      <c r="BC77" s="130"/>
      <c r="BD77" s="130"/>
      <c r="BE77" s="130"/>
      <c r="BF77" s="88">
        <f t="shared" si="63"/>
        <v>0</v>
      </c>
      <c r="BG77" s="87"/>
      <c r="BH77" s="59" t="str">
        <f t="shared" si="50"/>
        <v/>
      </c>
      <c r="BI77" s="130"/>
      <c r="BJ77" s="130"/>
      <c r="BK77" s="130"/>
      <c r="BL77" s="130"/>
      <c r="BM77" s="88">
        <f t="shared" si="64"/>
        <v>0</v>
      </c>
      <c r="BN77" s="87"/>
      <c r="BO77" s="59" t="str">
        <f t="shared" si="51"/>
        <v/>
      </c>
      <c r="BP77" s="130"/>
      <c r="BQ77" s="130"/>
      <c r="BR77" s="130"/>
      <c r="BS77" s="130"/>
      <c r="BT77" s="88">
        <f t="shared" si="65"/>
        <v>0</v>
      </c>
      <c r="BU77" s="87"/>
      <c r="BV77" s="59" t="str">
        <f t="shared" si="52"/>
        <v/>
      </c>
      <c r="BW77" s="130"/>
      <c r="BX77" s="130"/>
      <c r="BY77" s="130"/>
      <c r="BZ77" s="130"/>
      <c r="CA77" s="88">
        <f t="shared" si="66"/>
        <v>0</v>
      </c>
      <c r="CB77" s="87"/>
      <c r="CC77" s="59" t="str">
        <f t="shared" si="53"/>
        <v/>
      </c>
      <c r="CD77" s="130"/>
      <c r="CE77" s="130"/>
      <c r="CF77" s="130"/>
      <c r="CG77" s="130"/>
      <c r="CH77" s="88">
        <f t="shared" si="67"/>
        <v>0</v>
      </c>
      <c r="CI77" s="87"/>
      <c r="CJ77" s="59" t="str">
        <f t="shared" si="54"/>
        <v/>
      </c>
      <c r="CK77" s="130"/>
      <c r="CL77" s="130"/>
      <c r="CM77" s="130"/>
      <c r="CN77" s="130"/>
      <c r="CO77" s="88">
        <f t="shared" si="68"/>
        <v>0</v>
      </c>
      <c r="CP77" s="87"/>
      <c r="CQ77" s="59" t="str">
        <f t="shared" si="55"/>
        <v/>
      </c>
      <c r="CR77" s="130"/>
      <c r="CS77" s="130"/>
      <c r="CT77" s="130"/>
      <c r="CU77" s="130"/>
      <c r="CV77" s="88">
        <f t="shared" si="69"/>
        <v>0</v>
      </c>
      <c r="CW77" s="96"/>
    </row>
    <row r="78" spans="2:101">
      <c r="B78">
        <v>72</v>
      </c>
      <c r="C78" s="87"/>
      <c r="D78" s="59" t="str">
        <f t="shared" si="42"/>
        <v/>
      </c>
      <c r="E78" s="90"/>
      <c r="F78" s="130"/>
      <c r="G78" s="130"/>
      <c r="H78" s="130"/>
      <c r="I78" s="88">
        <f t="shared" si="56"/>
        <v>0</v>
      </c>
      <c r="J78" s="87"/>
      <c r="K78" s="59" t="str">
        <f t="shared" si="43"/>
        <v/>
      </c>
      <c r="L78" s="130"/>
      <c r="M78" s="130"/>
      <c r="N78" s="130"/>
      <c r="O78" s="130"/>
      <c r="P78" s="88">
        <f t="shared" si="57"/>
        <v>0</v>
      </c>
      <c r="Q78" s="87"/>
      <c r="R78" s="59" t="str">
        <f t="shared" si="44"/>
        <v/>
      </c>
      <c r="S78" s="130"/>
      <c r="T78" s="130"/>
      <c r="U78" s="130"/>
      <c r="V78" s="130"/>
      <c r="W78" s="88">
        <f t="shared" si="58"/>
        <v>0</v>
      </c>
      <c r="X78" s="87"/>
      <c r="Y78" s="59" t="str">
        <f t="shared" si="45"/>
        <v/>
      </c>
      <c r="Z78" s="130"/>
      <c r="AA78" s="130"/>
      <c r="AB78" s="130"/>
      <c r="AC78" s="130"/>
      <c r="AD78" s="88">
        <f t="shared" si="59"/>
        <v>0</v>
      </c>
      <c r="AE78" s="87"/>
      <c r="AF78" s="59" t="str">
        <f t="shared" si="46"/>
        <v/>
      </c>
      <c r="AG78" s="130"/>
      <c r="AH78" s="130"/>
      <c r="AI78" s="130"/>
      <c r="AJ78" s="130"/>
      <c r="AK78" s="88">
        <f t="shared" si="60"/>
        <v>0</v>
      </c>
      <c r="AL78" s="87"/>
      <c r="AM78" s="59" t="str">
        <f t="shared" si="47"/>
        <v/>
      </c>
      <c r="AN78" s="130"/>
      <c r="AO78" s="130"/>
      <c r="AP78" s="130"/>
      <c r="AQ78" s="130"/>
      <c r="AR78" s="88">
        <f t="shared" si="61"/>
        <v>0</v>
      </c>
      <c r="AS78" s="87"/>
      <c r="AT78" s="59" t="str">
        <f t="shared" si="48"/>
        <v/>
      </c>
      <c r="AU78" s="130"/>
      <c r="AV78" s="130"/>
      <c r="AW78" s="130"/>
      <c r="AX78" s="130"/>
      <c r="AY78" s="88">
        <f t="shared" si="62"/>
        <v>0</v>
      </c>
      <c r="AZ78" s="87"/>
      <c r="BA78" s="59" t="str">
        <f t="shared" si="49"/>
        <v/>
      </c>
      <c r="BB78" s="130"/>
      <c r="BC78" s="130"/>
      <c r="BD78" s="130"/>
      <c r="BE78" s="130"/>
      <c r="BF78" s="88">
        <f t="shared" si="63"/>
        <v>0</v>
      </c>
      <c r="BG78" s="87"/>
      <c r="BH78" s="59" t="str">
        <f t="shared" si="50"/>
        <v/>
      </c>
      <c r="BI78" s="130"/>
      <c r="BJ78" s="130"/>
      <c r="BK78" s="130"/>
      <c r="BL78" s="130"/>
      <c r="BM78" s="88">
        <f t="shared" si="64"/>
        <v>0</v>
      </c>
      <c r="BN78" s="87"/>
      <c r="BO78" s="59" t="str">
        <f t="shared" si="51"/>
        <v/>
      </c>
      <c r="BP78" s="130"/>
      <c r="BQ78" s="130"/>
      <c r="BR78" s="130"/>
      <c r="BS78" s="130"/>
      <c r="BT78" s="88">
        <f t="shared" si="65"/>
        <v>0</v>
      </c>
      <c r="BU78" s="87"/>
      <c r="BV78" s="59" t="str">
        <f t="shared" si="52"/>
        <v/>
      </c>
      <c r="BW78" s="130"/>
      <c r="BX78" s="130"/>
      <c r="BY78" s="130"/>
      <c r="BZ78" s="130"/>
      <c r="CA78" s="88">
        <f t="shared" si="66"/>
        <v>0</v>
      </c>
      <c r="CB78" s="87"/>
      <c r="CC78" s="59" t="str">
        <f t="shared" si="53"/>
        <v/>
      </c>
      <c r="CD78" s="130"/>
      <c r="CE78" s="130"/>
      <c r="CF78" s="130"/>
      <c r="CG78" s="130"/>
      <c r="CH78" s="88">
        <f t="shared" si="67"/>
        <v>0</v>
      </c>
      <c r="CI78" s="87"/>
      <c r="CJ78" s="59" t="str">
        <f t="shared" si="54"/>
        <v/>
      </c>
      <c r="CK78" s="130"/>
      <c r="CL78" s="130"/>
      <c r="CM78" s="130"/>
      <c r="CN78" s="130"/>
      <c r="CO78" s="88">
        <f t="shared" si="68"/>
        <v>0</v>
      </c>
      <c r="CP78" s="87"/>
      <c r="CQ78" s="59" t="str">
        <f t="shared" si="55"/>
        <v/>
      </c>
      <c r="CR78" s="130"/>
      <c r="CS78" s="130"/>
      <c r="CT78" s="130"/>
      <c r="CU78" s="130"/>
      <c r="CV78" s="88">
        <f t="shared" si="69"/>
        <v>0</v>
      </c>
      <c r="CW78" s="96"/>
    </row>
    <row r="79" spans="2:101">
      <c r="B79">
        <v>73</v>
      </c>
      <c r="C79" s="87"/>
      <c r="D79" s="59" t="str">
        <f t="shared" si="42"/>
        <v/>
      </c>
      <c r="E79" s="90"/>
      <c r="F79" s="130"/>
      <c r="G79" s="130"/>
      <c r="H79" s="130"/>
      <c r="I79" s="88">
        <f t="shared" si="56"/>
        <v>0</v>
      </c>
      <c r="J79" s="87"/>
      <c r="K79" s="59" t="str">
        <f t="shared" si="43"/>
        <v/>
      </c>
      <c r="L79" s="130"/>
      <c r="M79" s="130"/>
      <c r="N79" s="130"/>
      <c r="O79" s="130"/>
      <c r="P79" s="88">
        <f t="shared" si="57"/>
        <v>0</v>
      </c>
      <c r="Q79" s="87"/>
      <c r="R79" s="59" t="str">
        <f t="shared" si="44"/>
        <v/>
      </c>
      <c r="S79" s="130"/>
      <c r="T79" s="130"/>
      <c r="U79" s="130"/>
      <c r="V79" s="130"/>
      <c r="W79" s="88">
        <f t="shared" si="58"/>
        <v>0</v>
      </c>
      <c r="X79" s="87"/>
      <c r="Y79" s="59" t="str">
        <f t="shared" si="45"/>
        <v/>
      </c>
      <c r="Z79" s="130"/>
      <c r="AA79" s="130"/>
      <c r="AB79" s="130"/>
      <c r="AC79" s="130"/>
      <c r="AD79" s="88">
        <f t="shared" si="59"/>
        <v>0</v>
      </c>
      <c r="AE79" s="87"/>
      <c r="AF79" s="59" t="str">
        <f t="shared" si="46"/>
        <v/>
      </c>
      <c r="AG79" s="130"/>
      <c r="AH79" s="130"/>
      <c r="AI79" s="130"/>
      <c r="AJ79" s="130"/>
      <c r="AK79" s="88">
        <f t="shared" si="60"/>
        <v>0</v>
      </c>
      <c r="AL79" s="87"/>
      <c r="AM79" s="59" t="str">
        <f t="shared" si="47"/>
        <v/>
      </c>
      <c r="AN79" s="130"/>
      <c r="AO79" s="130"/>
      <c r="AP79" s="130"/>
      <c r="AQ79" s="130"/>
      <c r="AR79" s="88">
        <f t="shared" si="61"/>
        <v>0</v>
      </c>
      <c r="AS79" s="87"/>
      <c r="AT79" s="59" t="str">
        <f t="shared" si="48"/>
        <v/>
      </c>
      <c r="AU79" s="130"/>
      <c r="AV79" s="130"/>
      <c r="AW79" s="130"/>
      <c r="AX79" s="130"/>
      <c r="AY79" s="88">
        <f t="shared" si="62"/>
        <v>0</v>
      </c>
      <c r="AZ79" s="87"/>
      <c r="BA79" s="59" t="str">
        <f t="shared" si="49"/>
        <v/>
      </c>
      <c r="BB79" s="130"/>
      <c r="BC79" s="130"/>
      <c r="BD79" s="130"/>
      <c r="BE79" s="130"/>
      <c r="BF79" s="88">
        <f t="shared" si="63"/>
        <v>0</v>
      </c>
      <c r="BG79" s="87"/>
      <c r="BH79" s="59" t="str">
        <f t="shared" si="50"/>
        <v/>
      </c>
      <c r="BI79" s="130"/>
      <c r="BJ79" s="130"/>
      <c r="BK79" s="130"/>
      <c r="BL79" s="130"/>
      <c r="BM79" s="88">
        <f t="shared" si="64"/>
        <v>0</v>
      </c>
      <c r="BN79" s="87"/>
      <c r="BO79" s="59" t="str">
        <f t="shared" si="51"/>
        <v/>
      </c>
      <c r="BP79" s="130"/>
      <c r="BQ79" s="130"/>
      <c r="BR79" s="130"/>
      <c r="BS79" s="130"/>
      <c r="BT79" s="88">
        <f t="shared" si="65"/>
        <v>0</v>
      </c>
      <c r="BU79" s="87"/>
      <c r="BV79" s="59" t="str">
        <f t="shared" si="52"/>
        <v/>
      </c>
      <c r="BW79" s="130"/>
      <c r="BX79" s="130"/>
      <c r="BY79" s="130"/>
      <c r="BZ79" s="130"/>
      <c r="CA79" s="88">
        <f t="shared" si="66"/>
        <v>0</v>
      </c>
      <c r="CB79" s="87"/>
      <c r="CC79" s="59" t="str">
        <f t="shared" si="53"/>
        <v/>
      </c>
      <c r="CD79" s="130"/>
      <c r="CE79" s="130"/>
      <c r="CF79" s="130"/>
      <c r="CG79" s="130"/>
      <c r="CH79" s="88">
        <f t="shared" si="67"/>
        <v>0</v>
      </c>
      <c r="CI79" s="87"/>
      <c r="CJ79" s="59" t="str">
        <f t="shared" si="54"/>
        <v/>
      </c>
      <c r="CK79" s="130"/>
      <c r="CL79" s="130"/>
      <c r="CM79" s="130"/>
      <c r="CN79" s="130"/>
      <c r="CO79" s="88">
        <f t="shared" si="68"/>
        <v>0</v>
      </c>
      <c r="CP79" s="87"/>
      <c r="CQ79" s="59" t="str">
        <f t="shared" si="55"/>
        <v/>
      </c>
      <c r="CR79" s="130"/>
      <c r="CS79" s="130"/>
      <c r="CT79" s="130"/>
      <c r="CU79" s="130"/>
      <c r="CV79" s="88">
        <f t="shared" si="69"/>
        <v>0</v>
      </c>
      <c r="CW79" s="96"/>
    </row>
    <row r="80" spans="2:101">
      <c r="B80">
        <v>74</v>
      </c>
      <c r="C80" s="87"/>
      <c r="D80" s="59" t="str">
        <f t="shared" si="42"/>
        <v/>
      </c>
      <c r="E80" s="90"/>
      <c r="F80" s="130"/>
      <c r="G80" s="130"/>
      <c r="H80" s="130"/>
      <c r="I80" s="88">
        <f t="shared" si="56"/>
        <v>0</v>
      </c>
      <c r="J80" s="87"/>
      <c r="K80" s="59" t="str">
        <f t="shared" si="43"/>
        <v/>
      </c>
      <c r="L80" s="130"/>
      <c r="M80" s="130"/>
      <c r="N80" s="130"/>
      <c r="O80" s="130"/>
      <c r="P80" s="88">
        <f t="shared" si="57"/>
        <v>0</v>
      </c>
      <c r="Q80" s="87"/>
      <c r="R80" s="59" t="str">
        <f t="shared" si="44"/>
        <v/>
      </c>
      <c r="S80" s="130"/>
      <c r="T80" s="130"/>
      <c r="U80" s="130"/>
      <c r="V80" s="130"/>
      <c r="W80" s="88">
        <f t="shared" si="58"/>
        <v>0</v>
      </c>
      <c r="X80" s="87"/>
      <c r="Y80" s="59" t="str">
        <f t="shared" si="45"/>
        <v/>
      </c>
      <c r="Z80" s="130"/>
      <c r="AA80" s="130"/>
      <c r="AB80" s="130"/>
      <c r="AC80" s="130"/>
      <c r="AD80" s="88">
        <f t="shared" si="59"/>
        <v>0</v>
      </c>
      <c r="AE80" s="87"/>
      <c r="AF80" s="59" t="str">
        <f t="shared" si="46"/>
        <v/>
      </c>
      <c r="AG80" s="130"/>
      <c r="AH80" s="130"/>
      <c r="AI80" s="130"/>
      <c r="AJ80" s="130"/>
      <c r="AK80" s="88">
        <f t="shared" si="60"/>
        <v>0</v>
      </c>
      <c r="AL80" s="87"/>
      <c r="AM80" s="59" t="str">
        <f t="shared" si="47"/>
        <v/>
      </c>
      <c r="AN80" s="130"/>
      <c r="AO80" s="130"/>
      <c r="AP80" s="130"/>
      <c r="AQ80" s="130"/>
      <c r="AR80" s="88">
        <f t="shared" si="61"/>
        <v>0</v>
      </c>
      <c r="AS80" s="87"/>
      <c r="AT80" s="59" t="str">
        <f t="shared" si="48"/>
        <v/>
      </c>
      <c r="AU80" s="130"/>
      <c r="AV80" s="130"/>
      <c r="AW80" s="130"/>
      <c r="AX80" s="130"/>
      <c r="AY80" s="88">
        <f t="shared" si="62"/>
        <v>0</v>
      </c>
      <c r="AZ80" s="87"/>
      <c r="BA80" s="59" t="str">
        <f t="shared" si="49"/>
        <v/>
      </c>
      <c r="BB80" s="130"/>
      <c r="BC80" s="130"/>
      <c r="BD80" s="130"/>
      <c r="BE80" s="130"/>
      <c r="BF80" s="88">
        <f t="shared" si="63"/>
        <v>0</v>
      </c>
      <c r="BG80" s="87"/>
      <c r="BH80" s="59" t="str">
        <f t="shared" si="50"/>
        <v/>
      </c>
      <c r="BI80" s="130"/>
      <c r="BJ80" s="130"/>
      <c r="BK80" s="130"/>
      <c r="BL80" s="130"/>
      <c r="BM80" s="88">
        <f t="shared" si="64"/>
        <v>0</v>
      </c>
      <c r="BN80" s="87"/>
      <c r="BO80" s="59" t="str">
        <f t="shared" si="51"/>
        <v/>
      </c>
      <c r="BP80" s="130"/>
      <c r="BQ80" s="130"/>
      <c r="BR80" s="130"/>
      <c r="BS80" s="130"/>
      <c r="BT80" s="88">
        <f t="shared" si="65"/>
        <v>0</v>
      </c>
      <c r="BU80" s="87"/>
      <c r="BV80" s="59" t="str">
        <f t="shared" si="52"/>
        <v/>
      </c>
      <c r="BW80" s="130"/>
      <c r="BX80" s="130"/>
      <c r="BY80" s="130"/>
      <c r="BZ80" s="130"/>
      <c r="CA80" s="88">
        <f t="shared" si="66"/>
        <v>0</v>
      </c>
      <c r="CB80" s="87"/>
      <c r="CC80" s="59" t="str">
        <f t="shared" si="53"/>
        <v/>
      </c>
      <c r="CD80" s="130"/>
      <c r="CE80" s="130"/>
      <c r="CF80" s="130"/>
      <c r="CG80" s="130"/>
      <c r="CH80" s="88">
        <f t="shared" si="67"/>
        <v>0</v>
      </c>
      <c r="CI80" s="87"/>
      <c r="CJ80" s="59" t="str">
        <f t="shared" si="54"/>
        <v/>
      </c>
      <c r="CK80" s="130"/>
      <c r="CL80" s="130"/>
      <c r="CM80" s="130"/>
      <c r="CN80" s="130"/>
      <c r="CO80" s="88">
        <f t="shared" si="68"/>
        <v>0</v>
      </c>
      <c r="CP80" s="87"/>
      <c r="CQ80" s="59" t="str">
        <f t="shared" si="55"/>
        <v/>
      </c>
      <c r="CR80" s="130"/>
      <c r="CS80" s="130"/>
      <c r="CT80" s="130"/>
      <c r="CU80" s="130"/>
      <c r="CV80" s="88">
        <f t="shared" si="69"/>
        <v>0</v>
      </c>
      <c r="CW80" s="96"/>
    </row>
    <row r="81" spans="2:101">
      <c r="B81">
        <v>75</v>
      </c>
      <c r="C81" s="87"/>
      <c r="D81" s="59" t="str">
        <f t="shared" si="42"/>
        <v/>
      </c>
      <c r="E81" s="90"/>
      <c r="F81" s="130"/>
      <c r="G81" s="130"/>
      <c r="H81" s="130"/>
      <c r="I81" s="88">
        <f t="shared" si="56"/>
        <v>0</v>
      </c>
      <c r="J81" s="87"/>
      <c r="K81" s="59" t="str">
        <f t="shared" si="43"/>
        <v/>
      </c>
      <c r="L81" s="130"/>
      <c r="M81" s="130"/>
      <c r="N81" s="130"/>
      <c r="O81" s="130"/>
      <c r="P81" s="88">
        <f t="shared" si="57"/>
        <v>0</v>
      </c>
      <c r="Q81" s="87"/>
      <c r="R81" s="59" t="str">
        <f t="shared" si="44"/>
        <v/>
      </c>
      <c r="S81" s="130"/>
      <c r="T81" s="130"/>
      <c r="U81" s="130"/>
      <c r="V81" s="130"/>
      <c r="W81" s="88">
        <f t="shared" si="58"/>
        <v>0</v>
      </c>
      <c r="X81" s="87"/>
      <c r="Y81" s="59" t="str">
        <f t="shared" si="45"/>
        <v/>
      </c>
      <c r="Z81" s="130"/>
      <c r="AA81" s="130"/>
      <c r="AB81" s="130"/>
      <c r="AC81" s="130"/>
      <c r="AD81" s="88">
        <f t="shared" si="59"/>
        <v>0</v>
      </c>
      <c r="AE81" s="87"/>
      <c r="AF81" s="59" t="str">
        <f t="shared" si="46"/>
        <v/>
      </c>
      <c r="AG81" s="130"/>
      <c r="AH81" s="130"/>
      <c r="AI81" s="130"/>
      <c r="AJ81" s="130"/>
      <c r="AK81" s="88">
        <f t="shared" si="60"/>
        <v>0</v>
      </c>
      <c r="AL81" s="87"/>
      <c r="AM81" s="59" t="str">
        <f t="shared" si="47"/>
        <v/>
      </c>
      <c r="AN81" s="130"/>
      <c r="AO81" s="130"/>
      <c r="AP81" s="130"/>
      <c r="AQ81" s="130"/>
      <c r="AR81" s="88">
        <f t="shared" si="61"/>
        <v>0</v>
      </c>
      <c r="AS81" s="87"/>
      <c r="AT81" s="59" t="str">
        <f t="shared" si="48"/>
        <v/>
      </c>
      <c r="AU81" s="130"/>
      <c r="AV81" s="130"/>
      <c r="AW81" s="130"/>
      <c r="AX81" s="130"/>
      <c r="AY81" s="88">
        <f t="shared" si="62"/>
        <v>0</v>
      </c>
      <c r="AZ81" s="87"/>
      <c r="BA81" s="59" t="str">
        <f t="shared" si="49"/>
        <v/>
      </c>
      <c r="BB81" s="130"/>
      <c r="BC81" s="130"/>
      <c r="BD81" s="130"/>
      <c r="BE81" s="130"/>
      <c r="BF81" s="88">
        <f t="shared" si="63"/>
        <v>0</v>
      </c>
      <c r="BG81" s="87"/>
      <c r="BH81" s="59" t="str">
        <f t="shared" si="50"/>
        <v/>
      </c>
      <c r="BI81" s="130"/>
      <c r="BJ81" s="130"/>
      <c r="BK81" s="130"/>
      <c r="BL81" s="130"/>
      <c r="BM81" s="88">
        <f t="shared" si="64"/>
        <v>0</v>
      </c>
      <c r="BN81" s="87"/>
      <c r="BO81" s="59" t="str">
        <f t="shared" si="51"/>
        <v/>
      </c>
      <c r="BP81" s="130"/>
      <c r="BQ81" s="130"/>
      <c r="BR81" s="130"/>
      <c r="BS81" s="130"/>
      <c r="BT81" s="88">
        <f t="shared" si="65"/>
        <v>0</v>
      </c>
      <c r="BU81" s="87"/>
      <c r="BV81" s="59" t="str">
        <f t="shared" si="52"/>
        <v/>
      </c>
      <c r="BW81" s="130"/>
      <c r="BX81" s="130"/>
      <c r="BY81" s="130"/>
      <c r="BZ81" s="130"/>
      <c r="CA81" s="88">
        <f t="shared" si="66"/>
        <v>0</v>
      </c>
      <c r="CB81" s="87"/>
      <c r="CC81" s="59" t="str">
        <f t="shared" si="53"/>
        <v/>
      </c>
      <c r="CD81" s="130"/>
      <c r="CE81" s="130"/>
      <c r="CF81" s="130"/>
      <c r="CG81" s="130"/>
      <c r="CH81" s="88">
        <f t="shared" si="67"/>
        <v>0</v>
      </c>
      <c r="CI81" s="87"/>
      <c r="CJ81" s="59" t="str">
        <f t="shared" si="54"/>
        <v/>
      </c>
      <c r="CK81" s="130"/>
      <c r="CL81" s="130"/>
      <c r="CM81" s="130"/>
      <c r="CN81" s="130"/>
      <c r="CO81" s="88">
        <f t="shared" si="68"/>
        <v>0</v>
      </c>
      <c r="CP81" s="87"/>
      <c r="CQ81" s="59" t="str">
        <f t="shared" si="55"/>
        <v/>
      </c>
      <c r="CR81" s="130"/>
      <c r="CS81" s="130"/>
      <c r="CT81" s="130"/>
      <c r="CU81" s="130"/>
      <c r="CV81" s="88">
        <f t="shared" si="69"/>
        <v>0</v>
      </c>
      <c r="CW81" s="96"/>
    </row>
    <row r="82" spans="2:101">
      <c r="B82">
        <v>76</v>
      </c>
      <c r="C82" s="87"/>
      <c r="D82" s="59" t="str">
        <f t="shared" si="42"/>
        <v/>
      </c>
      <c r="E82" s="90"/>
      <c r="F82" s="130"/>
      <c r="G82" s="130"/>
      <c r="H82" s="130"/>
      <c r="I82" s="88">
        <f t="shared" si="56"/>
        <v>0</v>
      </c>
      <c r="J82" s="87"/>
      <c r="K82" s="59" t="str">
        <f t="shared" si="43"/>
        <v/>
      </c>
      <c r="L82" s="130"/>
      <c r="M82" s="130"/>
      <c r="N82" s="130"/>
      <c r="O82" s="130"/>
      <c r="P82" s="88">
        <f t="shared" si="57"/>
        <v>0</v>
      </c>
      <c r="Q82" s="87"/>
      <c r="R82" s="59" t="str">
        <f t="shared" si="44"/>
        <v/>
      </c>
      <c r="S82" s="130"/>
      <c r="T82" s="130"/>
      <c r="U82" s="130"/>
      <c r="V82" s="130"/>
      <c r="W82" s="88">
        <f t="shared" si="58"/>
        <v>0</v>
      </c>
      <c r="X82" s="87"/>
      <c r="Y82" s="59" t="str">
        <f t="shared" si="45"/>
        <v/>
      </c>
      <c r="Z82" s="130"/>
      <c r="AA82" s="130"/>
      <c r="AB82" s="130"/>
      <c r="AC82" s="130"/>
      <c r="AD82" s="88">
        <f t="shared" si="59"/>
        <v>0</v>
      </c>
      <c r="AE82" s="87"/>
      <c r="AF82" s="59" t="str">
        <f t="shared" si="46"/>
        <v/>
      </c>
      <c r="AG82" s="130"/>
      <c r="AH82" s="130"/>
      <c r="AI82" s="130"/>
      <c r="AJ82" s="130"/>
      <c r="AK82" s="88">
        <f t="shared" si="60"/>
        <v>0</v>
      </c>
      <c r="AL82" s="87"/>
      <c r="AM82" s="59" t="str">
        <f t="shared" si="47"/>
        <v/>
      </c>
      <c r="AN82" s="130"/>
      <c r="AO82" s="130"/>
      <c r="AP82" s="130"/>
      <c r="AQ82" s="130"/>
      <c r="AR82" s="88">
        <f t="shared" si="61"/>
        <v>0</v>
      </c>
      <c r="AS82" s="87"/>
      <c r="AT82" s="59" t="str">
        <f t="shared" si="48"/>
        <v/>
      </c>
      <c r="AU82" s="130"/>
      <c r="AV82" s="130"/>
      <c r="AW82" s="130"/>
      <c r="AX82" s="130"/>
      <c r="AY82" s="88">
        <f t="shared" si="62"/>
        <v>0</v>
      </c>
      <c r="AZ82" s="87"/>
      <c r="BA82" s="59" t="str">
        <f t="shared" si="49"/>
        <v/>
      </c>
      <c r="BB82" s="130"/>
      <c r="BC82" s="130"/>
      <c r="BD82" s="130"/>
      <c r="BE82" s="130"/>
      <c r="BF82" s="88">
        <f t="shared" si="63"/>
        <v>0</v>
      </c>
      <c r="BG82" s="87"/>
      <c r="BH82" s="59" t="str">
        <f t="shared" si="50"/>
        <v/>
      </c>
      <c r="BI82" s="130"/>
      <c r="BJ82" s="130"/>
      <c r="BK82" s="130"/>
      <c r="BL82" s="130"/>
      <c r="BM82" s="88">
        <f t="shared" si="64"/>
        <v>0</v>
      </c>
      <c r="BN82" s="87"/>
      <c r="BO82" s="59" t="str">
        <f t="shared" si="51"/>
        <v/>
      </c>
      <c r="BP82" s="130"/>
      <c r="BQ82" s="130"/>
      <c r="BR82" s="130"/>
      <c r="BS82" s="130"/>
      <c r="BT82" s="88">
        <f t="shared" si="65"/>
        <v>0</v>
      </c>
      <c r="BU82" s="87"/>
      <c r="BV82" s="59" t="str">
        <f t="shared" si="52"/>
        <v/>
      </c>
      <c r="BW82" s="130"/>
      <c r="BX82" s="130"/>
      <c r="BY82" s="130"/>
      <c r="BZ82" s="130"/>
      <c r="CA82" s="88">
        <f t="shared" si="66"/>
        <v>0</v>
      </c>
      <c r="CB82" s="87"/>
      <c r="CC82" s="59" t="str">
        <f t="shared" si="53"/>
        <v/>
      </c>
      <c r="CD82" s="130"/>
      <c r="CE82" s="130"/>
      <c r="CF82" s="130"/>
      <c r="CG82" s="130"/>
      <c r="CH82" s="88">
        <f t="shared" si="67"/>
        <v>0</v>
      </c>
      <c r="CI82" s="87"/>
      <c r="CJ82" s="59" t="str">
        <f t="shared" si="54"/>
        <v/>
      </c>
      <c r="CK82" s="130"/>
      <c r="CL82" s="130"/>
      <c r="CM82" s="130"/>
      <c r="CN82" s="130"/>
      <c r="CO82" s="88">
        <f t="shared" si="68"/>
        <v>0</v>
      </c>
      <c r="CP82" s="87"/>
      <c r="CQ82" s="59" t="str">
        <f t="shared" si="55"/>
        <v/>
      </c>
      <c r="CR82" s="130"/>
      <c r="CS82" s="130"/>
      <c r="CT82" s="130"/>
      <c r="CU82" s="130"/>
      <c r="CV82" s="88">
        <f t="shared" si="69"/>
        <v>0</v>
      </c>
      <c r="CW82" s="96"/>
    </row>
    <row r="83" spans="2:101">
      <c r="B83">
        <v>77</v>
      </c>
      <c r="C83" s="87"/>
      <c r="D83" s="59" t="str">
        <f t="shared" ref="D83:D100" si="70">IF(C83&gt;0,7.75/C83,"")</f>
        <v/>
      </c>
      <c r="E83" s="90"/>
      <c r="F83" s="130"/>
      <c r="G83" s="130"/>
      <c r="H83" s="130"/>
      <c r="I83" s="88">
        <f t="shared" si="56"/>
        <v>0</v>
      </c>
      <c r="J83" s="87"/>
      <c r="K83" s="59" t="str">
        <f t="shared" si="43"/>
        <v/>
      </c>
      <c r="L83" s="130"/>
      <c r="M83" s="130"/>
      <c r="N83" s="130"/>
      <c r="O83" s="130"/>
      <c r="P83" s="88">
        <f t="shared" si="57"/>
        <v>0</v>
      </c>
      <c r="Q83" s="87"/>
      <c r="R83" s="59" t="str">
        <f t="shared" si="44"/>
        <v/>
      </c>
      <c r="S83" s="130"/>
      <c r="T83" s="130"/>
      <c r="U83" s="130"/>
      <c r="V83" s="130"/>
      <c r="W83" s="88">
        <f t="shared" si="58"/>
        <v>0</v>
      </c>
      <c r="X83" s="87"/>
      <c r="Y83" s="59" t="str">
        <f t="shared" si="45"/>
        <v/>
      </c>
      <c r="Z83" s="130"/>
      <c r="AA83" s="130"/>
      <c r="AB83" s="130"/>
      <c r="AC83" s="130"/>
      <c r="AD83" s="88">
        <f t="shared" si="59"/>
        <v>0</v>
      </c>
      <c r="AE83" s="87"/>
      <c r="AF83" s="59" t="str">
        <f t="shared" si="46"/>
        <v/>
      </c>
      <c r="AG83" s="130"/>
      <c r="AH83" s="130"/>
      <c r="AI83" s="130"/>
      <c r="AJ83" s="130"/>
      <c r="AK83" s="88">
        <f t="shared" si="60"/>
        <v>0</v>
      </c>
      <c r="AL83" s="87"/>
      <c r="AM83" s="59" t="str">
        <f t="shared" si="47"/>
        <v/>
      </c>
      <c r="AN83" s="130"/>
      <c r="AO83" s="130"/>
      <c r="AP83" s="130"/>
      <c r="AQ83" s="130"/>
      <c r="AR83" s="88">
        <f t="shared" si="61"/>
        <v>0</v>
      </c>
      <c r="AS83" s="87"/>
      <c r="AT83" s="59" t="str">
        <f t="shared" si="48"/>
        <v/>
      </c>
      <c r="AU83" s="130"/>
      <c r="AV83" s="130"/>
      <c r="AW83" s="130"/>
      <c r="AX83" s="130"/>
      <c r="AY83" s="88">
        <f t="shared" si="62"/>
        <v>0</v>
      </c>
      <c r="AZ83" s="87"/>
      <c r="BA83" s="59" t="str">
        <f t="shared" si="49"/>
        <v/>
      </c>
      <c r="BB83" s="130"/>
      <c r="BC83" s="130"/>
      <c r="BD83" s="130"/>
      <c r="BE83" s="130"/>
      <c r="BF83" s="88">
        <f t="shared" si="63"/>
        <v>0</v>
      </c>
      <c r="BG83" s="87"/>
      <c r="BH83" s="59" t="str">
        <f t="shared" si="50"/>
        <v/>
      </c>
      <c r="BI83" s="130"/>
      <c r="BJ83" s="130"/>
      <c r="BK83" s="130"/>
      <c r="BL83" s="130"/>
      <c r="BM83" s="88">
        <f t="shared" si="64"/>
        <v>0</v>
      </c>
      <c r="BN83" s="87"/>
      <c r="BO83" s="59" t="str">
        <f t="shared" si="51"/>
        <v/>
      </c>
      <c r="BP83" s="130"/>
      <c r="BQ83" s="130"/>
      <c r="BR83" s="130"/>
      <c r="BS83" s="130"/>
      <c r="BT83" s="88">
        <f t="shared" si="65"/>
        <v>0</v>
      </c>
      <c r="BU83" s="87"/>
      <c r="BV83" s="59" t="str">
        <f t="shared" si="52"/>
        <v/>
      </c>
      <c r="BW83" s="130"/>
      <c r="BX83" s="130"/>
      <c r="BY83" s="130"/>
      <c r="BZ83" s="130"/>
      <c r="CA83" s="88">
        <f t="shared" si="66"/>
        <v>0</v>
      </c>
      <c r="CB83" s="87"/>
      <c r="CC83" s="59" t="str">
        <f t="shared" si="53"/>
        <v/>
      </c>
      <c r="CD83" s="130"/>
      <c r="CE83" s="130"/>
      <c r="CF83" s="130"/>
      <c r="CG83" s="130"/>
      <c r="CH83" s="88">
        <f t="shared" si="67"/>
        <v>0</v>
      </c>
      <c r="CI83" s="87"/>
      <c r="CJ83" s="59" t="str">
        <f t="shared" si="54"/>
        <v/>
      </c>
      <c r="CK83" s="130"/>
      <c r="CL83" s="130"/>
      <c r="CM83" s="130"/>
      <c r="CN83" s="130"/>
      <c r="CO83" s="88">
        <f t="shared" si="68"/>
        <v>0</v>
      </c>
      <c r="CP83" s="87"/>
      <c r="CQ83" s="59" t="str">
        <f t="shared" si="55"/>
        <v/>
      </c>
      <c r="CR83" s="130"/>
      <c r="CS83" s="130"/>
      <c r="CT83" s="130"/>
      <c r="CU83" s="130"/>
      <c r="CV83" s="88">
        <f t="shared" si="69"/>
        <v>0</v>
      </c>
      <c r="CW83" s="96"/>
    </row>
    <row r="84" spans="2:101">
      <c r="B84">
        <v>78</v>
      </c>
      <c r="C84" s="87"/>
      <c r="D84" s="59" t="str">
        <f t="shared" si="70"/>
        <v/>
      </c>
      <c r="E84" s="90"/>
      <c r="F84" s="130"/>
      <c r="G84" s="130"/>
      <c r="H84" s="130"/>
      <c r="I84" s="88">
        <f t="shared" si="56"/>
        <v>0</v>
      </c>
      <c r="J84" s="87"/>
      <c r="K84" s="59" t="str">
        <f t="shared" si="43"/>
        <v/>
      </c>
      <c r="L84" s="130"/>
      <c r="M84" s="130"/>
      <c r="N84" s="130"/>
      <c r="O84" s="130"/>
      <c r="P84" s="88">
        <f t="shared" si="57"/>
        <v>0</v>
      </c>
      <c r="Q84" s="87"/>
      <c r="R84" s="59" t="str">
        <f t="shared" si="44"/>
        <v/>
      </c>
      <c r="S84" s="130"/>
      <c r="T84" s="130"/>
      <c r="U84" s="130"/>
      <c r="V84" s="130"/>
      <c r="W84" s="88">
        <f t="shared" si="58"/>
        <v>0</v>
      </c>
      <c r="X84" s="87"/>
      <c r="Y84" s="59" t="str">
        <f t="shared" si="45"/>
        <v/>
      </c>
      <c r="Z84" s="130"/>
      <c r="AA84" s="130"/>
      <c r="AB84" s="130"/>
      <c r="AC84" s="130"/>
      <c r="AD84" s="88">
        <f t="shared" si="59"/>
        <v>0</v>
      </c>
      <c r="AE84" s="87"/>
      <c r="AF84" s="59" t="str">
        <f t="shared" si="46"/>
        <v/>
      </c>
      <c r="AG84" s="130"/>
      <c r="AH84" s="130"/>
      <c r="AI84" s="130"/>
      <c r="AJ84" s="130"/>
      <c r="AK84" s="88">
        <f t="shared" si="60"/>
        <v>0</v>
      </c>
      <c r="AL84" s="87"/>
      <c r="AM84" s="59" t="str">
        <f t="shared" si="47"/>
        <v/>
      </c>
      <c r="AN84" s="130"/>
      <c r="AO84" s="130"/>
      <c r="AP84" s="130"/>
      <c r="AQ84" s="130"/>
      <c r="AR84" s="88">
        <f t="shared" si="61"/>
        <v>0</v>
      </c>
      <c r="AS84" s="87"/>
      <c r="AT84" s="59" t="str">
        <f t="shared" si="48"/>
        <v/>
      </c>
      <c r="AU84" s="130"/>
      <c r="AV84" s="130"/>
      <c r="AW84" s="130"/>
      <c r="AX84" s="130"/>
      <c r="AY84" s="88">
        <f t="shared" si="62"/>
        <v>0</v>
      </c>
      <c r="AZ84" s="87"/>
      <c r="BA84" s="59" t="str">
        <f t="shared" si="49"/>
        <v/>
      </c>
      <c r="BB84" s="130"/>
      <c r="BC84" s="130"/>
      <c r="BD84" s="130"/>
      <c r="BE84" s="130"/>
      <c r="BF84" s="88">
        <f t="shared" si="63"/>
        <v>0</v>
      </c>
      <c r="BG84" s="87"/>
      <c r="BH84" s="59" t="str">
        <f t="shared" si="50"/>
        <v/>
      </c>
      <c r="BI84" s="130"/>
      <c r="BJ84" s="130"/>
      <c r="BK84" s="130"/>
      <c r="BL84" s="130"/>
      <c r="BM84" s="88">
        <f t="shared" si="64"/>
        <v>0</v>
      </c>
      <c r="BN84" s="87"/>
      <c r="BO84" s="59" t="str">
        <f t="shared" si="51"/>
        <v/>
      </c>
      <c r="BP84" s="130"/>
      <c r="BQ84" s="130"/>
      <c r="BR84" s="130"/>
      <c r="BS84" s="130"/>
      <c r="BT84" s="88">
        <f t="shared" si="65"/>
        <v>0</v>
      </c>
      <c r="BU84" s="87"/>
      <c r="BV84" s="59" t="str">
        <f t="shared" si="52"/>
        <v/>
      </c>
      <c r="BW84" s="130"/>
      <c r="BX84" s="130"/>
      <c r="BY84" s="130"/>
      <c r="BZ84" s="130"/>
      <c r="CA84" s="88">
        <f t="shared" si="66"/>
        <v>0</v>
      </c>
      <c r="CB84" s="87"/>
      <c r="CC84" s="59" t="str">
        <f t="shared" si="53"/>
        <v/>
      </c>
      <c r="CD84" s="130"/>
      <c r="CE84" s="130"/>
      <c r="CF84" s="130"/>
      <c r="CG84" s="130"/>
      <c r="CH84" s="88">
        <f t="shared" si="67"/>
        <v>0</v>
      </c>
      <c r="CI84" s="87"/>
      <c r="CJ84" s="59" t="str">
        <f t="shared" si="54"/>
        <v/>
      </c>
      <c r="CK84" s="130"/>
      <c r="CL84" s="130"/>
      <c r="CM84" s="130"/>
      <c r="CN84" s="130"/>
      <c r="CO84" s="88">
        <f t="shared" si="68"/>
        <v>0</v>
      </c>
      <c r="CP84" s="87"/>
      <c r="CQ84" s="59" t="str">
        <f t="shared" si="55"/>
        <v/>
      </c>
      <c r="CR84" s="130"/>
      <c r="CS84" s="130"/>
      <c r="CT84" s="130"/>
      <c r="CU84" s="130"/>
      <c r="CV84" s="88">
        <f t="shared" si="69"/>
        <v>0</v>
      </c>
      <c r="CW84" s="96"/>
    </row>
    <row r="85" spans="2:101">
      <c r="B85">
        <v>79</v>
      </c>
      <c r="C85" s="87"/>
      <c r="D85" s="59" t="str">
        <f t="shared" si="70"/>
        <v/>
      </c>
      <c r="E85" s="90"/>
      <c r="F85" s="130"/>
      <c r="G85" s="130"/>
      <c r="H85" s="130"/>
      <c r="I85" s="88">
        <f t="shared" si="56"/>
        <v>0</v>
      </c>
      <c r="J85" s="87"/>
      <c r="K85" s="59" t="str">
        <f t="shared" si="43"/>
        <v/>
      </c>
      <c r="L85" s="130"/>
      <c r="M85" s="130"/>
      <c r="N85" s="130"/>
      <c r="O85" s="130"/>
      <c r="P85" s="88">
        <f t="shared" si="57"/>
        <v>0</v>
      </c>
      <c r="Q85" s="87"/>
      <c r="R85" s="59" t="str">
        <f t="shared" si="44"/>
        <v/>
      </c>
      <c r="S85" s="130"/>
      <c r="T85" s="130"/>
      <c r="U85" s="130"/>
      <c r="V85" s="130"/>
      <c r="W85" s="88">
        <f t="shared" si="58"/>
        <v>0</v>
      </c>
      <c r="X85" s="87"/>
      <c r="Y85" s="59" t="str">
        <f t="shared" si="45"/>
        <v/>
      </c>
      <c r="Z85" s="130"/>
      <c r="AA85" s="130"/>
      <c r="AB85" s="130"/>
      <c r="AC85" s="130"/>
      <c r="AD85" s="88">
        <f t="shared" si="59"/>
        <v>0</v>
      </c>
      <c r="AE85" s="87"/>
      <c r="AF85" s="59" t="str">
        <f t="shared" si="46"/>
        <v/>
      </c>
      <c r="AG85" s="130"/>
      <c r="AH85" s="130"/>
      <c r="AI85" s="130"/>
      <c r="AJ85" s="130"/>
      <c r="AK85" s="88">
        <f t="shared" si="60"/>
        <v>0</v>
      </c>
      <c r="AL85" s="87"/>
      <c r="AM85" s="59" t="str">
        <f t="shared" si="47"/>
        <v/>
      </c>
      <c r="AN85" s="130"/>
      <c r="AO85" s="130"/>
      <c r="AP85" s="130"/>
      <c r="AQ85" s="130"/>
      <c r="AR85" s="88">
        <f t="shared" si="61"/>
        <v>0</v>
      </c>
      <c r="AS85" s="87"/>
      <c r="AT85" s="59" t="str">
        <f t="shared" si="48"/>
        <v/>
      </c>
      <c r="AU85" s="130"/>
      <c r="AV85" s="130"/>
      <c r="AW85" s="130"/>
      <c r="AX85" s="130"/>
      <c r="AY85" s="88">
        <f t="shared" si="62"/>
        <v>0</v>
      </c>
      <c r="AZ85" s="87"/>
      <c r="BA85" s="59" t="str">
        <f t="shared" si="49"/>
        <v/>
      </c>
      <c r="BB85" s="130"/>
      <c r="BC85" s="130"/>
      <c r="BD85" s="130"/>
      <c r="BE85" s="130"/>
      <c r="BF85" s="88">
        <f t="shared" si="63"/>
        <v>0</v>
      </c>
      <c r="BG85" s="87"/>
      <c r="BH85" s="59" t="str">
        <f t="shared" si="50"/>
        <v/>
      </c>
      <c r="BI85" s="130"/>
      <c r="BJ85" s="130"/>
      <c r="BK85" s="130"/>
      <c r="BL85" s="130"/>
      <c r="BM85" s="88">
        <f t="shared" si="64"/>
        <v>0</v>
      </c>
      <c r="BN85" s="87"/>
      <c r="BO85" s="59" t="str">
        <f t="shared" si="51"/>
        <v/>
      </c>
      <c r="BP85" s="130"/>
      <c r="BQ85" s="130"/>
      <c r="BR85" s="130"/>
      <c r="BS85" s="130"/>
      <c r="BT85" s="88">
        <f t="shared" si="65"/>
        <v>0</v>
      </c>
      <c r="BU85" s="87"/>
      <c r="BV85" s="59" t="str">
        <f t="shared" si="52"/>
        <v/>
      </c>
      <c r="BW85" s="130"/>
      <c r="BX85" s="130"/>
      <c r="BY85" s="130"/>
      <c r="BZ85" s="130"/>
      <c r="CA85" s="88">
        <f t="shared" si="66"/>
        <v>0</v>
      </c>
      <c r="CB85" s="87"/>
      <c r="CC85" s="59" t="str">
        <f t="shared" si="53"/>
        <v/>
      </c>
      <c r="CD85" s="130"/>
      <c r="CE85" s="130"/>
      <c r="CF85" s="130"/>
      <c r="CG85" s="130"/>
      <c r="CH85" s="88">
        <f t="shared" si="67"/>
        <v>0</v>
      </c>
      <c r="CI85" s="87"/>
      <c r="CJ85" s="59" t="str">
        <f t="shared" si="54"/>
        <v/>
      </c>
      <c r="CK85" s="130"/>
      <c r="CL85" s="130"/>
      <c r="CM85" s="130"/>
      <c r="CN85" s="130"/>
      <c r="CO85" s="88">
        <f t="shared" si="68"/>
        <v>0</v>
      </c>
      <c r="CP85" s="87"/>
      <c r="CQ85" s="59" t="str">
        <f t="shared" si="55"/>
        <v/>
      </c>
      <c r="CR85" s="130"/>
      <c r="CS85" s="130"/>
      <c r="CT85" s="130"/>
      <c r="CU85" s="130"/>
      <c r="CV85" s="88">
        <f t="shared" si="69"/>
        <v>0</v>
      </c>
      <c r="CW85" s="96"/>
    </row>
    <row r="86" spans="2:101">
      <c r="B86">
        <v>80</v>
      </c>
      <c r="C86" s="87"/>
      <c r="D86" s="59" t="str">
        <f t="shared" si="70"/>
        <v/>
      </c>
      <c r="E86" s="90"/>
      <c r="F86" s="130"/>
      <c r="G86" s="130"/>
      <c r="H86" s="130"/>
      <c r="I86" s="88">
        <f t="shared" si="56"/>
        <v>0</v>
      </c>
      <c r="J86" s="87"/>
      <c r="K86" s="59" t="str">
        <f t="shared" si="43"/>
        <v/>
      </c>
      <c r="L86" s="130"/>
      <c r="M86" s="130"/>
      <c r="N86" s="130"/>
      <c r="O86" s="130"/>
      <c r="P86" s="88">
        <f t="shared" si="57"/>
        <v>0</v>
      </c>
      <c r="Q86" s="87"/>
      <c r="R86" s="59" t="str">
        <f t="shared" si="44"/>
        <v/>
      </c>
      <c r="S86" s="130"/>
      <c r="T86" s="130"/>
      <c r="U86" s="130"/>
      <c r="V86" s="130"/>
      <c r="W86" s="88">
        <f t="shared" si="58"/>
        <v>0</v>
      </c>
      <c r="X86" s="87"/>
      <c r="Y86" s="59" t="str">
        <f t="shared" si="45"/>
        <v/>
      </c>
      <c r="Z86" s="130"/>
      <c r="AA86" s="130"/>
      <c r="AB86" s="130"/>
      <c r="AC86" s="130"/>
      <c r="AD86" s="88">
        <f t="shared" si="59"/>
        <v>0</v>
      </c>
      <c r="AE86" s="87"/>
      <c r="AF86" s="59" t="str">
        <f t="shared" si="46"/>
        <v/>
      </c>
      <c r="AG86" s="130"/>
      <c r="AH86" s="130"/>
      <c r="AI86" s="130"/>
      <c r="AJ86" s="130"/>
      <c r="AK86" s="88">
        <f t="shared" si="60"/>
        <v>0</v>
      </c>
      <c r="AL86" s="87"/>
      <c r="AM86" s="59" t="str">
        <f t="shared" si="47"/>
        <v/>
      </c>
      <c r="AN86" s="130"/>
      <c r="AO86" s="130"/>
      <c r="AP86" s="130"/>
      <c r="AQ86" s="130"/>
      <c r="AR86" s="88">
        <f t="shared" si="61"/>
        <v>0</v>
      </c>
      <c r="AS86" s="87"/>
      <c r="AT86" s="59" t="str">
        <f t="shared" si="48"/>
        <v/>
      </c>
      <c r="AU86" s="130"/>
      <c r="AV86" s="130"/>
      <c r="AW86" s="130"/>
      <c r="AX86" s="130"/>
      <c r="AY86" s="88">
        <f t="shared" si="62"/>
        <v>0</v>
      </c>
      <c r="AZ86" s="87"/>
      <c r="BA86" s="59" t="str">
        <f t="shared" si="49"/>
        <v/>
      </c>
      <c r="BB86" s="130"/>
      <c r="BC86" s="130"/>
      <c r="BD86" s="130"/>
      <c r="BE86" s="130"/>
      <c r="BF86" s="88">
        <f t="shared" si="63"/>
        <v>0</v>
      </c>
      <c r="BG86" s="87"/>
      <c r="BH86" s="59" t="str">
        <f t="shared" si="50"/>
        <v/>
      </c>
      <c r="BI86" s="130"/>
      <c r="BJ86" s="130"/>
      <c r="BK86" s="130"/>
      <c r="BL86" s="130"/>
      <c r="BM86" s="88">
        <f t="shared" si="64"/>
        <v>0</v>
      </c>
      <c r="BN86" s="87"/>
      <c r="BO86" s="59" t="str">
        <f t="shared" si="51"/>
        <v/>
      </c>
      <c r="BP86" s="130"/>
      <c r="BQ86" s="130"/>
      <c r="BR86" s="130"/>
      <c r="BS86" s="130"/>
      <c r="BT86" s="88">
        <f t="shared" si="65"/>
        <v>0</v>
      </c>
      <c r="BU86" s="87"/>
      <c r="BV86" s="59" t="str">
        <f t="shared" si="52"/>
        <v/>
      </c>
      <c r="BW86" s="130"/>
      <c r="BX86" s="130"/>
      <c r="BY86" s="130"/>
      <c r="BZ86" s="130"/>
      <c r="CA86" s="88">
        <f t="shared" si="66"/>
        <v>0</v>
      </c>
      <c r="CB86" s="87"/>
      <c r="CC86" s="59" t="str">
        <f t="shared" si="53"/>
        <v/>
      </c>
      <c r="CD86" s="130"/>
      <c r="CE86" s="130"/>
      <c r="CF86" s="130"/>
      <c r="CG86" s="130"/>
      <c r="CH86" s="88">
        <f t="shared" si="67"/>
        <v>0</v>
      </c>
      <c r="CI86" s="87"/>
      <c r="CJ86" s="59" t="str">
        <f t="shared" si="54"/>
        <v/>
      </c>
      <c r="CK86" s="130"/>
      <c r="CL86" s="130"/>
      <c r="CM86" s="130"/>
      <c r="CN86" s="130"/>
      <c r="CO86" s="88">
        <f t="shared" si="68"/>
        <v>0</v>
      </c>
      <c r="CP86" s="87"/>
      <c r="CQ86" s="59" t="str">
        <f t="shared" si="55"/>
        <v/>
      </c>
      <c r="CR86" s="130"/>
      <c r="CS86" s="130"/>
      <c r="CT86" s="130"/>
      <c r="CU86" s="130"/>
      <c r="CV86" s="88">
        <f t="shared" si="69"/>
        <v>0</v>
      </c>
      <c r="CW86" s="96"/>
    </row>
    <row r="87" spans="2:101">
      <c r="B87">
        <v>81</v>
      </c>
      <c r="C87" s="87"/>
      <c r="D87" s="59" t="str">
        <f t="shared" si="70"/>
        <v/>
      </c>
      <c r="E87" s="90"/>
      <c r="F87" s="130"/>
      <c r="G87" s="130"/>
      <c r="H87" s="130"/>
      <c r="I87" s="88">
        <f t="shared" si="56"/>
        <v>0</v>
      </c>
      <c r="J87" s="87"/>
      <c r="K87" s="59" t="str">
        <f t="shared" si="43"/>
        <v/>
      </c>
      <c r="L87" s="130"/>
      <c r="M87" s="130"/>
      <c r="N87" s="130"/>
      <c r="O87" s="130"/>
      <c r="P87" s="88">
        <f t="shared" si="57"/>
        <v>0</v>
      </c>
      <c r="Q87" s="87"/>
      <c r="R87" s="59" t="str">
        <f t="shared" si="44"/>
        <v/>
      </c>
      <c r="S87" s="130"/>
      <c r="T87" s="130"/>
      <c r="U87" s="130"/>
      <c r="V87" s="130"/>
      <c r="W87" s="88">
        <f t="shared" si="58"/>
        <v>0</v>
      </c>
      <c r="X87" s="87"/>
      <c r="Y87" s="59" t="str">
        <f t="shared" si="45"/>
        <v/>
      </c>
      <c r="Z87" s="130"/>
      <c r="AA87" s="130"/>
      <c r="AB87" s="130"/>
      <c r="AC87" s="130"/>
      <c r="AD87" s="88">
        <f t="shared" si="59"/>
        <v>0</v>
      </c>
      <c r="AE87" s="87"/>
      <c r="AF87" s="59" t="str">
        <f t="shared" si="46"/>
        <v/>
      </c>
      <c r="AG87" s="130"/>
      <c r="AH87" s="130"/>
      <c r="AI87" s="130"/>
      <c r="AJ87" s="130"/>
      <c r="AK87" s="88">
        <f t="shared" si="60"/>
        <v>0</v>
      </c>
      <c r="AL87" s="87"/>
      <c r="AM87" s="59" t="str">
        <f t="shared" si="47"/>
        <v/>
      </c>
      <c r="AN87" s="130"/>
      <c r="AO87" s="130"/>
      <c r="AP87" s="130"/>
      <c r="AQ87" s="130"/>
      <c r="AR87" s="88">
        <f t="shared" si="61"/>
        <v>0</v>
      </c>
      <c r="AS87" s="87"/>
      <c r="AT87" s="59" t="str">
        <f t="shared" si="48"/>
        <v/>
      </c>
      <c r="AU87" s="130"/>
      <c r="AV87" s="130"/>
      <c r="AW87" s="130"/>
      <c r="AX87" s="130"/>
      <c r="AY87" s="88">
        <f t="shared" si="62"/>
        <v>0</v>
      </c>
      <c r="AZ87" s="87"/>
      <c r="BA87" s="59" t="str">
        <f t="shared" si="49"/>
        <v/>
      </c>
      <c r="BB87" s="130"/>
      <c r="BC87" s="130"/>
      <c r="BD87" s="130"/>
      <c r="BE87" s="130"/>
      <c r="BF87" s="88">
        <f t="shared" si="63"/>
        <v>0</v>
      </c>
      <c r="BG87" s="87"/>
      <c r="BH87" s="59" t="str">
        <f t="shared" si="50"/>
        <v/>
      </c>
      <c r="BI87" s="130"/>
      <c r="BJ87" s="130"/>
      <c r="BK87" s="130"/>
      <c r="BL87" s="130"/>
      <c r="BM87" s="88">
        <f t="shared" si="64"/>
        <v>0</v>
      </c>
      <c r="BN87" s="87"/>
      <c r="BO87" s="59" t="str">
        <f t="shared" si="51"/>
        <v/>
      </c>
      <c r="BP87" s="130"/>
      <c r="BQ87" s="130"/>
      <c r="BR87" s="130"/>
      <c r="BS87" s="130"/>
      <c r="BT87" s="88">
        <f t="shared" si="65"/>
        <v>0</v>
      </c>
      <c r="BU87" s="87"/>
      <c r="BV87" s="59" t="str">
        <f t="shared" si="52"/>
        <v/>
      </c>
      <c r="BW87" s="130"/>
      <c r="BX87" s="130"/>
      <c r="BY87" s="130"/>
      <c r="BZ87" s="130"/>
      <c r="CA87" s="88">
        <f t="shared" si="66"/>
        <v>0</v>
      </c>
      <c r="CB87" s="87"/>
      <c r="CC87" s="59" t="str">
        <f t="shared" si="53"/>
        <v/>
      </c>
      <c r="CD87" s="130"/>
      <c r="CE87" s="130"/>
      <c r="CF87" s="130"/>
      <c r="CG87" s="130"/>
      <c r="CH87" s="88">
        <f t="shared" si="67"/>
        <v>0</v>
      </c>
      <c r="CI87" s="87"/>
      <c r="CJ87" s="59" t="str">
        <f t="shared" si="54"/>
        <v/>
      </c>
      <c r="CK87" s="130"/>
      <c r="CL87" s="130"/>
      <c r="CM87" s="130"/>
      <c r="CN87" s="130"/>
      <c r="CO87" s="88">
        <f t="shared" si="68"/>
        <v>0</v>
      </c>
      <c r="CP87" s="87"/>
      <c r="CQ87" s="59" t="str">
        <f t="shared" si="55"/>
        <v/>
      </c>
      <c r="CR87" s="130"/>
      <c r="CS87" s="130"/>
      <c r="CT87" s="130"/>
      <c r="CU87" s="130"/>
      <c r="CV87" s="88">
        <f t="shared" si="69"/>
        <v>0</v>
      </c>
      <c r="CW87" s="96"/>
    </row>
    <row r="88" spans="2:101">
      <c r="B88">
        <v>82</v>
      </c>
      <c r="C88" s="87"/>
      <c r="D88" s="59" t="str">
        <f t="shared" si="70"/>
        <v/>
      </c>
      <c r="E88" s="90"/>
      <c r="F88" s="130"/>
      <c r="G88" s="130"/>
      <c r="H88" s="130"/>
      <c r="I88" s="88">
        <f t="shared" si="56"/>
        <v>0</v>
      </c>
      <c r="J88" s="87"/>
      <c r="K88" s="59" t="str">
        <f t="shared" si="43"/>
        <v/>
      </c>
      <c r="L88" s="130"/>
      <c r="M88" s="130"/>
      <c r="N88" s="130"/>
      <c r="O88" s="130"/>
      <c r="P88" s="88">
        <f t="shared" si="57"/>
        <v>0</v>
      </c>
      <c r="Q88" s="87"/>
      <c r="R88" s="59" t="str">
        <f t="shared" si="44"/>
        <v/>
      </c>
      <c r="S88" s="130"/>
      <c r="T88" s="130"/>
      <c r="U88" s="130"/>
      <c r="V88" s="130"/>
      <c r="W88" s="88">
        <f t="shared" si="58"/>
        <v>0</v>
      </c>
      <c r="X88" s="87"/>
      <c r="Y88" s="59" t="str">
        <f t="shared" si="45"/>
        <v/>
      </c>
      <c r="Z88" s="130"/>
      <c r="AA88" s="130"/>
      <c r="AB88" s="130"/>
      <c r="AC88" s="130"/>
      <c r="AD88" s="88">
        <f t="shared" si="59"/>
        <v>0</v>
      </c>
      <c r="AE88" s="87"/>
      <c r="AF88" s="59" t="str">
        <f t="shared" si="46"/>
        <v/>
      </c>
      <c r="AG88" s="130"/>
      <c r="AH88" s="130"/>
      <c r="AI88" s="130"/>
      <c r="AJ88" s="130"/>
      <c r="AK88" s="88">
        <f t="shared" si="60"/>
        <v>0</v>
      </c>
      <c r="AL88" s="87"/>
      <c r="AM88" s="59" t="str">
        <f t="shared" si="47"/>
        <v/>
      </c>
      <c r="AN88" s="130"/>
      <c r="AO88" s="130"/>
      <c r="AP88" s="130"/>
      <c r="AQ88" s="130"/>
      <c r="AR88" s="88">
        <f t="shared" si="61"/>
        <v>0</v>
      </c>
      <c r="AS88" s="87"/>
      <c r="AT88" s="59" t="str">
        <f t="shared" si="48"/>
        <v/>
      </c>
      <c r="AU88" s="130"/>
      <c r="AV88" s="130"/>
      <c r="AW88" s="130"/>
      <c r="AX88" s="130"/>
      <c r="AY88" s="88">
        <f t="shared" si="62"/>
        <v>0</v>
      </c>
      <c r="AZ88" s="87"/>
      <c r="BA88" s="59" t="str">
        <f t="shared" si="49"/>
        <v/>
      </c>
      <c r="BB88" s="130"/>
      <c r="BC88" s="130"/>
      <c r="BD88" s="130"/>
      <c r="BE88" s="130"/>
      <c r="BF88" s="88">
        <f t="shared" si="63"/>
        <v>0</v>
      </c>
      <c r="BG88" s="87"/>
      <c r="BH88" s="59" t="str">
        <f t="shared" si="50"/>
        <v/>
      </c>
      <c r="BI88" s="130"/>
      <c r="BJ88" s="130"/>
      <c r="BK88" s="130"/>
      <c r="BL88" s="130"/>
      <c r="BM88" s="88">
        <f t="shared" si="64"/>
        <v>0</v>
      </c>
      <c r="BN88" s="87"/>
      <c r="BO88" s="59" t="str">
        <f t="shared" si="51"/>
        <v/>
      </c>
      <c r="BP88" s="130"/>
      <c r="BQ88" s="130"/>
      <c r="BR88" s="130"/>
      <c r="BS88" s="130"/>
      <c r="BT88" s="88">
        <f t="shared" si="65"/>
        <v>0</v>
      </c>
      <c r="BU88" s="87"/>
      <c r="BV88" s="59" t="str">
        <f t="shared" si="52"/>
        <v/>
      </c>
      <c r="BW88" s="130"/>
      <c r="BX88" s="130"/>
      <c r="BY88" s="130"/>
      <c r="BZ88" s="130"/>
      <c r="CA88" s="88">
        <f t="shared" si="66"/>
        <v>0</v>
      </c>
      <c r="CB88" s="87"/>
      <c r="CC88" s="59" t="str">
        <f t="shared" si="53"/>
        <v/>
      </c>
      <c r="CD88" s="130"/>
      <c r="CE88" s="130"/>
      <c r="CF88" s="130"/>
      <c r="CG88" s="130"/>
      <c r="CH88" s="88">
        <f t="shared" si="67"/>
        <v>0</v>
      </c>
      <c r="CI88" s="87"/>
      <c r="CJ88" s="59" t="str">
        <f t="shared" si="54"/>
        <v/>
      </c>
      <c r="CK88" s="130"/>
      <c r="CL88" s="130"/>
      <c r="CM88" s="130"/>
      <c r="CN88" s="130"/>
      <c r="CO88" s="88">
        <f t="shared" si="68"/>
        <v>0</v>
      </c>
      <c r="CP88" s="87"/>
      <c r="CQ88" s="59" t="str">
        <f t="shared" si="55"/>
        <v/>
      </c>
      <c r="CR88" s="130"/>
      <c r="CS88" s="130"/>
      <c r="CT88" s="130"/>
      <c r="CU88" s="130"/>
      <c r="CV88" s="88">
        <f t="shared" si="69"/>
        <v>0</v>
      </c>
      <c r="CW88" s="96"/>
    </row>
    <row r="89" spans="2:101">
      <c r="B89">
        <v>83</v>
      </c>
      <c r="C89" s="87"/>
      <c r="D89" s="59" t="str">
        <f t="shared" si="70"/>
        <v/>
      </c>
      <c r="E89" s="90"/>
      <c r="F89" s="130"/>
      <c r="G89" s="130"/>
      <c r="H89" s="130"/>
      <c r="I89" s="88">
        <f t="shared" si="56"/>
        <v>0</v>
      </c>
      <c r="J89" s="87"/>
      <c r="K89" s="59" t="str">
        <f t="shared" si="43"/>
        <v/>
      </c>
      <c r="L89" s="130"/>
      <c r="M89" s="130"/>
      <c r="N89" s="130"/>
      <c r="O89" s="130"/>
      <c r="P89" s="88">
        <f t="shared" si="57"/>
        <v>0</v>
      </c>
      <c r="Q89" s="87"/>
      <c r="R89" s="59" t="str">
        <f t="shared" si="44"/>
        <v/>
      </c>
      <c r="S89" s="130"/>
      <c r="T89" s="130"/>
      <c r="U89" s="130"/>
      <c r="V89" s="130"/>
      <c r="W89" s="88">
        <f t="shared" si="58"/>
        <v>0</v>
      </c>
      <c r="X89" s="87"/>
      <c r="Y89" s="59" t="str">
        <f t="shared" si="45"/>
        <v/>
      </c>
      <c r="Z89" s="130"/>
      <c r="AA89" s="130"/>
      <c r="AB89" s="130"/>
      <c r="AC89" s="130"/>
      <c r="AD89" s="88">
        <f t="shared" si="59"/>
        <v>0</v>
      </c>
      <c r="AE89" s="87"/>
      <c r="AF89" s="59" t="str">
        <f t="shared" si="46"/>
        <v/>
      </c>
      <c r="AG89" s="130"/>
      <c r="AH89" s="130"/>
      <c r="AI89" s="130"/>
      <c r="AJ89" s="130"/>
      <c r="AK89" s="88">
        <f t="shared" si="60"/>
        <v>0</v>
      </c>
      <c r="AL89" s="87"/>
      <c r="AM89" s="59" t="str">
        <f t="shared" si="47"/>
        <v/>
      </c>
      <c r="AN89" s="130"/>
      <c r="AO89" s="130"/>
      <c r="AP89" s="130"/>
      <c r="AQ89" s="130"/>
      <c r="AR89" s="88">
        <f t="shared" si="61"/>
        <v>0</v>
      </c>
      <c r="AS89" s="87"/>
      <c r="AT89" s="59" t="str">
        <f t="shared" si="48"/>
        <v/>
      </c>
      <c r="AU89" s="130"/>
      <c r="AV89" s="130"/>
      <c r="AW89" s="130"/>
      <c r="AX89" s="130"/>
      <c r="AY89" s="88">
        <f t="shared" si="62"/>
        <v>0</v>
      </c>
      <c r="AZ89" s="87"/>
      <c r="BA89" s="59" t="str">
        <f t="shared" si="49"/>
        <v/>
      </c>
      <c r="BB89" s="130"/>
      <c r="BC89" s="130"/>
      <c r="BD89" s="130"/>
      <c r="BE89" s="130"/>
      <c r="BF89" s="88">
        <f t="shared" si="63"/>
        <v>0</v>
      </c>
      <c r="BG89" s="87"/>
      <c r="BH89" s="59" t="str">
        <f t="shared" si="50"/>
        <v/>
      </c>
      <c r="BI89" s="130"/>
      <c r="BJ89" s="130"/>
      <c r="BK89" s="130"/>
      <c r="BL89" s="130"/>
      <c r="BM89" s="88">
        <f t="shared" si="64"/>
        <v>0</v>
      </c>
      <c r="BN89" s="87"/>
      <c r="BO89" s="59" t="str">
        <f t="shared" si="51"/>
        <v/>
      </c>
      <c r="BP89" s="130"/>
      <c r="BQ89" s="130"/>
      <c r="BR89" s="130"/>
      <c r="BS89" s="130"/>
      <c r="BT89" s="88">
        <f t="shared" si="65"/>
        <v>0</v>
      </c>
      <c r="BU89" s="87"/>
      <c r="BV89" s="59" t="str">
        <f t="shared" si="52"/>
        <v/>
      </c>
      <c r="BW89" s="130"/>
      <c r="BX89" s="130"/>
      <c r="BY89" s="130"/>
      <c r="BZ89" s="130"/>
      <c r="CA89" s="88">
        <f t="shared" si="66"/>
        <v>0</v>
      </c>
      <c r="CB89" s="87"/>
      <c r="CC89" s="59" t="str">
        <f t="shared" si="53"/>
        <v/>
      </c>
      <c r="CD89" s="130"/>
      <c r="CE89" s="130"/>
      <c r="CF89" s="130"/>
      <c r="CG89" s="130"/>
      <c r="CH89" s="88">
        <f t="shared" si="67"/>
        <v>0</v>
      </c>
      <c r="CI89" s="87"/>
      <c r="CJ89" s="59" t="str">
        <f t="shared" si="54"/>
        <v/>
      </c>
      <c r="CK89" s="130"/>
      <c r="CL89" s="130"/>
      <c r="CM89" s="130"/>
      <c r="CN89" s="130"/>
      <c r="CO89" s="88">
        <f t="shared" si="68"/>
        <v>0</v>
      </c>
      <c r="CP89" s="87"/>
      <c r="CQ89" s="59" t="str">
        <f t="shared" si="55"/>
        <v/>
      </c>
      <c r="CR89" s="130"/>
      <c r="CS89" s="130"/>
      <c r="CT89" s="130"/>
      <c r="CU89" s="130"/>
      <c r="CV89" s="88">
        <f t="shared" si="69"/>
        <v>0</v>
      </c>
      <c r="CW89" s="96"/>
    </row>
    <row r="90" spans="2:101">
      <c r="B90">
        <v>84</v>
      </c>
      <c r="C90" s="87"/>
      <c r="D90" s="59" t="str">
        <f t="shared" si="70"/>
        <v/>
      </c>
      <c r="E90" s="90"/>
      <c r="F90" s="130"/>
      <c r="G90" s="130"/>
      <c r="H90" s="130"/>
      <c r="I90" s="88">
        <f t="shared" si="56"/>
        <v>0</v>
      </c>
      <c r="J90" s="87"/>
      <c r="K90" s="59" t="str">
        <f t="shared" si="43"/>
        <v/>
      </c>
      <c r="L90" s="130"/>
      <c r="M90" s="130"/>
      <c r="N90" s="130"/>
      <c r="O90" s="130"/>
      <c r="P90" s="88">
        <f t="shared" si="57"/>
        <v>0</v>
      </c>
      <c r="Q90" s="87"/>
      <c r="R90" s="59" t="str">
        <f t="shared" si="44"/>
        <v/>
      </c>
      <c r="S90" s="130"/>
      <c r="T90" s="130"/>
      <c r="U90" s="130"/>
      <c r="V90" s="130"/>
      <c r="W90" s="88">
        <f t="shared" si="58"/>
        <v>0</v>
      </c>
      <c r="X90" s="87"/>
      <c r="Y90" s="59" t="str">
        <f t="shared" si="45"/>
        <v/>
      </c>
      <c r="Z90" s="130"/>
      <c r="AA90" s="130"/>
      <c r="AB90" s="130"/>
      <c r="AC90" s="130"/>
      <c r="AD90" s="88">
        <f t="shared" si="59"/>
        <v>0</v>
      </c>
      <c r="AE90" s="87"/>
      <c r="AF90" s="59" t="str">
        <f t="shared" si="46"/>
        <v/>
      </c>
      <c r="AG90" s="130"/>
      <c r="AH90" s="130"/>
      <c r="AI90" s="130"/>
      <c r="AJ90" s="130"/>
      <c r="AK90" s="88">
        <f t="shared" si="60"/>
        <v>0</v>
      </c>
      <c r="AL90" s="87"/>
      <c r="AM90" s="59" t="str">
        <f t="shared" si="47"/>
        <v/>
      </c>
      <c r="AN90" s="130"/>
      <c r="AO90" s="130"/>
      <c r="AP90" s="130"/>
      <c r="AQ90" s="130"/>
      <c r="AR90" s="88">
        <f t="shared" si="61"/>
        <v>0</v>
      </c>
      <c r="AS90" s="87"/>
      <c r="AT90" s="59" t="str">
        <f t="shared" si="48"/>
        <v/>
      </c>
      <c r="AU90" s="130"/>
      <c r="AV90" s="130"/>
      <c r="AW90" s="130"/>
      <c r="AX90" s="130"/>
      <c r="AY90" s="88">
        <f t="shared" si="62"/>
        <v>0</v>
      </c>
      <c r="AZ90" s="87"/>
      <c r="BA90" s="59" t="str">
        <f t="shared" si="49"/>
        <v/>
      </c>
      <c r="BB90" s="130"/>
      <c r="BC90" s="130"/>
      <c r="BD90" s="130"/>
      <c r="BE90" s="130"/>
      <c r="BF90" s="88">
        <f t="shared" si="63"/>
        <v>0</v>
      </c>
      <c r="BG90" s="87"/>
      <c r="BH90" s="59" t="str">
        <f t="shared" si="50"/>
        <v/>
      </c>
      <c r="BI90" s="130"/>
      <c r="BJ90" s="130"/>
      <c r="BK90" s="130"/>
      <c r="BL90" s="130"/>
      <c r="BM90" s="88">
        <f t="shared" si="64"/>
        <v>0</v>
      </c>
      <c r="BN90" s="87"/>
      <c r="BO90" s="59" t="str">
        <f t="shared" si="51"/>
        <v/>
      </c>
      <c r="BP90" s="130"/>
      <c r="BQ90" s="130"/>
      <c r="BR90" s="130"/>
      <c r="BS90" s="130"/>
      <c r="BT90" s="88">
        <f t="shared" si="65"/>
        <v>0</v>
      </c>
      <c r="BU90" s="87"/>
      <c r="BV90" s="59" t="str">
        <f t="shared" si="52"/>
        <v/>
      </c>
      <c r="BW90" s="130"/>
      <c r="BX90" s="130"/>
      <c r="BY90" s="130"/>
      <c r="BZ90" s="130"/>
      <c r="CA90" s="88">
        <f t="shared" si="66"/>
        <v>0</v>
      </c>
      <c r="CB90" s="87"/>
      <c r="CC90" s="59" t="str">
        <f t="shared" si="53"/>
        <v/>
      </c>
      <c r="CD90" s="130"/>
      <c r="CE90" s="130"/>
      <c r="CF90" s="130"/>
      <c r="CG90" s="130"/>
      <c r="CH90" s="88">
        <f t="shared" si="67"/>
        <v>0</v>
      </c>
      <c r="CI90" s="87"/>
      <c r="CJ90" s="59" t="str">
        <f t="shared" si="54"/>
        <v/>
      </c>
      <c r="CK90" s="130"/>
      <c r="CL90" s="130"/>
      <c r="CM90" s="130"/>
      <c r="CN90" s="130"/>
      <c r="CO90" s="88">
        <f t="shared" si="68"/>
        <v>0</v>
      </c>
      <c r="CP90" s="87"/>
      <c r="CQ90" s="59" t="str">
        <f t="shared" si="55"/>
        <v/>
      </c>
      <c r="CR90" s="130"/>
      <c r="CS90" s="130"/>
      <c r="CT90" s="130"/>
      <c r="CU90" s="130"/>
      <c r="CV90" s="88">
        <f t="shared" si="69"/>
        <v>0</v>
      </c>
      <c r="CW90" s="96"/>
    </row>
    <row r="91" spans="2:101">
      <c r="B91">
        <v>85</v>
      </c>
      <c r="C91" s="87"/>
      <c r="D91" s="59" t="str">
        <f t="shared" si="70"/>
        <v/>
      </c>
      <c r="E91" s="90"/>
      <c r="F91" s="130"/>
      <c r="G91" s="130"/>
      <c r="H91" s="130"/>
      <c r="I91" s="88">
        <f t="shared" si="56"/>
        <v>0</v>
      </c>
      <c r="J91" s="87"/>
      <c r="K91" s="59" t="str">
        <f t="shared" si="43"/>
        <v/>
      </c>
      <c r="L91" s="130"/>
      <c r="M91" s="130"/>
      <c r="N91" s="130"/>
      <c r="O91" s="130"/>
      <c r="P91" s="88">
        <f t="shared" si="57"/>
        <v>0</v>
      </c>
      <c r="Q91" s="87"/>
      <c r="R91" s="59" t="str">
        <f t="shared" si="44"/>
        <v/>
      </c>
      <c r="S91" s="130"/>
      <c r="T91" s="130"/>
      <c r="U91" s="130"/>
      <c r="V91" s="130"/>
      <c r="W91" s="88">
        <f t="shared" si="58"/>
        <v>0</v>
      </c>
      <c r="X91" s="87"/>
      <c r="Y91" s="59" t="str">
        <f t="shared" si="45"/>
        <v/>
      </c>
      <c r="Z91" s="130"/>
      <c r="AA91" s="130"/>
      <c r="AB91" s="130"/>
      <c r="AC91" s="130"/>
      <c r="AD91" s="88">
        <f t="shared" si="59"/>
        <v>0</v>
      </c>
      <c r="AE91" s="87"/>
      <c r="AF91" s="59" t="str">
        <f t="shared" si="46"/>
        <v/>
      </c>
      <c r="AG91" s="130"/>
      <c r="AH91" s="130"/>
      <c r="AI91" s="130"/>
      <c r="AJ91" s="130"/>
      <c r="AK91" s="88">
        <f t="shared" si="60"/>
        <v>0</v>
      </c>
      <c r="AL91" s="87"/>
      <c r="AM91" s="59" t="str">
        <f t="shared" si="47"/>
        <v/>
      </c>
      <c r="AN91" s="130"/>
      <c r="AO91" s="130"/>
      <c r="AP91" s="130"/>
      <c r="AQ91" s="130"/>
      <c r="AR91" s="88">
        <f t="shared" si="61"/>
        <v>0</v>
      </c>
      <c r="AS91" s="87"/>
      <c r="AT91" s="59" t="str">
        <f t="shared" si="48"/>
        <v/>
      </c>
      <c r="AU91" s="130"/>
      <c r="AV91" s="130"/>
      <c r="AW91" s="130"/>
      <c r="AX91" s="130"/>
      <c r="AY91" s="88">
        <f t="shared" si="62"/>
        <v>0</v>
      </c>
      <c r="AZ91" s="87"/>
      <c r="BA91" s="59" t="str">
        <f t="shared" si="49"/>
        <v/>
      </c>
      <c r="BB91" s="130"/>
      <c r="BC91" s="130"/>
      <c r="BD91" s="130"/>
      <c r="BE91" s="130"/>
      <c r="BF91" s="88">
        <f t="shared" si="63"/>
        <v>0</v>
      </c>
      <c r="BG91" s="87"/>
      <c r="BH91" s="59" t="str">
        <f t="shared" si="50"/>
        <v/>
      </c>
      <c r="BI91" s="130"/>
      <c r="BJ91" s="130"/>
      <c r="BK91" s="130"/>
      <c r="BL91" s="130"/>
      <c r="BM91" s="88">
        <f t="shared" si="64"/>
        <v>0</v>
      </c>
      <c r="BN91" s="87"/>
      <c r="BO91" s="59" t="str">
        <f t="shared" si="51"/>
        <v/>
      </c>
      <c r="BP91" s="130"/>
      <c r="BQ91" s="130"/>
      <c r="BR91" s="130"/>
      <c r="BS91" s="130"/>
      <c r="BT91" s="88">
        <f t="shared" si="65"/>
        <v>0</v>
      </c>
      <c r="BU91" s="87"/>
      <c r="BV91" s="59" t="str">
        <f t="shared" si="52"/>
        <v/>
      </c>
      <c r="BW91" s="130"/>
      <c r="BX91" s="130"/>
      <c r="BY91" s="130"/>
      <c r="BZ91" s="130"/>
      <c r="CA91" s="88">
        <f t="shared" si="66"/>
        <v>0</v>
      </c>
      <c r="CB91" s="87"/>
      <c r="CC91" s="59" t="str">
        <f t="shared" si="53"/>
        <v/>
      </c>
      <c r="CD91" s="130"/>
      <c r="CE91" s="130"/>
      <c r="CF91" s="130"/>
      <c r="CG91" s="130"/>
      <c r="CH91" s="88">
        <f t="shared" si="67"/>
        <v>0</v>
      </c>
      <c r="CI91" s="87"/>
      <c r="CJ91" s="59" t="str">
        <f t="shared" si="54"/>
        <v/>
      </c>
      <c r="CK91" s="130"/>
      <c r="CL91" s="130"/>
      <c r="CM91" s="130"/>
      <c r="CN91" s="130"/>
      <c r="CO91" s="88">
        <f t="shared" si="68"/>
        <v>0</v>
      </c>
      <c r="CP91" s="87"/>
      <c r="CQ91" s="59" t="str">
        <f t="shared" si="55"/>
        <v/>
      </c>
      <c r="CR91" s="130"/>
      <c r="CS91" s="130"/>
      <c r="CT91" s="130"/>
      <c r="CU91" s="130"/>
      <c r="CV91" s="88">
        <f t="shared" si="69"/>
        <v>0</v>
      </c>
      <c r="CW91" s="96"/>
    </row>
    <row r="92" spans="2:101">
      <c r="B92">
        <v>86</v>
      </c>
      <c r="C92" s="87"/>
      <c r="D92" s="59" t="str">
        <f t="shared" si="70"/>
        <v/>
      </c>
      <c r="E92" s="90"/>
      <c r="F92" s="130"/>
      <c r="G92" s="130"/>
      <c r="H92" s="130"/>
      <c r="I92" s="88">
        <f t="shared" si="56"/>
        <v>0</v>
      </c>
      <c r="J92" s="87"/>
      <c r="K92" s="59" t="str">
        <f t="shared" si="43"/>
        <v/>
      </c>
      <c r="L92" s="130"/>
      <c r="M92" s="130"/>
      <c r="N92" s="130"/>
      <c r="O92" s="130"/>
      <c r="P92" s="88">
        <f t="shared" si="57"/>
        <v>0</v>
      </c>
      <c r="Q92" s="87"/>
      <c r="R92" s="59" t="str">
        <f t="shared" si="44"/>
        <v/>
      </c>
      <c r="S92" s="130"/>
      <c r="T92" s="130"/>
      <c r="U92" s="130"/>
      <c r="V92" s="130"/>
      <c r="W92" s="88">
        <f t="shared" si="58"/>
        <v>0</v>
      </c>
      <c r="X92" s="87"/>
      <c r="Y92" s="59" t="str">
        <f t="shared" si="45"/>
        <v/>
      </c>
      <c r="Z92" s="130"/>
      <c r="AA92" s="130"/>
      <c r="AB92" s="130"/>
      <c r="AC92" s="130"/>
      <c r="AD92" s="88">
        <f t="shared" si="59"/>
        <v>0</v>
      </c>
      <c r="AE92" s="87"/>
      <c r="AF92" s="59" t="str">
        <f t="shared" si="46"/>
        <v/>
      </c>
      <c r="AG92" s="130"/>
      <c r="AH92" s="130"/>
      <c r="AI92" s="130"/>
      <c r="AJ92" s="130"/>
      <c r="AK92" s="88">
        <f t="shared" si="60"/>
        <v>0</v>
      </c>
      <c r="AL92" s="87"/>
      <c r="AM92" s="59" t="str">
        <f t="shared" si="47"/>
        <v/>
      </c>
      <c r="AN92" s="130"/>
      <c r="AO92" s="130"/>
      <c r="AP92" s="130"/>
      <c r="AQ92" s="130"/>
      <c r="AR92" s="88">
        <f t="shared" si="61"/>
        <v>0</v>
      </c>
      <c r="AS92" s="87"/>
      <c r="AT92" s="59" t="str">
        <f t="shared" si="48"/>
        <v/>
      </c>
      <c r="AU92" s="130"/>
      <c r="AV92" s="130"/>
      <c r="AW92" s="130"/>
      <c r="AX92" s="130"/>
      <c r="AY92" s="88">
        <f t="shared" si="62"/>
        <v>0</v>
      </c>
      <c r="AZ92" s="87"/>
      <c r="BA92" s="59" t="str">
        <f t="shared" si="49"/>
        <v/>
      </c>
      <c r="BB92" s="130"/>
      <c r="BC92" s="130"/>
      <c r="BD92" s="130"/>
      <c r="BE92" s="130"/>
      <c r="BF92" s="88">
        <f t="shared" si="63"/>
        <v>0</v>
      </c>
      <c r="BG92" s="87"/>
      <c r="BH92" s="59" t="str">
        <f t="shared" si="50"/>
        <v/>
      </c>
      <c r="BI92" s="130"/>
      <c r="BJ92" s="130"/>
      <c r="BK92" s="130"/>
      <c r="BL92" s="130"/>
      <c r="BM92" s="88">
        <f t="shared" si="64"/>
        <v>0</v>
      </c>
      <c r="BN92" s="87"/>
      <c r="BO92" s="59" t="str">
        <f t="shared" si="51"/>
        <v/>
      </c>
      <c r="BP92" s="130"/>
      <c r="BQ92" s="130"/>
      <c r="BR92" s="130"/>
      <c r="BS92" s="130"/>
      <c r="BT92" s="88">
        <f t="shared" si="65"/>
        <v>0</v>
      </c>
      <c r="BU92" s="87"/>
      <c r="BV92" s="59" t="str">
        <f t="shared" si="52"/>
        <v/>
      </c>
      <c r="BW92" s="130"/>
      <c r="BX92" s="130"/>
      <c r="BY92" s="130"/>
      <c r="BZ92" s="130"/>
      <c r="CA92" s="88">
        <f t="shared" si="66"/>
        <v>0</v>
      </c>
      <c r="CB92" s="87"/>
      <c r="CC92" s="59" t="str">
        <f t="shared" si="53"/>
        <v/>
      </c>
      <c r="CD92" s="130"/>
      <c r="CE92" s="130"/>
      <c r="CF92" s="130"/>
      <c r="CG92" s="130"/>
      <c r="CH92" s="88">
        <f t="shared" si="67"/>
        <v>0</v>
      </c>
      <c r="CI92" s="87"/>
      <c r="CJ92" s="59" t="str">
        <f t="shared" si="54"/>
        <v/>
      </c>
      <c r="CK92" s="130"/>
      <c r="CL92" s="130"/>
      <c r="CM92" s="130"/>
      <c r="CN92" s="130"/>
      <c r="CO92" s="88">
        <f t="shared" si="68"/>
        <v>0</v>
      </c>
      <c r="CP92" s="87"/>
      <c r="CQ92" s="59" t="str">
        <f t="shared" si="55"/>
        <v/>
      </c>
      <c r="CR92" s="130"/>
      <c r="CS92" s="130"/>
      <c r="CT92" s="130"/>
      <c r="CU92" s="130"/>
      <c r="CV92" s="88">
        <f t="shared" si="69"/>
        <v>0</v>
      </c>
      <c r="CW92" s="96"/>
    </row>
    <row r="93" spans="2:101">
      <c r="B93">
        <v>87</v>
      </c>
      <c r="C93" s="87"/>
      <c r="D93" s="59" t="str">
        <f t="shared" si="70"/>
        <v/>
      </c>
      <c r="E93" s="90"/>
      <c r="F93" s="130"/>
      <c r="G93" s="130"/>
      <c r="H93" s="130"/>
      <c r="I93" s="88">
        <f t="shared" si="56"/>
        <v>0</v>
      </c>
      <c r="J93" s="87"/>
      <c r="K93" s="59" t="str">
        <f t="shared" si="43"/>
        <v/>
      </c>
      <c r="L93" s="130"/>
      <c r="M93" s="130"/>
      <c r="N93" s="130"/>
      <c r="O93" s="130"/>
      <c r="P93" s="88">
        <f t="shared" si="57"/>
        <v>0</v>
      </c>
      <c r="Q93" s="87"/>
      <c r="R93" s="59" t="str">
        <f t="shared" si="44"/>
        <v/>
      </c>
      <c r="S93" s="130"/>
      <c r="T93" s="130"/>
      <c r="U93" s="130"/>
      <c r="V93" s="130"/>
      <c r="W93" s="88">
        <f t="shared" si="58"/>
        <v>0</v>
      </c>
      <c r="X93" s="87"/>
      <c r="Y93" s="59" t="str">
        <f t="shared" si="45"/>
        <v/>
      </c>
      <c r="Z93" s="130"/>
      <c r="AA93" s="130"/>
      <c r="AB93" s="130"/>
      <c r="AC93" s="130"/>
      <c r="AD93" s="88">
        <f t="shared" si="59"/>
        <v>0</v>
      </c>
      <c r="AE93" s="87"/>
      <c r="AF93" s="59" t="str">
        <f t="shared" si="46"/>
        <v/>
      </c>
      <c r="AG93" s="130"/>
      <c r="AH93" s="130"/>
      <c r="AI93" s="130"/>
      <c r="AJ93" s="130"/>
      <c r="AK93" s="88">
        <f t="shared" si="60"/>
        <v>0</v>
      </c>
      <c r="AL93" s="87"/>
      <c r="AM93" s="59" t="str">
        <f t="shared" si="47"/>
        <v/>
      </c>
      <c r="AN93" s="130"/>
      <c r="AO93" s="130"/>
      <c r="AP93" s="130"/>
      <c r="AQ93" s="130"/>
      <c r="AR93" s="88">
        <f t="shared" si="61"/>
        <v>0</v>
      </c>
      <c r="AS93" s="87"/>
      <c r="AT93" s="59" t="str">
        <f t="shared" si="48"/>
        <v/>
      </c>
      <c r="AU93" s="130"/>
      <c r="AV93" s="130"/>
      <c r="AW93" s="130"/>
      <c r="AX93" s="130"/>
      <c r="AY93" s="88">
        <f t="shared" si="62"/>
        <v>0</v>
      </c>
      <c r="AZ93" s="87"/>
      <c r="BA93" s="59" t="str">
        <f t="shared" si="49"/>
        <v/>
      </c>
      <c r="BB93" s="130"/>
      <c r="BC93" s="130"/>
      <c r="BD93" s="130"/>
      <c r="BE93" s="130"/>
      <c r="BF93" s="88">
        <f t="shared" si="63"/>
        <v>0</v>
      </c>
      <c r="BG93" s="87"/>
      <c r="BH93" s="59" t="str">
        <f t="shared" si="50"/>
        <v/>
      </c>
      <c r="BI93" s="130"/>
      <c r="BJ93" s="130"/>
      <c r="BK93" s="130"/>
      <c r="BL93" s="130"/>
      <c r="BM93" s="88">
        <f t="shared" si="64"/>
        <v>0</v>
      </c>
      <c r="BN93" s="87"/>
      <c r="BO93" s="59" t="str">
        <f t="shared" si="51"/>
        <v/>
      </c>
      <c r="BP93" s="130"/>
      <c r="BQ93" s="130"/>
      <c r="BR93" s="130"/>
      <c r="BS93" s="130"/>
      <c r="BT93" s="88">
        <f t="shared" si="65"/>
        <v>0</v>
      </c>
      <c r="BU93" s="87"/>
      <c r="BV93" s="59" t="str">
        <f t="shared" si="52"/>
        <v/>
      </c>
      <c r="BW93" s="130"/>
      <c r="BX93" s="130"/>
      <c r="BY93" s="130"/>
      <c r="BZ93" s="130"/>
      <c r="CA93" s="88">
        <f t="shared" si="66"/>
        <v>0</v>
      </c>
      <c r="CB93" s="87"/>
      <c r="CC93" s="59" t="str">
        <f t="shared" si="53"/>
        <v/>
      </c>
      <c r="CD93" s="130"/>
      <c r="CE93" s="130"/>
      <c r="CF93" s="130"/>
      <c r="CG93" s="130"/>
      <c r="CH93" s="88">
        <f t="shared" si="67"/>
        <v>0</v>
      </c>
      <c r="CI93" s="87"/>
      <c r="CJ93" s="59" t="str">
        <f t="shared" si="54"/>
        <v/>
      </c>
      <c r="CK93" s="130"/>
      <c r="CL93" s="130"/>
      <c r="CM93" s="130"/>
      <c r="CN93" s="130"/>
      <c r="CO93" s="88">
        <f t="shared" si="68"/>
        <v>0</v>
      </c>
      <c r="CP93" s="87"/>
      <c r="CQ93" s="59" t="str">
        <f t="shared" si="55"/>
        <v/>
      </c>
      <c r="CR93" s="130"/>
      <c r="CS93" s="130"/>
      <c r="CT93" s="130"/>
      <c r="CU93" s="130"/>
      <c r="CV93" s="88">
        <f t="shared" si="69"/>
        <v>0</v>
      </c>
      <c r="CW93" s="96"/>
    </row>
    <row r="94" spans="2:101">
      <c r="B94">
        <v>88</v>
      </c>
      <c r="C94" s="87"/>
      <c r="D94" s="59" t="str">
        <f t="shared" si="70"/>
        <v/>
      </c>
      <c r="E94" s="90"/>
      <c r="F94" s="130"/>
      <c r="G94" s="130"/>
      <c r="H94" s="130"/>
      <c r="I94" s="88">
        <f t="shared" si="56"/>
        <v>0</v>
      </c>
      <c r="J94" s="87"/>
      <c r="K94" s="59" t="str">
        <f t="shared" si="43"/>
        <v/>
      </c>
      <c r="L94" s="130"/>
      <c r="M94" s="130"/>
      <c r="N94" s="130"/>
      <c r="O94" s="130"/>
      <c r="P94" s="88">
        <f t="shared" si="57"/>
        <v>0</v>
      </c>
      <c r="Q94" s="87"/>
      <c r="R94" s="59" t="str">
        <f t="shared" si="44"/>
        <v/>
      </c>
      <c r="S94" s="130"/>
      <c r="T94" s="130"/>
      <c r="U94" s="130"/>
      <c r="V94" s="130"/>
      <c r="W94" s="88">
        <f t="shared" si="58"/>
        <v>0</v>
      </c>
      <c r="X94" s="87"/>
      <c r="Y94" s="59" t="str">
        <f t="shared" si="45"/>
        <v/>
      </c>
      <c r="Z94" s="130"/>
      <c r="AA94" s="130"/>
      <c r="AB94" s="130"/>
      <c r="AC94" s="130"/>
      <c r="AD94" s="88">
        <f t="shared" si="59"/>
        <v>0</v>
      </c>
      <c r="AE94" s="87"/>
      <c r="AF94" s="59" t="str">
        <f t="shared" si="46"/>
        <v/>
      </c>
      <c r="AG94" s="130"/>
      <c r="AH94" s="130"/>
      <c r="AI94" s="130"/>
      <c r="AJ94" s="130"/>
      <c r="AK94" s="88">
        <f t="shared" si="60"/>
        <v>0</v>
      </c>
      <c r="AL94" s="87"/>
      <c r="AM94" s="59" t="str">
        <f t="shared" si="47"/>
        <v/>
      </c>
      <c r="AN94" s="130"/>
      <c r="AO94" s="130"/>
      <c r="AP94" s="130"/>
      <c r="AQ94" s="130"/>
      <c r="AR94" s="88">
        <f t="shared" si="61"/>
        <v>0</v>
      </c>
      <c r="AS94" s="87"/>
      <c r="AT94" s="59" t="str">
        <f t="shared" si="48"/>
        <v/>
      </c>
      <c r="AU94" s="130"/>
      <c r="AV94" s="130"/>
      <c r="AW94" s="130"/>
      <c r="AX94" s="130"/>
      <c r="AY94" s="88">
        <f t="shared" si="62"/>
        <v>0</v>
      </c>
      <c r="AZ94" s="87"/>
      <c r="BA94" s="59" t="str">
        <f t="shared" si="49"/>
        <v/>
      </c>
      <c r="BB94" s="130"/>
      <c r="BC94" s="130"/>
      <c r="BD94" s="130"/>
      <c r="BE94" s="130"/>
      <c r="BF94" s="88">
        <f t="shared" si="63"/>
        <v>0</v>
      </c>
      <c r="BG94" s="87"/>
      <c r="BH94" s="59" t="str">
        <f t="shared" si="50"/>
        <v/>
      </c>
      <c r="BI94" s="130"/>
      <c r="BJ94" s="130"/>
      <c r="BK94" s="130"/>
      <c r="BL94" s="130"/>
      <c r="BM94" s="88">
        <f t="shared" si="64"/>
        <v>0</v>
      </c>
      <c r="BN94" s="87"/>
      <c r="BO94" s="59" t="str">
        <f t="shared" si="51"/>
        <v/>
      </c>
      <c r="BP94" s="130"/>
      <c r="BQ94" s="130"/>
      <c r="BR94" s="130"/>
      <c r="BS94" s="130"/>
      <c r="BT94" s="88">
        <f t="shared" si="65"/>
        <v>0</v>
      </c>
      <c r="BU94" s="87"/>
      <c r="BV94" s="59" t="str">
        <f t="shared" si="52"/>
        <v/>
      </c>
      <c r="BW94" s="130"/>
      <c r="BX94" s="130"/>
      <c r="BY94" s="130"/>
      <c r="BZ94" s="130"/>
      <c r="CA94" s="88">
        <f t="shared" si="66"/>
        <v>0</v>
      </c>
      <c r="CB94" s="87"/>
      <c r="CC94" s="59" t="str">
        <f t="shared" si="53"/>
        <v/>
      </c>
      <c r="CD94" s="130"/>
      <c r="CE94" s="130"/>
      <c r="CF94" s="130"/>
      <c r="CG94" s="130"/>
      <c r="CH94" s="88">
        <f t="shared" si="67"/>
        <v>0</v>
      </c>
      <c r="CI94" s="87"/>
      <c r="CJ94" s="59" t="str">
        <f t="shared" si="54"/>
        <v/>
      </c>
      <c r="CK94" s="130"/>
      <c r="CL94" s="130"/>
      <c r="CM94" s="130"/>
      <c r="CN94" s="130"/>
      <c r="CO94" s="88">
        <f t="shared" si="68"/>
        <v>0</v>
      </c>
      <c r="CP94" s="87"/>
      <c r="CQ94" s="59" t="str">
        <f t="shared" si="55"/>
        <v/>
      </c>
      <c r="CR94" s="130"/>
      <c r="CS94" s="130"/>
      <c r="CT94" s="130"/>
      <c r="CU94" s="130"/>
      <c r="CV94" s="88">
        <f t="shared" si="69"/>
        <v>0</v>
      </c>
      <c r="CW94" s="96"/>
    </row>
    <row r="95" spans="2:101">
      <c r="B95">
        <v>89</v>
      </c>
      <c r="C95" s="87"/>
      <c r="D95" s="59" t="str">
        <f t="shared" si="70"/>
        <v/>
      </c>
      <c r="E95" s="90"/>
      <c r="F95" s="130"/>
      <c r="G95" s="130"/>
      <c r="H95" s="130"/>
      <c r="I95" s="88">
        <f t="shared" si="56"/>
        <v>0</v>
      </c>
      <c r="J95" s="87"/>
      <c r="K95" s="59" t="str">
        <f t="shared" si="43"/>
        <v/>
      </c>
      <c r="L95" s="130"/>
      <c r="M95" s="130"/>
      <c r="N95" s="130"/>
      <c r="O95" s="130"/>
      <c r="P95" s="88">
        <f t="shared" si="57"/>
        <v>0</v>
      </c>
      <c r="Q95" s="87"/>
      <c r="R95" s="59" t="str">
        <f t="shared" si="44"/>
        <v/>
      </c>
      <c r="S95" s="130"/>
      <c r="T95" s="130"/>
      <c r="U95" s="130"/>
      <c r="V95" s="130"/>
      <c r="W95" s="88">
        <f t="shared" si="58"/>
        <v>0</v>
      </c>
      <c r="X95" s="87"/>
      <c r="Y95" s="59" t="str">
        <f t="shared" si="45"/>
        <v/>
      </c>
      <c r="Z95" s="130"/>
      <c r="AA95" s="130"/>
      <c r="AB95" s="130"/>
      <c r="AC95" s="130"/>
      <c r="AD95" s="88">
        <f t="shared" si="59"/>
        <v>0</v>
      </c>
      <c r="AE95" s="87"/>
      <c r="AF95" s="59" t="str">
        <f t="shared" si="46"/>
        <v/>
      </c>
      <c r="AG95" s="130"/>
      <c r="AH95" s="130"/>
      <c r="AI95" s="130"/>
      <c r="AJ95" s="130"/>
      <c r="AK95" s="88">
        <f t="shared" si="60"/>
        <v>0</v>
      </c>
      <c r="AL95" s="87"/>
      <c r="AM95" s="59" t="str">
        <f t="shared" si="47"/>
        <v/>
      </c>
      <c r="AN95" s="130"/>
      <c r="AO95" s="130"/>
      <c r="AP95" s="130"/>
      <c r="AQ95" s="130"/>
      <c r="AR95" s="88">
        <f t="shared" si="61"/>
        <v>0</v>
      </c>
      <c r="AS95" s="87"/>
      <c r="AT95" s="59" t="str">
        <f t="shared" si="48"/>
        <v/>
      </c>
      <c r="AU95" s="130"/>
      <c r="AV95" s="130"/>
      <c r="AW95" s="130"/>
      <c r="AX95" s="130"/>
      <c r="AY95" s="88">
        <f t="shared" si="62"/>
        <v>0</v>
      </c>
      <c r="AZ95" s="87"/>
      <c r="BA95" s="59" t="str">
        <f t="shared" si="49"/>
        <v/>
      </c>
      <c r="BB95" s="130"/>
      <c r="BC95" s="130"/>
      <c r="BD95" s="130"/>
      <c r="BE95" s="130"/>
      <c r="BF95" s="88">
        <f t="shared" si="63"/>
        <v>0</v>
      </c>
      <c r="BG95" s="87"/>
      <c r="BH95" s="59" t="str">
        <f t="shared" si="50"/>
        <v/>
      </c>
      <c r="BI95" s="130"/>
      <c r="BJ95" s="130"/>
      <c r="BK95" s="130"/>
      <c r="BL95" s="130"/>
      <c r="BM95" s="88">
        <f t="shared" si="64"/>
        <v>0</v>
      </c>
      <c r="BN95" s="87"/>
      <c r="BO95" s="59" t="str">
        <f t="shared" si="51"/>
        <v/>
      </c>
      <c r="BP95" s="130"/>
      <c r="BQ95" s="130"/>
      <c r="BR95" s="130"/>
      <c r="BS95" s="130"/>
      <c r="BT95" s="88">
        <f t="shared" si="65"/>
        <v>0</v>
      </c>
      <c r="BU95" s="87"/>
      <c r="BV95" s="59" t="str">
        <f t="shared" si="52"/>
        <v/>
      </c>
      <c r="BW95" s="130"/>
      <c r="BX95" s="130"/>
      <c r="BY95" s="130"/>
      <c r="BZ95" s="130"/>
      <c r="CA95" s="88">
        <f t="shared" si="66"/>
        <v>0</v>
      </c>
      <c r="CB95" s="87"/>
      <c r="CC95" s="59" t="str">
        <f t="shared" si="53"/>
        <v/>
      </c>
      <c r="CD95" s="130"/>
      <c r="CE95" s="130"/>
      <c r="CF95" s="130"/>
      <c r="CG95" s="130"/>
      <c r="CH95" s="88">
        <f t="shared" si="67"/>
        <v>0</v>
      </c>
      <c r="CI95" s="87"/>
      <c r="CJ95" s="59" t="str">
        <f t="shared" si="54"/>
        <v/>
      </c>
      <c r="CK95" s="130"/>
      <c r="CL95" s="130"/>
      <c r="CM95" s="130"/>
      <c r="CN95" s="130"/>
      <c r="CO95" s="88">
        <f t="shared" si="68"/>
        <v>0</v>
      </c>
      <c r="CP95" s="87"/>
      <c r="CQ95" s="59" t="str">
        <f t="shared" si="55"/>
        <v/>
      </c>
      <c r="CR95" s="130"/>
      <c r="CS95" s="130"/>
      <c r="CT95" s="130"/>
      <c r="CU95" s="130"/>
      <c r="CV95" s="88">
        <f t="shared" si="69"/>
        <v>0</v>
      </c>
      <c r="CW95" s="96"/>
    </row>
    <row r="96" spans="2:101">
      <c r="B96">
        <v>90</v>
      </c>
      <c r="C96" s="87"/>
      <c r="D96" s="59" t="str">
        <f t="shared" si="70"/>
        <v/>
      </c>
      <c r="E96" s="90"/>
      <c r="F96" s="130"/>
      <c r="G96" s="130"/>
      <c r="H96" s="130"/>
      <c r="I96" s="88">
        <f t="shared" si="56"/>
        <v>0</v>
      </c>
      <c r="J96" s="87"/>
      <c r="K96" s="59" t="str">
        <f t="shared" si="43"/>
        <v/>
      </c>
      <c r="L96" s="130"/>
      <c r="M96" s="130"/>
      <c r="N96" s="130"/>
      <c r="O96" s="130"/>
      <c r="P96" s="88">
        <f t="shared" si="57"/>
        <v>0</v>
      </c>
      <c r="Q96" s="87"/>
      <c r="R96" s="59" t="str">
        <f t="shared" si="44"/>
        <v/>
      </c>
      <c r="S96" s="130"/>
      <c r="T96" s="130"/>
      <c r="U96" s="130"/>
      <c r="V96" s="130"/>
      <c r="W96" s="88">
        <f t="shared" si="58"/>
        <v>0</v>
      </c>
      <c r="X96" s="87"/>
      <c r="Y96" s="59" t="str">
        <f t="shared" si="45"/>
        <v/>
      </c>
      <c r="Z96" s="130"/>
      <c r="AA96" s="130"/>
      <c r="AB96" s="130"/>
      <c r="AC96" s="130"/>
      <c r="AD96" s="88">
        <f t="shared" si="59"/>
        <v>0</v>
      </c>
      <c r="AE96" s="87"/>
      <c r="AF96" s="59" t="str">
        <f t="shared" si="46"/>
        <v/>
      </c>
      <c r="AG96" s="130"/>
      <c r="AH96" s="130"/>
      <c r="AI96" s="130"/>
      <c r="AJ96" s="130"/>
      <c r="AK96" s="88">
        <f t="shared" si="60"/>
        <v>0</v>
      </c>
      <c r="AL96" s="87"/>
      <c r="AM96" s="59" t="str">
        <f t="shared" si="47"/>
        <v/>
      </c>
      <c r="AN96" s="130"/>
      <c r="AO96" s="130"/>
      <c r="AP96" s="130"/>
      <c r="AQ96" s="130"/>
      <c r="AR96" s="88">
        <f t="shared" si="61"/>
        <v>0</v>
      </c>
      <c r="AS96" s="87"/>
      <c r="AT96" s="59" t="str">
        <f t="shared" si="48"/>
        <v/>
      </c>
      <c r="AU96" s="130"/>
      <c r="AV96" s="130"/>
      <c r="AW96" s="130"/>
      <c r="AX96" s="130"/>
      <c r="AY96" s="88">
        <f t="shared" si="62"/>
        <v>0</v>
      </c>
      <c r="AZ96" s="87"/>
      <c r="BA96" s="59" t="str">
        <f t="shared" si="49"/>
        <v/>
      </c>
      <c r="BB96" s="130"/>
      <c r="BC96" s="130"/>
      <c r="BD96" s="130"/>
      <c r="BE96" s="130"/>
      <c r="BF96" s="88">
        <f t="shared" si="63"/>
        <v>0</v>
      </c>
      <c r="BG96" s="87"/>
      <c r="BH96" s="59" t="str">
        <f t="shared" si="50"/>
        <v/>
      </c>
      <c r="BI96" s="130"/>
      <c r="BJ96" s="130"/>
      <c r="BK96" s="130"/>
      <c r="BL96" s="130"/>
      <c r="BM96" s="88">
        <f t="shared" si="64"/>
        <v>0</v>
      </c>
      <c r="BN96" s="87"/>
      <c r="BO96" s="59" t="str">
        <f t="shared" si="51"/>
        <v/>
      </c>
      <c r="BP96" s="130"/>
      <c r="BQ96" s="130"/>
      <c r="BR96" s="130"/>
      <c r="BS96" s="130"/>
      <c r="BT96" s="88">
        <f t="shared" si="65"/>
        <v>0</v>
      </c>
      <c r="BU96" s="87"/>
      <c r="BV96" s="59" t="str">
        <f t="shared" si="52"/>
        <v/>
      </c>
      <c r="BW96" s="130"/>
      <c r="BX96" s="130"/>
      <c r="BY96" s="130"/>
      <c r="BZ96" s="130"/>
      <c r="CA96" s="88">
        <f t="shared" si="66"/>
        <v>0</v>
      </c>
      <c r="CB96" s="87"/>
      <c r="CC96" s="59" t="str">
        <f t="shared" si="53"/>
        <v/>
      </c>
      <c r="CD96" s="130"/>
      <c r="CE96" s="130"/>
      <c r="CF96" s="130"/>
      <c r="CG96" s="130"/>
      <c r="CH96" s="88">
        <f t="shared" si="67"/>
        <v>0</v>
      </c>
      <c r="CI96" s="87"/>
      <c r="CJ96" s="59" t="str">
        <f t="shared" si="54"/>
        <v/>
      </c>
      <c r="CK96" s="130"/>
      <c r="CL96" s="130"/>
      <c r="CM96" s="130"/>
      <c r="CN96" s="130"/>
      <c r="CO96" s="88">
        <f t="shared" si="68"/>
        <v>0</v>
      </c>
      <c r="CP96" s="87"/>
      <c r="CQ96" s="59" t="str">
        <f t="shared" si="55"/>
        <v/>
      </c>
      <c r="CR96" s="130"/>
      <c r="CS96" s="130"/>
      <c r="CT96" s="130"/>
      <c r="CU96" s="130"/>
      <c r="CV96" s="88">
        <f t="shared" si="69"/>
        <v>0</v>
      </c>
      <c r="CW96" s="96"/>
    </row>
    <row r="97" spans="2:101">
      <c r="B97">
        <v>91</v>
      </c>
      <c r="C97" s="87"/>
      <c r="D97" s="59" t="str">
        <f t="shared" si="70"/>
        <v/>
      </c>
      <c r="E97" s="90"/>
      <c r="F97" s="130"/>
      <c r="G97" s="130"/>
      <c r="H97" s="130"/>
      <c r="I97" s="88">
        <f t="shared" si="56"/>
        <v>0</v>
      </c>
      <c r="J97" s="87"/>
      <c r="K97" s="59" t="str">
        <f t="shared" si="43"/>
        <v/>
      </c>
      <c r="L97" s="130"/>
      <c r="M97" s="130"/>
      <c r="N97" s="130"/>
      <c r="O97" s="130"/>
      <c r="P97" s="88">
        <f t="shared" si="57"/>
        <v>0</v>
      </c>
      <c r="Q97" s="87"/>
      <c r="R97" s="59" t="str">
        <f t="shared" si="44"/>
        <v/>
      </c>
      <c r="S97" s="130"/>
      <c r="T97" s="130"/>
      <c r="U97" s="130"/>
      <c r="V97" s="130"/>
      <c r="W97" s="88">
        <f t="shared" si="58"/>
        <v>0</v>
      </c>
      <c r="X97" s="87"/>
      <c r="Y97" s="59" t="str">
        <f t="shared" si="45"/>
        <v/>
      </c>
      <c r="Z97" s="130"/>
      <c r="AA97" s="130"/>
      <c r="AB97" s="130"/>
      <c r="AC97" s="130"/>
      <c r="AD97" s="88">
        <f t="shared" si="59"/>
        <v>0</v>
      </c>
      <c r="AE97" s="87"/>
      <c r="AF97" s="59" t="str">
        <f t="shared" si="46"/>
        <v/>
      </c>
      <c r="AG97" s="130"/>
      <c r="AH97" s="130"/>
      <c r="AI97" s="130"/>
      <c r="AJ97" s="130"/>
      <c r="AK97" s="88">
        <f t="shared" si="60"/>
        <v>0</v>
      </c>
      <c r="AL97" s="87"/>
      <c r="AM97" s="59" t="str">
        <f t="shared" si="47"/>
        <v/>
      </c>
      <c r="AN97" s="130"/>
      <c r="AO97" s="130"/>
      <c r="AP97" s="130"/>
      <c r="AQ97" s="130"/>
      <c r="AR97" s="88">
        <f t="shared" si="61"/>
        <v>0</v>
      </c>
      <c r="AS97" s="87"/>
      <c r="AT97" s="59" t="str">
        <f t="shared" si="48"/>
        <v/>
      </c>
      <c r="AU97" s="130"/>
      <c r="AV97" s="130"/>
      <c r="AW97" s="130"/>
      <c r="AX97" s="130"/>
      <c r="AY97" s="88">
        <f t="shared" si="62"/>
        <v>0</v>
      </c>
      <c r="AZ97" s="87"/>
      <c r="BA97" s="59" t="str">
        <f t="shared" si="49"/>
        <v/>
      </c>
      <c r="BB97" s="130"/>
      <c r="BC97" s="130"/>
      <c r="BD97" s="130"/>
      <c r="BE97" s="130"/>
      <c r="BF97" s="88">
        <f t="shared" si="63"/>
        <v>0</v>
      </c>
      <c r="BG97" s="87"/>
      <c r="BH97" s="59" t="str">
        <f t="shared" si="50"/>
        <v/>
      </c>
      <c r="BI97" s="130"/>
      <c r="BJ97" s="130"/>
      <c r="BK97" s="130"/>
      <c r="BL97" s="130"/>
      <c r="BM97" s="88">
        <f t="shared" si="64"/>
        <v>0</v>
      </c>
      <c r="BN97" s="87"/>
      <c r="BO97" s="59" t="str">
        <f t="shared" si="51"/>
        <v/>
      </c>
      <c r="BP97" s="130"/>
      <c r="BQ97" s="130"/>
      <c r="BR97" s="130"/>
      <c r="BS97" s="130"/>
      <c r="BT97" s="88">
        <f t="shared" si="65"/>
        <v>0</v>
      </c>
      <c r="BU97" s="87"/>
      <c r="BV97" s="59" t="str">
        <f t="shared" si="52"/>
        <v/>
      </c>
      <c r="BW97" s="130"/>
      <c r="BX97" s="130"/>
      <c r="BY97" s="130"/>
      <c r="BZ97" s="130"/>
      <c r="CA97" s="88">
        <f t="shared" si="66"/>
        <v>0</v>
      </c>
      <c r="CB97" s="87"/>
      <c r="CC97" s="59" t="str">
        <f t="shared" si="53"/>
        <v/>
      </c>
      <c r="CD97" s="130"/>
      <c r="CE97" s="130"/>
      <c r="CF97" s="130"/>
      <c r="CG97" s="130"/>
      <c r="CH97" s="88">
        <f t="shared" si="67"/>
        <v>0</v>
      </c>
      <c r="CI97" s="87"/>
      <c r="CJ97" s="59" t="str">
        <f t="shared" si="54"/>
        <v/>
      </c>
      <c r="CK97" s="130"/>
      <c r="CL97" s="130"/>
      <c r="CM97" s="130"/>
      <c r="CN97" s="130"/>
      <c r="CO97" s="88">
        <f t="shared" si="68"/>
        <v>0</v>
      </c>
      <c r="CP97" s="87"/>
      <c r="CQ97" s="59" t="str">
        <f t="shared" si="55"/>
        <v/>
      </c>
      <c r="CR97" s="130"/>
      <c r="CS97" s="130"/>
      <c r="CT97" s="130"/>
      <c r="CU97" s="130"/>
      <c r="CV97" s="88">
        <f t="shared" si="69"/>
        <v>0</v>
      </c>
      <c r="CW97" s="96"/>
    </row>
    <row r="98" spans="2:101">
      <c r="B98">
        <v>92</v>
      </c>
      <c r="C98" s="87"/>
      <c r="D98" s="59" t="str">
        <f t="shared" si="70"/>
        <v/>
      </c>
      <c r="E98" s="90"/>
      <c r="F98" s="130"/>
      <c r="G98" s="130"/>
      <c r="H98" s="130"/>
      <c r="I98" s="88">
        <f t="shared" si="56"/>
        <v>0</v>
      </c>
      <c r="J98" s="87"/>
      <c r="K98" s="59" t="str">
        <f t="shared" si="43"/>
        <v/>
      </c>
      <c r="L98" s="130"/>
      <c r="M98" s="130"/>
      <c r="N98" s="130"/>
      <c r="O98" s="130"/>
      <c r="P98" s="88">
        <f t="shared" si="57"/>
        <v>0</v>
      </c>
      <c r="Q98" s="87"/>
      <c r="R98" s="59" t="str">
        <f t="shared" si="44"/>
        <v/>
      </c>
      <c r="S98" s="130"/>
      <c r="T98" s="130"/>
      <c r="U98" s="130"/>
      <c r="V98" s="130"/>
      <c r="W98" s="88">
        <f t="shared" si="58"/>
        <v>0</v>
      </c>
      <c r="X98" s="87"/>
      <c r="Y98" s="59" t="str">
        <f t="shared" si="45"/>
        <v/>
      </c>
      <c r="Z98" s="130"/>
      <c r="AA98" s="130"/>
      <c r="AB98" s="130"/>
      <c r="AC98" s="130"/>
      <c r="AD98" s="88">
        <f t="shared" si="59"/>
        <v>0</v>
      </c>
      <c r="AE98" s="87"/>
      <c r="AF98" s="59" t="str">
        <f t="shared" si="46"/>
        <v/>
      </c>
      <c r="AG98" s="130"/>
      <c r="AH98" s="130"/>
      <c r="AI98" s="130"/>
      <c r="AJ98" s="130"/>
      <c r="AK98" s="88">
        <f t="shared" si="60"/>
        <v>0</v>
      </c>
      <c r="AL98" s="87"/>
      <c r="AM98" s="59" t="str">
        <f t="shared" si="47"/>
        <v/>
      </c>
      <c r="AN98" s="130"/>
      <c r="AO98" s="130"/>
      <c r="AP98" s="130"/>
      <c r="AQ98" s="130"/>
      <c r="AR98" s="88">
        <f t="shared" si="61"/>
        <v>0</v>
      </c>
      <c r="AS98" s="87"/>
      <c r="AT98" s="59" t="str">
        <f t="shared" si="48"/>
        <v/>
      </c>
      <c r="AU98" s="130"/>
      <c r="AV98" s="130"/>
      <c r="AW98" s="130"/>
      <c r="AX98" s="130"/>
      <c r="AY98" s="88">
        <f t="shared" si="62"/>
        <v>0</v>
      </c>
      <c r="AZ98" s="87"/>
      <c r="BA98" s="59" t="str">
        <f t="shared" si="49"/>
        <v/>
      </c>
      <c r="BB98" s="130"/>
      <c r="BC98" s="130"/>
      <c r="BD98" s="130"/>
      <c r="BE98" s="130"/>
      <c r="BF98" s="88">
        <f t="shared" si="63"/>
        <v>0</v>
      </c>
      <c r="BG98" s="87"/>
      <c r="BH98" s="59" t="str">
        <f t="shared" si="50"/>
        <v/>
      </c>
      <c r="BI98" s="130"/>
      <c r="BJ98" s="130"/>
      <c r="BK98" s="130"/>
      <c r="BL98" s="130"/>
      <c r="BM98" s="88">
        <f t="shared" si="64"/>
        <v>0</v>
      </c>
      <c r="BN98" s="87"/>
      <c r="BO98" s="59" t="str">
        <f t="shared" si="51"/>
        <v/>
      </c>
      <c r="BP98" s="130"/>
      <c r="BQ98" s="130"/>
      <c r="BR98" s="130"/>
      <c r="BS98" s="130"/>
      <c r="BT98" s="88">
        <f t="shared" si="65"/>
        <v>0</v>
      </c>
      <c r="BU98" s="87"/>
      <c r="BV98" s="59" t="str">
        <f t="shared" si="52"/>
        <v/>
      </c>
      <c r="BW98" s="130"/>
      <c r="BX98" s="130"/>
      <c r="BY98" s="130"/>
      <c r="BZ98" s="130"/>
      <c r="CA98" s="88">
        <f t="shared" si="66"/>
        <v>0</v>
      </c>
      <c r="CB98" s="87"/>
      <c r="CC98" s="59" t="str">
        <f t="shared" si="53"/>
        <v/>
      </c>
      <c r="CD98" s="130"/>
      <c r="CE98" s="130"/>
      <c r="CF98" s="130"/>
      <c r="CG98" s="130"/>
      <c r="CH98" s="88">
        <f t="shared" si="67"/>
        <v>0</v>
      </c>
      <c r="CI98" s="87"/>
      <c r="CJ98" s="59" t="str">
        <f t="shared" si="54"/>
        <v/>
      </c>
      <c r="CK98" s="130"/>
      <c r="CL98" s="130"/>
      <c r="CM98" s="130"/>
      <c r="CN98" s="130"/>
      <c r="CO98" s="88">
        <f t="shared" si="68"/>
        <v>0</v>
      </c>
      <c r="CP98" s="87"/>
      <c r="CQ98" s="59" t="str">
        <f t="shared" si="55"/>
        <v/>
      </c>
      <c r="CR98" s="130"/>
      <c r="CS98" s="130"/>
      <c r="CT98" s="130"/>
      <c r="CU98" s="130"/>
      <c r="CV98" s="88">
        <f t="shared" si="69"/>
        <v>0</v>
      </c>
      <c r="CW98" s="96"/>
    </row>
    <row r="99" spans="2:101">
      <c r="B99">
        <v>93</v>
      </c>
      <c r="C99" s="87"/>
      <c r="D99" s="59" t="str">
        <f t="shared" si="70"/>
        <v/>
      </c>
      <c r="E99" s="90"/>
      <c r="F99" s="130"/>
      <c r="G99" s="130"/>
      <c r="H99" s="130"/>
      <c r="I99" s="88">
        <f t="shared" si="56"/>
        <v>0</v>
      </c>
      <c r="J99" s="87"/>
      <c r="K99" s="59" t="str">
        <f t="shared" si="43"/>
        <v/>
      </c>
      <c r="L99" s="130"/>
      <c r="M99" s="130"/>
      <c r="N99" s="130"/>
      <c r="O99" s="130"/>
      <c r="P99" s="88">
        <f t="shared" si="57"/>
        <v>0</v>
      </c>
      <c r="Q99" s="87"/>
      <c r="R99" s="59" t="str">
        <f t="shared" si="44"/>
        <v/>
      </c>
      <c r="S99" s="130"/>
      <c r="T99" s="130"/>
      <c r="U99" s="130"/>
      <c r="V99" s="130"/>
      <c r="W99" s="88">
        <f t="shared" si="58"/>
        <v>0</v>
      </c>
      <c r="X99" s="87"/>
      <c r="Y99" s="59" t="str">
        <f t="shared" si="45"/>
        <v/>
      </c>
      <c r="Z99" s="130"/>
      <c r="AA99" s="130"/>
      <c r="AB99" s="130"/>
      <c r="AC99" s="130"/>
      <c r="AD99" s="88">
        <f t="shared" si="59"/>
        <v>0</v>
      </c>
      <c r="AE99" s="87"/>
      <c r="AF99" s="59" t="str">
        <f t="shared" si="46"/>
        <v/>
      </c>
      <c r="AG99" s="130"/>
      <c r="AH99" s="130"/>
      <c r="AI99" s="130"/>
      <c r="AJ99" s="130"/>
      <c r="AK99" s="88">
        <f t="shared" si="60"/>
        <v>0</v>
      </c>
      <c r="AL99" s="87"/>
      <c r="AM99" s="59" t="str">
        <f t="shared" si="47"/>
        <v/>
      </c>
      <c r="AN99" s="130"/>
      <c r="AO99" s="130"/>
      <c r="AP99" s="130"/>
      <c r="AQ99" s="130"/>
      <c r="AR99" s="88">
        <f t="shared" si="61"/>
        <v>0</v>
      </c>
      <c r="AS99" s="87"/>
      <c r="AT99" s="59" t="str">
        <f t="shared" si="48"/>
        <v/>
      </c>
      <c r="AU99" s="130"/>
      <c r="AV99" s="130"/>
      <c r="AW99" s="130"/>
      <c r="AX99" s="130"/>
      <c r="AY99" s="88">
        <f t="shared" si="62"/>
        <v>0</v>
      </c>
      <c r="AZ99" s="87"/>
      <c r="BA99" s="59" t="str">
        <f t="shared" si="49"/>
        <v/>
      </c>
      <c r="BB99" s="130"/>
      <c r="BC99" s="130"/>
      <c r="BD99" s="130"/>
      <c r="BE99" s="130"/>
      <c r="BF99" s="88">
        <f t="shared" si="63"/>
        <v>0</v>
      </c>
      <c r="BG99" s="87"/>
      <c r="BH99" s="59" t="str">
        <f t="shared" si="50"/>
        <v/>
      </c>
      <c r="BI99" s="130"/>
      <c r="BJ99" s="130"/>
      <c r="BK99" s="130"/>
      <c r="BL99" s="130"/>
      <c r="BM99" s="88">
        <f t="shared" si="64"/>
        <v>0</v>
      </c>
      <c r="BN99" s="87"/>
      <c r="BO99" s="59" t="str">
        <f t="shared" si="51"/>
        <v/>
      </c>
      <c r="BP99" s="130"/>
      <c r="BQ99" s="130"/>
      <c r="BR99" s="130"/>
      <c r="BS99" s="130"/>
      <c r="BT99" s="88">
        <f t="shared" si="65"/>
        <v>0</v>
      </c>
      <c r="BU99" s="87"/>
      <c r="BV99" s="59" t="str">
        <f t="shared" si="52"/>
        <v/>
      </c>
      <c r="BW99" s="130"/>
      <c r="BX99" s="130"/>
      <c r="BY99" s="130"/>
      <c r="BZ99" s="130"/>
      <c r="CA99" s="88">
        <f t="shared" si="66"/>
        <v>0</v>
      </c>
      <c r="CB99" s="87"/>
      <c r="CC99" s="59" t="str">
        <f t="shared" si="53"/>
        <v/>
      </c>
      <c r="CD99" s="130"/>
      <c r="CE99" s="130"/>
      <c r="CF99" s="130"/>
      <c r="CG99" s="130"/>
      <c r="CH99" s="88">
        <f t="shared" si="67"/>
        <v>0</v>
      </c>
      <c r="CI99" s="87"/>
      <c r="CJ99" s="59" t="str">
        <f t="shared" si="54"/>
        <v/>
      </c>
      <c r="CK99" s="130"/>
      <c r="CL99" s="130"/>
      <c r="CM99" s="130"/>
      <c r="CN99" s="130"/>
      <c r="CO99" s="88">
        <f t="shared" si="68"/>
        <v>0</v>
      </c>
      <c r="CP99" s="87"/>
      <c r="CQ99" s="59" t="str">
        <f t="shared" si="55"/>
        <v/>
      </c>
      <c r="CR99" s="130"/>
      <c r="CS99" s="130"/>
      <c r="CT99" s="130"/>
      <c r="CU99" s="130"/>
      <c r="CV99" s="88">
        <f t="shared" si="69"/>
        <v>0</v>
      </c>
      <c r="CW99" s="96"/>
    </row>
    <row r="100" spans="2:101" ht="15.75" thickBot="1">
      <c r="B100">
        <v>94</v>
      </c>
      <c r="C100" s="91"/>
      <c r="D100" s="59" t="str">
        <f t="shared" si="70"/>
        <v/>
      </c>
      <c r="E100" s="92"/>
      <c r="F100" s="131"/>
      <c r="G100" s="131"/>
      <c r="H100" s="131"/>
      <c r="I100" s="132">
        <f t="shared" si="56"/>
        <v>0</v>
      </c>
      <c r="J100" s="134"/>
      <c r="K100" s="59" t="str">
        <f t="shared" si="43"/>
        <v/>
      </c>
      <c r="L100" s="131"/>
      <c r="M100" s="131"/>
      <c r="N100" s="131"/>
      <c r="O100" s="131"/>
      <c r="P100" s="88">
        <f t="shared" si="57"/>
        <v>0</v>
      </c>
      <c r="Q100" s="134"/>
      <c r="R100" s="59" t="str">
        <f t="shared" si="44"/>
        <v/>
      </c>
      <c r="S100" s="131"/>
      <c r="T100" s="131"/>
      <c r="U100" s="131"/>
      <c r="V100" s="131"/>
      <c r="W100" s="132">
        <f t="shared" si="58"/>
        <v>0</v>
      </c>
      <c r="X100" s="134"/>
      <c r="Y100" s="59" t="str">
        <f t="shared" si="45"/>
        <v/>
      </c>
      <c r="Z100" s="131"/>
      <c r="AA100" s="131"/>
      <c r="AB100" s="131"/>
      <c r="AC100" s="131"/>
      <c r="AD100" s="132">
        <f t="shared" si="59"/>
        <v>0</v>
      </c>
      <c r="AE100" s="134"/>
      <c r="AF100" s="59" t="str">
        <f t="shared" si="46"/>
        <v/>
      </c>
      <c r="AG100" s="131"/>
      <c r="AH100" s="131"/>
      <c r="AI100" s="131"/>
      <c r="AJ100" s="131"/>
      <c r="AK100" s="132">
        <f t="shared" si="60"/>
        <v>0</v>
      </c>
      <c r="AL100" s="134"/>
      <c r="AM100" s="59" t="str">
        <f t="shared" si="47"/>
        <v/>
      </c>
      <c r="AN100" s="131"/>
      <c r="AO100" s="131"/>
      <c r="AP100" s="131"/>
      <c r="AQ100" s="131"/>
      <c r="AR100" s="132">
        <f t="shared" si="61"/>
        <v>0</v>
      </c>
      <c r="AS100" s="134"/>
      <c r="AT100" s="59" t="str">
        <f t="shared" si="48"/>
        <v/>
      </c>
      <c r="AU100" s="131"/>
      <c r="AV100" s="131"/>
      <c r="AW100" s="131"/>
      <c r="AX100" s="131"/>
      <c r="AY100" s="132">
        <f t="shared" si="62"/>
        <v>0</v>
      </c>
      <c r="AZ100" s="134"/>
      <c r="BA100" s="59" t="str">
        <f t="shared" si="49"/>
        <v/>
      </c>
      <c r="BB100" s="131"/>
      <c r="BC100" s="131"/>
      <c r="BD100" s="131"/>
      <c r="BE100" s="131"/>
      <c r="BF100" s="132">
        <f t="shared" si="63"/>
        <v>0</v>
      </c>
      <c r="BG100" s="134"/>
      <c r="BH100" s="59" t="str">
        <f t="shared" si="50"/>
        <v/>
      </c>
      <c r="BI100" s="131"/>
      <c r="BJ100" s="131"/>
      <c r="BK100" s="131"/>
      <c r="BL100" s="131"/>
      <c r="BM100" s="132">
        <f t="shared" si="64"/>
        <v>0</v>
      </c>
      <c r="BN100" s="91"/>
      <c r="BO100" s="59" t="str">
        <f t="shared" si="51"/>
        <v/>
      </c>
      <c r="BP100" s="131"/>
      <c r="BQ100" s="131"/>
      <c r="BR100" s="131"/>
      <c r="BS100" s="131"/>
      <c r="BT100" s="132">
        <f t="shared" si="65"/>
        <v>0</v>
      </c>
      <c r="BU100" s="134"/>
      <c r="BV100" s="59" t="str">
        <f t="shared" si="52"/>
        <v/>
      </c>
      <c r="BW100" s="131"/>
      <c r="BX100" s="131"/>
      <c r="BY100" s="131"/>
      <c r="BZ100" s="131"/>
      <c r="CA100" s="132">
        <f t="shared" si="66"/>
        <v>0</v>
      </c>
      <c r="CB100" s="134"/>
      <c r="CC100" s="59" t="str">
        <f t="shared" si="53"/>
        <v/>
      </c>
      <c r="CD100" s="131"/>
      <c r="CE100" s="131"/>
      <c r="CF100" s="131"/>
      <c r="CG100" s="131"/>
      <c r="CH100" s="132">
        <f t="shared" si="67"/>
        <v>0</v>
      </c>
      <c r="CI100" s="134"/>
      <c r="CJ100" s="59" t="str">
        <f t="shared" si="54"/>
        <v/>
      </c>
      <c r="CK100" s="131"/>
      <c r="CL100" s="131"/>
      <c r="CM100" s="131"/>
      <c r="CN100" s="131"/>
      <c r="CO100" s="132">
        <f t="shared" si="68"/>
        <v>0</v>
      </c>
      <c r="CP100" s="134"/>
      <c r="CQ100" s="59" t="str">
        <f t="shared" si="55"/>
        <v/>
      </c>
      <c r="CR100" s="131"/>
      <c r="CS100" s="131"/>
      <c r="CT100" s="131"/>
      <c r="CU100" s="131"/>
      <c r="CV100" s="132">
        <f t="shared" si="69"/>
        <v>0</v>
      </c>
      <c r="CW100" s="96"/>
    </row>
    <row r="101" spans="2:101" ht="31.5" customHeight="1" thickTop="1">
      <c r="C101" s="547" t="s">
        <v>74</v>
      </c>
      <c r="D101" s="548"/>
      <c r="E101" s="548"/>
      <c r="F101" s="549"/>
      <c r="G101" s="549"/>
      <c r="H101" s="549"/>
      <c r="I101" s="550"/>
      <c r="J101" s="547" t="s">
        <v>74</v>
      </c>
      <c r="K101" s="548"/>
      <c r="L101" s="548"/>
      <c r="M101" s="549"/>
      <c r="N101" s="549"/>
      <c r="O101" s="549"/>
      <c r="P101" s="550"/>
      <c r="Q101" s="547" t="s">
        <v>74</v>
      </c>
      <c r="R101" s="548"/>
      <c r="S101" s="548"/>
      <c r="T101" s="564"/>
      <c r="U101" s="564"/>
      <c r="V101" s="564"/>
      <c r="W101" s="565"/>
      <c r="X101" s="547" t="s">
        <v>74</v>
      </c>
      <c r="Y101" s="548"/>
      <c r="Z101" s="548"/>
      <c r="AA101" s="548"/>
      <c r="AB101" s="548"/>
      <c r="AC101" s="548"/>
      <c r="AD101" s="554"/>
      <c r="AE101" s="547" t="s">
        <v>74</v>
      </c>
      <c r="AF101" s="548"/>
      <c r="AG101" s="548"/>
      <c r="AH101" s="564"/>
      <c r="AI101" s="564"/>
      <c r="AJ101" s="564"/>
      <c r="AK101" s="565"/>
      <c r="AL101" s="547" t="s">
        <v>74</v>
      </c>
      <c r="AM101" s="548"/>
      <c r="AN101" s="548"/>
      <c r="AO101" s="548"/>
      <c r="AP101" s="548"/>
      <c r="AQ101" s="548"/>
      <c r="AR101" s="554"/>
      <c r="AS101" s="547" t="s">
        <v>74</v>
      </c>
      <c r="AT101" s="548"/>
      <c r="AU101" s="548"/>
      <c r="AV101" s="564"/>
      <c r="AW101" s="564"/>
      <c r="AX101" s="564"/>
      <c r="AY101" s="565"/>
      <c r="AZ101" s="547" t="s">
        <v>74</v>
      </c>
      <c r="BA101" s="548"/>
      <c r="BB101" s="548"/>
      <c r="BC101" s="548"/>
      <c r="BD101" s="548"/>
      <c r="BE101" s="548"/>
      <c r="BF101" s="554"/>
      <c r="BG101" s="573" t="s">
        <v>74</v>
      </c>
      <c r="BH101" s="574"/>
      <c r="BI101" s="574"/>
      <c r="BJ101" s="575"/>
      <c r="BK101" s="575"/>
      <c r="BL101" s="575"/>
      <c r="BM101" s="576"/>
      <c r="BN101" s="547" t="s">
        <v>74</v>
      </c>
      <c r="BO101" s="548"/>
      <c r="BP101" s="548"/>
      <c r="BQ101" s="548"/>
      <c r="BR101" s="548"/>
      <c r="BS101" s="548"/>
      <c r="BT101" s="554"/>
      <c r="BU101" s="547" t="s">
        <v>74</v>
      </c>
      <c r="BV101" s="548"/>
      <c r="BW101" s="548"/>
      <c r="BX101" s="564"/>
      <c r="BY101" s="564"/>
      <c r="BZ101" s="564"/>
      <c r="CA101" s="565"/>
      <c r="CB101" s="547" t="s">
        <v>74</v>
      </c>
      <c r="CC101" s="548"/>
      <c r="CD101" s="548"/>
      <c r="CE101" s="548"/>
      <c r="CF101" s="548"/>
      <c r="CG101" s="548"/>
      <c r="CH101" s="554"/>
      <c r="CI101" s="547" t="s">
        <v>74</v>
      </c>
      <c r="CJ101" s="548"/>
      <c r="CK101" s="548"/>
      <c r="CL101" s="564"/>
      <c r="CM101" s="564"/>
      <c r="CN101" s="564"/>
      <c r="CO101" s="565"/>
      <c r="CP101" s="547" t="s">
        <v>74</v>
      </c>
      <c r="CQ101" s="548"/>
      <c r="CR101" s="548"/>
      <c r="CS101" s="548"/>
      <c r="CT101" s="548"/>
      <c r="CU101" s="548"/>
      <c r="CV101" s="554"/>
      <c r="CW101" s="97"/>
    </row>
    <row r="102" spans="2:101" ht="15.75" thickBot="1">
      <c r="C102" s="563">
        <f>SUM(I7:I100)/SUM(E7:E100)</f>
        <v>5.838461538461539</v>
      </c>
      <c r="D102" s="563"/>
      <c r="E102" s="563"/>
      <c r="F102" s="563"/>
      <c r="G102" s="563"/>
      <c r="H102" s="563"/>
      <c r="I102" s="563"/>
      <c r="J102" s="563">
        <f>SUM(P7:P100)/SUM(L7:L100)</f>
        <v>6.8199999999999994</v>
      </c>
      <c r="K102" s="563"/>
      <c r="L102" s="563"/>
      <c r="M102" s="563"/>
      <c r="N102" s="563"/>
      <c r="O102" s="563"/>
      <c r="P102" s="563"/>
      <c r="Q102" s="563" t="e">
        <f>SUM(W7:W100)/SUM(S7:S100)</f>
        <v>#DIV/0!</v>
      </c>
      <c r="R102" s="563"/>
      <c r="S102" s="563"/>
      <c r="T102" s="563"/>
      <c r="U102" s="563"/>
      <c r="V102" s="563"/>
      <c r="W102" s="563"/>
      <c r="X102" s="563">
        <f>SUM(AD7:AD100)/SUM(Z7:Z100)</f>
        <v>6.6239999999999997</v>
      </c>
      <c r="Y102" s="563"/>
      <c r="Z102" s="563"/>
      <c r="AA102" s="563"/>
      <c r="AB102" s="563"/>
      <c r="AC102" s="563"/>
      <c r="AD102" s="563"/>
      <c r="AE102" s="563">
        <f>SUM(AK7:AK100)/SUM(AG7:AG100)</f>
        <v>7.3800000000000017</v>
      </c>
      <c r="AF102" s="563"/>
      <c r="AG102" s="563"/>
      <c r="AH102" s="563"/>
      <c r="AI102" s="563"/>
      <c r="AJ102" s="563"/>
      <c r="AK102" s="563"/>
      <c r="AL102" s="563" t="e">
        <f>SUM(AR7:AR100)/SUM(AN7:AN100)</f>
        <v>#DIV/0!</v>
      </c>
      <c r="AM102" s="563"/>
      <c r="AN102" s="563"/>
      <c r="AO102" s="563"/>
      <c r="AP102" s="563"/>
      <c r="AQ102" s="563"/>
      <c r="AR102" s="563"/>
      <c r="AS102" s="563">
        <f>SUM(AY7:AY100)/SUM(AU7:AU100)</f>
        <v>6.8625000000000007</v>
      </c>
      <c r="AT102" s="563"/>
      <c r="AU102" s="563"/>
      <c r="AV102" s="563"/>
      <c r="AW102" s="563"/>
      <c r="AX102" s="563"/>
      <c r="AY102" s="563"/>
      <c r="AZ102" s="563">
        <f>SUM(BF7:BF100)/SUM(BB7:BB100)</f>
        <v>8.7455555555555549</v>
      </c>
      <c r="BA102" s="563"/>
      <c r="BB102" s="563"/>
      <c r="BC102" s="563"/>
      <c r="BD102" s="563"/>
      <c r="BE102" s="563"/>
      <c r="BF102" s="563"/>
      <c r="BG102" s="563" t="e">
        <f>SUM(BM7:BM100)/SUM(BI7:BI100)</f>
        <v>#DIV/0!</v>
      </c>
      <c r="BH102" s="563"/>
      <c r="BI102" s="563"/>
      <c r="BJ102" s="563"/>
      <c r="BK102" s="563"/>
      <c r="BL102" s="563"/>
      <c r="BM102" s="563"/>
      <c r="BN102" s="551">
        <f>SUM(BT7:BT100)/SUM(BP7:BP100)</f>
        <v>9.7812499999999982</v>
      </c>
      <c r="BO102" s="552"/>
      <c r="BP102" s="552"/>
      <c r="BQ102" s="552"/>
      <c r="BR102" s="552"/>
      <c r="BS102" s="553"/>
      <c r="BT102" s="145"/>
      <c r="BU102" s="563">
        <f>SUM(CA7:CA100)/SUM(BW7:BW100)</f>
        <v>9.2473684210526308</v>
      </c>
      <c r="BV102" s="563"/>
      <c r="BW102" s="563"/>
      <c r="BX102" s="563"/>
      <c r="BY102" s="563"/>
      <c r="BZ102" s="563"/>
      <c r="CA102" s="563"/>
      <c r="CB102" s="563" t="e">
        <f>SUM(CH7:CH100)/SUM(CD7:CD100)</f>
        <v>#DIV/0!</v>
      </c>
      <c r="CC102" s="563"/>
      <c r="CD102" s="563"/>
      <c r="CE102" s="563"/>
      <c r="CF102" s="563"/>
      <c r="CG102" s="563"/>
      <c r="CH102" s="563"/>
      <c r="CI102" s="563">
        <f>SUM(CO7:CO100)/SUM(CK7:CK100)</f>
        <v>7.6844444444444449</v>
      </c>
      <c r="CJ102" s="563"/>
      <c r="CK102" s="563"/>
      <c r="CL102" s="563"/>
      <c r="CM102" s="563"/>
      <c r="CN102" s="563"/>
      <c r="CO102" s="563"/>
      <c r="CP102" s="563">
        <f>SUM(CV7:CV100)/SUM(CR7:CR100)</f>
        <v>8.9074074074074066</v>
      </c>
      <c r="CQ102" s="563"/>
      <c r="CR102" s="563"/>
      <c r="CS102" s="563"/>
      <c r="CT102" s="563"/>
      <c r="CU102" s="563"/>
      <c r="CV102" s="563"/>
      <c r="CW102" s="96"/>
    </row>
    <row r="103" spans="2:101" ht="30.75" customHeight="1" thickTop="1">
      <c r="C103" s="547" t="s">
        <v>75</v>
      </c>
      <c r="D103" s="548"/>
      <c r="E103" s="548"/>
      <c r="F103" s="549"/>
      <c r="G103" s="549"/>
      <c r="H103" s="549"/>
      <c r="I103" s="550"/>
      <c r="J103" s="547" t="s">
        <v>75</v>
      </c>
      <c r="K103" s="548"/>
      <c r="L103" s="548"/>
      <c r="M103" s="548"/>
      <c r="N103" s="548"/>
      <c r="O103" s="548"/>
      <c r="P103" s="554"/>
      <c r="Q103" s="547" t="s">
        <v>75</v>
      </c>
      <c r="R103" s="548"/>
      <c r="S103" s="548"/>
      <c r="T103" s="549"/>
      <c r="U103" s="549"/>
      <c r="V103" s="549"/>
      <c r="W103" s="550"/>
      <c r="X103" s="547" t="s">
        <v>75</v>
      </c>
      <c r="Y103" s="548"/>
      <c r="Z103" s="548"/>
      <c r="AA103" s="549"/>
      <c r="AB103" s="549"/>
      <c r="AC103" s="549"/>
      <c r="AD103" s="550"/>
      <c r="AE103" s="547" t="s">
        <v>75</v>
      </c>
      <c r="AF103" s="548"/>
      <c r="AG103" s="548"/>
      <c r="AH103" s="549"/>
      <c r="AI103" s="549"/>
      <c r="AJ103" s="549"/>
      <c r="AK103" s="550"/>
      <c r="AL103" s="547" t="s">
        <v>75</v>
      </c>
      <c r="AM103" s="548"/>
      <c r="AN103" s="548"/>
      <c r="AO103" s="549"/>
      <c r="AP103" s="549"/>
      <c r="AQ103" s="549"/>
      <c r="AR103" s="550"/>
      <c r="AS103" s="547" t="s">
        <v>75</v>
      </c>
      <c r="AT103" s="548"/>
      <c r="AU103" s="548"/>
      <c r="AV103" s="549"/>
      <c r="AW103" s="549"/>
      <c r="AX103" s="549"/>
      <c r="AY103" s="550"/>
      <c r="AZ103" s="547" t="s">
        <v>75</v>
      </c>
      <c r="BA103" s="548"/>
      <c r="BB103" s="548"/>
      <c r="BC103" s="549"/>
      <c r="BD103" s="549"/>
      <c r="BE103" s="549"/>
      <c r="BF103" s="550"/>
      <c r="BG103" s="547" t="s">
        <v>75</v>
      </c>
      <c r="BH103" s="548"/>
      <c r="BI103" s="548"/>
      <c r="BJ103" s="549"/>
      <c r="BK103" s="549"/>
      <c r="BL103" s="549"/>
      <c r="BM103" s="550"/>
      <c r="BN103" s="547" t="s">
        <v>75</v>
      </c>
      <c r="BO103" s="548"/>
      <c r="BP103" s="548"/>
      <c r="BQ103" s="549"/>
      <c r="BR103" s="549"/>
      <c r="BS103" s="549"/>
      <c r="BT103" s="550"/>
      <c r="BU103" s="547" t="s">
        <v>75</v>
      </c>
      <c r="BV103" s="548"/>
      <c r="BW103" s="548"/>
      <c r="BX103" s="549"/>
      <c r="BY103" s="549"/>
      <c r="BZ103" s="549"/>
      <c r="CA103" s="550"/>
      <c r="CB103" s="547" t="s">
        <v>75</v>
      </c>
      <c r="CC103" s="548"/>
      <c r="CD103" s="548"/>
      <c r="CE103" s="549"/>
      <c r="CF103" s="549"/>
      <c r="CG103" s="549"/>
      <c r="CH103" s="550"/>
      <c r="CI103" s="547" t="s">
        <v>75</v>
      </c>
      <c r="CJ103" s="548"/>
      <c r="CK103" s="548"/>
      <c r="CL103" s="549"/>
      <c r="CM103" s="549"/>
      <c r="CN103" s="549"/>
      <c r="CO103" s="550"/>
      <c r="CP103" s="555" t="s">
        <v>75</v>
      </c>
      <c r="CQ103" s="556"/>
      <c r="CR103" s="556"/>
      <c r="CS103" s="557"/>
      <c r="CT103" s="557"/>
      <c r="CU103" s="557"/>
      <c r="CV103" s="558"/>
      <c r="CW103" s="96"/>
    </row>
    <row r="104" spans="2:101" ht="15.75" thickBot="1">
      <c r="C104" s="551">
        <f>7.75/C102</f>
        <v>1.3274044795783926</v>
      </c>
      <c r="D104" s="552"/>
      <c r="E104" s="552"/>
      <c r="F104" s="552"/>
      <c r="G104" s="552"/>
      <c r="H104" s="552"/>
      <c r="I104" s="553"/>
      <c r="J104" s="551">
        <f>7.75/J102</f>
        <v>1.1363636363636365</v>
      </c>
      <c r="K104" s="552"/>
      <c r="L104" s="552"/>
      <c r="M104" s="552"/>
      <c r="N104" s="552"/>
      <c r="O104" s="552"/>
      <c r="P104" s="553"/>
      <c r="Q104" s="551" t="e">
        <f>7.75/Q102</f>
        <v>#DIV/0!</v>
      </c>
      <c r="R104" s="552"/>
      <c r="S104" s="552"/>
      <c r="T104" s="552"/>
      <c r="U104" s="552"/>
      <c r="V104" s="552"/>
      <c r="W104" s="553"/>
      <c r="X104" s="551">
        <f>7.75/X102</f>
        <v>1.169987922705314</v>
      </c>
      <c r="Y104" s="552"/>
      <c r="Z104" s="552"/>
      <c r="AA104" s="552"/>
      <c r="AB104" s="552"/>
      <c r="AC104" s="552"/>
      <c r="AD104" s="553"/>
      <c r="AE104" s="551">
        <f>7.75/AE102</f>
        <v>1.0501355013550133</v>
      </c>
      <c r="AF104" s="552"/>
      <c r="AG104" s="552"/>
      <c r="AH104" s="552"/>
      <c r="AI104" s="552"/>
      <c r="AJ104" s="552"/>
      <c r="AK104" s="553"/>
      <c r="AL104" s="551" t="e">
        <f>7.75/AL102</f>
        <v>#DIV/0!</v>
      </c>
      <c r="AM104" s="552"/>
      <c r="AN104" s="552"/>
      <c r="AO104" s="552"/>
      <c r="AP104" s="552"/>
      <c r="AQ104" s="552"/>
      <c r="AR104" s="553"/>
      <c r="AS104" s="551">
        <f>7.75/AS102</f>
        <v>1.129326047358834</v>
      </c>
      <c r="AT104" s="552"/>
      <c r="AU104" s="552"/>
      <c r="AV104" s="552"/>
      <c r="AW104" s="552"/>
      <c r="AX104" s="552"/>
      <c r="AY104" s="553"/>
      <c r="AZ104" s="551">
        <f>7.75/AZ102</f>
        <v>0.88616440096556992</v>
      </c>
      <c r="BA104" s="552"/>
      <c r="BB104" s="552"/>
      <c r="BC104" s="552"/>
      <c r="BD104" s="552"/>
      <c r="BE104" s="552"/>
      <c r="BF104" s="553"/>
      <c r="BG104" s="551" t="e">
        <f>7.75/BG102</f>
        <v>#DIV/0!</v>
      </c>
      <c r="BH104" s="552"/>
      <c r="BI104" s="552"/>
      <c r="BJ104" s="552"/>
      <c r="BK104" s="552"/>
      <c r="BL104" s="552"/>
      <c r="BM104" s="553"/>
      <c r="BN104" s="551">
        <f>7.75/BN102</f>
        <v>0.79233226837060722</v>
      </c>
      <c r="BO104" s="552"/>
      <c r="BP104" s="552"/>
      <c r="BQ104" s="552"/>
      <c r="BR104" s="552"/>
      <c r="BS104" s="552"/>
      <c r="BT104" s="553"/>
      <c r="BU104" s="551">
        <f>7.75/BU102</f>
        <v>0.83807626636311905</v>
      </c>
      <c r="BV104" s="552"/>
      <c r="BW104" s="552"/>
      <c r="BX104" s="552"/>
      <c r="BY104" s="552"/>
      <c r="BZ104" s="552"/>
      <c r="CA104" s="553"/>
      <c r="CB104" s="551" t="e">
        <f>7.75/CB102</f>
        <v>#DIV/0!</v>
      </c>
      <c r="CC104" s="552"/>
      <c r="CD104" s="552"/>
      <c r="CE104" s="552"/>
      <c r="CF104" s="552"/>
      <c r="CG104" s="552"/>
      <c r="CH104" s="553"/>
      <c r="CI104" s="551">
        <f>7.75/CI102</f>
        <v>1.008530942741469</v>
      </c>
      <c r="CJ104" s="552"/>
      <c r="CK104" s="552"/>
      <c r="CL104" s="552"/>
      <c r="CM104" s="552"/>
      <c r="CN104" s="552"/>
      <c r="CO104" s="553"/>
      <c r="CP104" s="577">
        <f>7.75/CP102</f>
        <v>0.87006237006237019</v>
      </c>
      <c r="CQ104" s="578"/>
      <c r="CR104" s="578"/>
      <c r="CS104" s="579"/>
      <c r="CT104" s="579"/>
      <c r="CU104" s="579"/>
      <c r="CV104" s="580"/>
      <c r="CW104" s="96"/>
    </row>
    <row r="105" spans="2:101" ht="15.75" thickTop="1"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</row>
    <row r="106" spans="2:101"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</row>
    <row r="107" spans="2:101"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</row>
    <row r="108" spans="2:101"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</row>
    <row r="109" spans="2:101"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</row>
    <row r="110" spans="2:101"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</row>
    <row r="111" spans="2:101"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</row>
    <row r="112" spans="2:101"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</row>
    <row r="113" spans="3:99"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</row>
    <row r="114" spans="3:99"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</row>
    <row r="115" spans="3:99"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99"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</row>
    <row r="117" spans="3:99"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</row>
    <row r="118" spans="3:99"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</row>
    <row r="119" spans="3:99"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</row>
    <row r="120" spans="3:99"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</row>
    <row r="121" spans="3:99"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</row>
    <row r="122" spans="3:99"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</row>
    <row r="123" spans="3:99"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</row>
    <row r="124" spans="3:99"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</row>
    <row r="125" spans="3:99"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</row>
    <row r="126" spans="3:99"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</row>
    <row r="127" spans="3:99"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</row>
    <row r="128" spans="3:99"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</row>
    <row r="129" spans="3:99"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</row>
    <row r="130" spans="3:99"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</row>
    <row r="131" spans="3:99"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</row>
    <row r="132" spans="3:99"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</row>
    <row r="133" spans="3:99"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</row>
    <row r="134" spans="3:99"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</row>
    <row r="135" spans="3:99"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</row>
    <row r="136" spans="3:99"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</row>
    <row r="137" spans="3:99"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</row>
    <row r="138" spans="3:99"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</row>
    <row r="139" spans="3:99"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</row>
    <row r="140" spans="3:99"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</row>
    <row r="141" spans="3:99"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</row>
    <row r="142" spans="3:99"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</row>
    <row r="143" spans="3:99"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</row>
    <row r="144" spans="3:99"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</row>
    <row r="145" spans="3:99"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</row>
    <row r="146" spans="3:99"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</row>
    <row r="147" spans="3:99"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</row>
    <row r="148" spans="3:99"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</row>
    <row r="149" spans="3:99"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</row>
    <row r="150" spans="3:99"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</row>
    <row r="151" spans="3:99"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</row>
    <row r="152" spans="3:99"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</row>
    <row r="153" spans="3:99"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</row>
    <row r="154" spans="3:99"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</row>
    <row r="155" spans="3:99"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</row>
    <row r="156" spans="3:99"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</row>
    <row r="157" spans="3:99"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</row>
    <row r="158" spans="3:99"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</row>
    <row r="159" spans="3:99"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</row>
    <row r="160" spans="3:99"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</row>
    <row r="161" spans="3:99"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</row>
    <row r="162" spans="3:99"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</row>
    <row r="163" spans="3:99"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</row>
    <row r="164" spans="3:99"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</row>
    <row r="165" spans="3:99"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</row>
    <row r="166" spans="3:99"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</row>
    <row r="167" spans="3:99"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</row>
    <row r="168" spans="3:99"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</row>
    <row r="169" spans="3:99"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</row>
    <row r="170" spans="3:99"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</row>
    <row r="171" spans="3:99"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</row>
    <row r="172" spans="3:99"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</row>
    <row r="173" spans="3:99"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</row>
    <row r="174" spans="3:99"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</row>
    <row r="175" spans="3:99"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</row>
    <row r="176" spans="3:99"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</row>
    <row r="177" spans="3:99"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</row>
    <row r="178" spans="3:99"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</row>
    <row r="179" spans="3:99"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</row>
    <row r="180" spans="3:99"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</row>
    <row r="181" spans="3:99"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</row>
    <row r="182" spans="3:99"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</row>
    <row r="183" spans="3:99"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</row>
    <row r="184" spans="3:99"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</row>
    <row r="185" spans="3:99"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</row>
    <row r="186" spans="3:99"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</row>
    <row r="187" spans="3:99"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</row>
    <row r="188" spans="3:99"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</row>
    <row r="189" spans="3:99"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</row>
    <row r="190" spans="3:99"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</row>
    <row r="191" spans="3:99"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</row>
    <row r="192" spans="3:99"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</row>
    <row r="193" spans="3:99"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</row>
    <row r="194" spans="3:99"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</row>
    <row r="195" spans="3:99"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</row>
    <row r="196" spans="3:99"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</row>
    <row r="197" spans="3:99"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</row>
    <row r="198" spans="3:99"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</row>
    <row r="199" spans="3:99"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</row>
    <row r="200" spans="3:99"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</row>
    <row r="201" spans="3:99"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</row>
    <row r="202" spans="3:99"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</row>
    <row r="203" spans="3:99"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</row>
    <row r="204" spans="3:99"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</row>
    <row r="205" spans="3:99"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</row>
    <row r="206" spans="3:99"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</row>
    <row r="207" spans="3:99"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</row>
    <row r="208" spans="3:99"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</row>
    <row r="209" spans="3:99"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</row>
    <row r="210" spans="3:99"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</row>
    <row r="211" spans="3:99"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</row>
    <row r="212" spans="3:99"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</row>
    <row r="213" spans="3:99"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</row>
    <row r="214" spans="3:99"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</row>
    <row r="215" spans="3:99"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</row>
    <row r="216" spans="3:99"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</row>
    <row r="217" spans="3:99"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</row>
    <row r="218" spans="3:99"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</row>
    <row r="219" spans="3:99"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</row>
    <row r="220" spans="3:99"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</row>
    <row r="221" spans="3:99"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</row>
    <row r="222" spans="3:99"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</row>
    <row r="223" spans="3:99"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</row>
    <row r="224" spans="3:99"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</row>
    <row r="225" spans="3:99"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</row>
    <row r="226" spans="3:99"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</row>
    <row r="227" spans="3:99"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</row>
    <row r="228" spans="3:99"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</row>
    <row r="229" spans="3:99"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</row>
    <row r="230" spans="3:99"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</row>
    <row r="231" spans="3:99"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</row>
    <row r="232" spans="3:99"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</row>
    <row r="233" spans="3:99"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</row>
    <row r="234" spans="3:99"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</row>
    <row r="235" spans="3:99"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</row>
    <row r="236" spans="3:99"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</row>
    <row r="237" spans="3:99"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</row>
    <row r="238" spans="3:99"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</row>
    <row r="239" spans="3:99"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</row>
    <row r="240" spans="3:99"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</row>
    <row r="241" spans="3:99"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</row>
    <row r="242" spans="3:99"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</row>
    <row r="243" spans="3:99"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</row>
    <row r="244" spans="3:99"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</row>
    <row r="245" spans="3:99"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</row>
    <row r="246" spans="3:99"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</row>
    <row r="247" spans="3:99"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</row>
    <row r="248" spans="3:99"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</row>
    <row r="249" spans="3:99"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</row>
    <row r="250" spans="3:99"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</row>
    <row r="251" spans="3:99"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</row>
    <row r="252" spans="3:99"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</row>
    <row r="253" spans="3:99"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</row>
    <row r="254" spans="3:99"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</row>
    <row r="255" spans="3:99"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</row>
    <row r="256" spans="3:99"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</row>
    <row r="257" spans="3:99"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</row>
    <row r="258" spans="3:99"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</row>
    <row r="259" spans="3:99"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</row>
    <row r="260" spans="3:99"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</row>
    <row r="261" spans="3:99"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</row>
    <row r="262" spans="3:99"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</row>
    <row r="263" spans="3:99"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</row>
    <row r="264" spans="3:99"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</row>
    <row r="265" spans="3:99"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</row>
    <row r="266" spans="3:99"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</row>
    <row r="267" spans="3:99"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</row>
    <row r="268" spans="3:99"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</row>
    <row r="269" spans="3:99"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</row>
    <row r="270" spans="3:99"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</row>
    <row r="271" spans="3:99"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</row>
    <row r="272" spans="3:99"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</row>
    <row r="273" spans="3:99"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</row>
    <row r="274" spans="3:99"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</row>
    <row r="275" spans="3:99"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</row>
    <row r="276" spans="3:99"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</row>
    <row r="277" spans="3:99"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</row>
    <row r="278" spans="3:99"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</row>
    <row r="279" spans="3:99"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</row>
    <row r="280" spans="3:99"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</row>
    <row r="281" spans="3:99"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</row>
    <row r="282" spans="3:99"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</row>
    <row r="283" spans="3:99"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</row>
    <row r="284" spans="3:99"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</row>
    <row r="285" spans="3:99"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</row>
    <row r="286" spans="3:99"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</row>
    <row r="287" spans="3:99"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</row>
    <row r="288" spans="3:99"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</row>
    <row r="289" spans="3:99"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</row>
    <row r="290" spans="3:99"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</row>
    <row r="291" spans="3:99"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</row>
    <row r="292" spans="3:99"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</row>
    <row r="293" spans="3:99"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</row>
    <row r="294" spans="3:99"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</row>
    <row r="295" spans="3:99"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</row>
    <row r="296" spans="3:99"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</row>
    <row r="297" spans="3:99"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</row>
    <row r="298" spans="3:99"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</row>
    <row r="299" spans="3:99"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</row>
    <row r="300" spans="3:99"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</row>
    <row r="301" spans="3:99"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</row>
    <row r="302" spans="3:99"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</row>
    <row r="303" spans="3:99"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</row>
    <row r="304" spans="3:99"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</row>
    <row r="305" spans="3:99"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</row>
    <row r="306" spans="3:99"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</row>
    <row r="307" spans="3:99"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</row>
    <row r="308" spans="3:99"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</row>
    <row r="309" spans="3:99"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</row>
    <row r="310" spans="3:99"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</row>
    <row r="311" spans="3:99"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</row>
    <row r="312" spans="3:99"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</row>
    <row r="313" spans="3:99"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</row>
    <row r="314" spans="3:99"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</row>
    <row r="315" spans="3:99"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</row>
    <row r="316" spans="3:99"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</row>
    <row r="317" spans="3:99"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</row>
    <row r="318" spans="3:99"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</row>
    <row r="319" spans="3:99"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</row>
    <row r="320" spans="3:99"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</row>
    <row r="321" spans="3:99"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</row>
    <row r="322" spans="3:99"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</row>
    <row r="323" spans="3:99"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</row>
    <row r="324" spans="3:99"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</row>
    <row r="325" spans="3:99"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</row>
    <row r="326" spans="3:99"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</row>
    <row r="327" spans="3:99"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</row>
    <row r="328" spans="3:99"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</row>
    <row r="329" spans="3:99"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</row>
    <row r="330" spans="3:99"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</row>
    <row r="331" spans="3:99"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</row>
    <row r="332" spans="3:99"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</row>
    <row r="333" spans="3:99"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</row>
    <row r="334" spans="3:99"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</row>
    <row r="335" spans="3:99"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</row>
    <row r="336" spans="3:99"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</row>
    <row r="337" spans="3:99"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</row>
    <row r="338" spans="3:99"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</row>
    <row r="339" spans="3:99"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</row>
    <row r="340" spans="3:99"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</row>
    <row r="341" spans="3:99"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</row>
    <row r="342" spans="3:99"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</row>
    <row r="343" spans="3:99"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</row>
    <row r="344" spans="3:99"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</row>
    <row r="345" spans="3:99"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</row>
    <row r="346" spans="3:99"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</row>
    <row r="347" spans="3:99"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</row>
    <row r="348" spans="3:99"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</row>
    <row r="349" spans="3:99"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</row>
    <row r="350" spans="3:99"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</row>
    <row r="351" spans="3:99"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</row>
    <row r="352" spans="3:99"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</row>
    <row r="353" spans="3:99"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</row>
    <row r="354" spans="3:99"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</row>
    <row r="355" spans="3:99"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</row>
    <row r="356" spans="3:99"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</row>
    <row r="357" spans="3:99"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</row>
    <row r="358" spans="3:99"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</row>
    <row r="359" spans="3:99"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</row>
    <row r="360" spans="3:99"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</row>
    <row r="361" spans="3:99"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</row>
    <row r="362" spans="3:99"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</row>
    <row r="363" spans="3:99"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</row>
    <row r="364" spans="3:99"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</row>
    <row r="365" spans="3:99"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</row>
    <row r="366" spans="3:99"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</row>
    <row r="367" spans="3:99"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</row>
    <row r="368" spans="3:99"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</row>
    <row r="369" spans="3:99"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</row>
    <row r="370" spans="3:99"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</row>
    <row r="371" spans="3:99"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</row>
    <row r="372" spans="3:99"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</row>
    <row r="373" spans="3:99"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</row>
    <row r="374" spans="3:99"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</row>
    <row r="375" spans="3:99"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</row>
    <row r="376" spans="3:99"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</row>
    <row r="377" spans="3:99"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  <c r="CM377" s="93"/>
      <c r="CN377" s="93"/>
      <c r="CO377" s="93"/>
      <c r="CP377" s="93"/>
      <c r="CQ377" s="93"/>
      <c r="CR377" s="93"/>
      <c r="CS377" s="93"/>
      <c r="CT377" s="93"/>
      <c r="CU377" s="93"/>
    </row>
    <row r="378" spans="3:99"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  <c r="CM378" s="93"/>
      <c r="CN378" s="93"/>
      <c r="CO378" s="93"/>
      <c r="CP378" s="93"/>
      <c r="CQ378" s="93"/>
      <c r="CR378" s="93"/>
      <c r="CS378" s="93"/>
      <c r="CT378" s="93"/>
      <c r="CU378" s="93"/>
    </row>
    <row r="379" spans="3:99"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</row>
    <row r="380" spans="3:99"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</row>
    <row r="381" spans="3:99"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</row>
    <row r="382" spans="3:99"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</row>
    <row r="383" spans="3:99"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</row>
    <row r="384" spans="3:99"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</row>
    <row r="385" spans="3:99"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</row>
    <row r="386" spans="3:99"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</row>
    <row r="387" spans="3:99"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</row>
    <row r="388" spans="3:99"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</row>
    <row r="389" spans="3:99"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</row>
    <row r="390" spans="3:99"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</row>
    <row r="391" spans="3:99"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</row>
    <row r="392" spans="3:99"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</row>
    <row r="393" spans="3:99"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</row>
    <row r="394" spans="3:99"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</row>
    <row r="395" spans="3:99"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</row>
    <row r="396" spans="3:99"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</row>
    <row r="397" spans="3:99"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</row>
    <row r="398" spans="3:99"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</row>
    <row r="399" spans="3:99"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</row>
    <row r="400" spans="3:99"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</row>
    <row r="401" spans="3:99"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</row>
    <row r="402" spans="3:99"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</row>
    <row r="403" spans="3:99"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</row>
    <row r="404" spans="3:99"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</row>
    <row r="405" spans="3:99"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</row>
    <row r="406" spans="3:99"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</row>
    <row r="407" spans="3:99"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</row>
    <row r="408" spans="3:99"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</row>
    <row r="409" spans="3:99"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</row>
    <row r="410" spans="3:99"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</row>
    <row r="411" spans="3:99"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</row>
    <row r="412" spans="3:99"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</row>
    <row r="413" spans="3:99"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</row>
    <row r="414" spans="3:99"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</row>
    <row r="415" spans="3:99"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</row>
    <row r="416" spans="3:99"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</row>
    <row r="417" spans="3:99"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</row>
    <row r="418" spans="3:99"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</row>
    <row r="419" spans="3:99"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</row>
    <row r="420" spans="3:99"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</row>
    <row r="421" spans="3:99"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</row>
    <row r="422" spans="3:99"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</row>
    <row r="423" spans="3:99"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</row>
    <row r="424" spans="3:99"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</row>
    <row r="425" spans="3:99"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</row>
    <row r="426" spans="3:99"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</row>
    <row r="427" spans="3:99"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</row>
    <row r="428" spans="3:99"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</row>
    <row r="429" spans="3:99"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</row>
    <row r="430" spans="3:99"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</row>
    <row r="431" spans="3:99"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</row>
    <row r="432" spans="3:99"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</row>
    <row r="433" spans="3:99"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</row>
    <row r="434" spans="3:99"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</row>
    <row r="435" spans="3:99"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</row>
    <row r="436" spans="3:99"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</row>
    <row r="437" spans="3:99"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</row>
    <row r="438" spans="3:99"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</row>
    <row r="439" spans="3:99"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</row>
    <row r="440" spans="3:99"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</row>
    <row r="441" spans="3:99"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</row>
    <row r="442" spans="3:99"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</row>
    <row r="443" spans="3:99"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</row>
    <row r="444" spans="3:99"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</row>
    <row r="445" spans="3:99"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</row>
    <row r="446" spans="3:99"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</row>
    <row r="447" spans="3:99"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</row>
    <row r="448" spans="3:99"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</row>
    <row r="449" spans="3:99"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</row>
    <row r="450" spans="3:99"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</row>
    <row r="451" spans="3:99"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</row>
    <row r="452" spans="3:99"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</row>
    <row r="453" spans="3:99"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</row>
    <row r="454" spans="3:99"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</row>
    <row r="455" spans="3:99"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</row>
    <row r="456" spans="3:99"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</row>
    <row r="457" spans="3:99"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</row>
    <row r="458" spans="3:99"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</row>
    <row r="459" spans="3:99"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</row>
    <row r="460" spans="3:99"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</row>
    <row r="461" spans="3:99"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</row>
    <row r="462" spans="3:99"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</row>
    <row r="463" spans="3:99"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</row>
    <row r="464" spans="3:99"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</row>
    <row r="465" spans="3:99"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</row>
    <row r="466" spans="3:99"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</row>
    <row r="467" spans="3:99"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</row>
    <row r="468" spans="3:99"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</row>
    <row r="469" spans="3:99"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</row>
    <row r="470" spans="3:99"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</row>
    <row r="471" spans="3:99"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</row>
    <row r="472" spans="3:99"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</row>
    <row r="473" spans="3:99"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</row>
    <row r="474" spans="3:99"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</row>
    <row r="475" spans="3:99"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</row>
    <row r="476" spans="3:99"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</row>
    <row r="477" spans="3:99"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</row>
    <row r="478" spans="3:99"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</row>
    <row r="479" spans="3:99"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</row>
    <row r="480" spans="3:99"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</row>
    <row r="481" spans="3:99"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</row>
    <row r="482" spans="3:99"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</row>
    <row r="483" spans="3:99"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</row>
    <row r="484" spans="3:99"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</row>
    <row r="485" spans="3:99"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</row>
    <row r="486" spans="3:99"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</row>
    <row r="487" spans="3:99"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</row>
    <row r="488" spans="3:99"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</row>
    <row r="489" spans="3:99"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</row>
    <row r="490" spans="3:99"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</row>
    <row r="491" spans="3:99"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</row>
    <row r="492" spans="3:99"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</row>
    <row r="493" spans="3:99"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</row>
    <row r="494" spans="3:99"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</row>
    <row r="495" spans="3:99"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</row>
    <row r="496" spans="3:99"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</row>
    <row r="497" spans="3:99"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</row>
    <row r="498" spans="3:99"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</row>
    <row r="499" spans="3:99"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</row>
    <row r="500" spans="3:99"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</row>
  </sheetData>
  <mergeCells count="71">
    <mergeCell ref="AE5:AK5"/>
    <mergeCell ref="G2:H2"/>
    <mergeCell ref="C5:I5"/>
    <mergeCell ref="J5:P5"/>
    <mergeCell ref="Q5:W5"/>
    <mergeCell ref="X5:AD5"/>
    <mergeCell ref="CB5:CH5"/>
    <mergeCell ref="CI5:CO5"/>
    <mergeCell ref="CP5:CV5"/>
    <mergeCell ref="C101:I101"/>
    <mergeCell ref="J101:P101"/>
    <mergeCell ref="Q101:W101"/>
    <mergeCell ref="X101:AD101"/>
    <mergeCell ref="AE101:AK101"/>
    <mergeCell ref="AL101:AR101"/>
    <mergeCell ref="AS101:AY101"/>
    <mergeCell ref="AL5:AR5"/>
    <mergeCell ref="AS5:AY5"/>
    <mergeCell ref="AZ5:BF5"/>
    <mergeCell ref="BG5:BM5"/>
    <mergeCell ref="BN5:BT5"/>
    <mergeCell ref="BU5:CA5"/>
    <mergeCell ref="CP101:CV101"/>
    <mergeCell ref="C102:I102"/>
    <mergeCell ref="J102:P102"/>
    <mergeCell ref="Q102:W102"/>
    <mergeCell ref="X102:AD102"/>
    <mergeCell ref="AE102:AK102"/>
    <mergeCell ref="AL102:AR102"/>
    <mergeCell ref="AS102:AY102"/>
    <mergeCell ref="AZ102:BF102"/>
    <mergeCell ref="BG102:BM102"/>
    <mergeCell ref="AZ101:BF101"/>
    <mergeCell ref="BG101:BM101"/>
    <mergeCell ref="BN101:BT101"/>
    <mergeCell ref="BU101:CA101"/>
    <mergeCell ref="CB101:CH101"/>
    <mergeCell ref="CI101:CO101"/>
    <mergeCell ref="C103:I103"/>
    <mergeCell ref="J103:P103"/>
    <mergeCell ref="Q103:W103"/>
    <mergeCell ref="X103:AD103"/>
    <mergeCell ref="AE103:AK103"/>
    <mergeCell ref="BU102:CA102"/>
    <mergeCell ref="CB102:CH102"/>
    <mergeCell ref="CI102:CO102"/>
    <mergeCell ref="CP102:CV102"/>
    <mergeCell ref="BN102:BS102"/>
    <mergeCell ref="CB103:CH103"/>
    <mergeCell ref="CI103:CO103"/>
    <mergeCell ref="CP103:CV103"/>
    <mergeCell ref="C104:I104"/>
    <mergeCell ref="J104:P104"/>
    <mergeCell ref="Q104:W104"/>
    <mergeCell ref="X104:AD104"/>
    <mergeCell ref="AE104:AK104"/>
    <mergeCell ref="AL104:AR104"/>
    <mergeCell ref="AS104:AY104"/>
    <mergeCell ref="AL103:AR103"/>
    <mergeCell ref="AS103:AY103"/>
    <mergeCell ref="AZ103:BF103"/>
    <mergeCell ref="BG103:BM103"/>
    <mergeCell ref="BN103:BT103"/>
    <mergeCell ref="BU103:CA103"/>
    <mergeCell ref="CP104:CV104"/>
    <mergeCell ref="AZ104:BF104"/>
    <mergeCell ref="BG104:BM104"/>
    <mergeCell ref="BN104:BT104"/>
    <mergeCell ref="BU104:CA104"/>
    <mergeCell ref="CB104:CH104"/>
    <mergeCell ref="CI104:CO104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2:DI500"/>
  <sheetViews>
    <sheetView topLeftCell="BB1" zoomScale="60" zoomScaleNormal="60" workbookViewId="0">
      <selection activeCell="CP7" sqref="CP7:CU19"/>
    </sheetView>
  </sheetViews>
  <sheetFormatPr defaultRowHeight="15"/>
  <cols>
    <col min="2" max="2" width="11.85546875" customWidth="1"/>
    <col min="3" max="8" width="6.28515625" customWidth="1"/>
    <col min="9" max="9" width="6.28515625" hidden="1" customWidth="1"/>
    <col min="10" max="14" width="6.28515625" customWidth="1"/>
    <col min="15" max="15" width="5.7109375" customWidth="1"/>
    <col min="16" max="16" width="5.7109375" hidden="1" customWidth="1"/>
    <col min="17" max="18" width="5.7109375" customWidth="1"/>
    <col min="19" max="22" width="6.28515625" customWidth="1"/>
    <col min="23" max="23" width="6.28515625" hidden="1" customWidth="1"/>
    <col min="24" max="29" width="6.28515625" customWidth="1"/>
    <col min="30" max="30" width="6.28515625" hidden="1" customWidth="1"/>
    <col min="31" max="36" width="6.28515625" customWidth="1"/>
    <col min="37" max="37" width="6.28515625" hidden="1" customWidth="1"/>
    <col min="38" max="43" width="6.28515625" customWidth="1"/>
    <col min="44" max="44" width="6.28515625" hidden="1" customWidth="1"/>
    <col min="45" max="50" width="6.28515625" customWidth="1"/>
    <col min="51" max="51" width="6.28515625" hidden="1" customWidth="1"/>
    <col min="52" max="57" width="6.28515625" customWidth="1"/>
    <col min="58" max="58" width="6.28515625" hidden="1" customWidth="1"/>
    <col min="59" max="64" width="6.28515625" customWidth="1"/>
    <col min="65" max="65" width="6.28515625" hidden="1" customWidth="1"/>
    <col min="66" max="71" width="6.28515625" customWidth="1"/>
    <col min="72" max="72" width="6.28515625" hidden="1" customWidth="1"/>
    <col min="73" max="78" width="6.28515625" customWidth="1"/>
    <col min="79" max="79" width="6.28515625" hidden="1" customWidth="1"/>
    <col min="80" max="85" width="6.28515625" customWidth="1"/>
    <col min="86" max="86" width="6.28515625" hidden="1" customWidth="1"/>
    <col min="87" max="92" width="6.28515625" customWidth="1"/>
    <col min="93" max="93" width="6.28515625" hidden="1" customWidth="1"/>
    <col min="94" max="99" width="6.28515625" customWidth="1"/>
    <col min="100" max="100" width="6.28515625" hidden="1" customWidth="1"/>
    <col min="101" max="101" width="6.28515625" customWidth="1"/>
  </cols>
  <sheetData>
    <row r="2" spans="1:113">
      <c r="A2" t="s">
        <v>76</v>
      </c>
      <c r="B2" t="s">
        <v>77</v>
      </c>
      <c r="G2" s="572" t="s">
        <v>83</v>
      </c>
      <c r="H2" s="572"/>
      <c r="J2" s="128" t="s">
        <v>84</v>
      </c>
      <c r="K2" s="128"/>
      <c r="M2" s="128" t="s">
        <v>85</v>
      </c>
      <c r="N2" s="128"/>
      <c r="O2" s="128" t="s">
        <v>86</v>
      </c>
      <c r="P2" s="128"/>
      <c r="S2" s="128" t="s">
        <v>87</v>
      </c>
      <c r="T2" s="128"/>
      <c r="U2" s="128" t="s">
        <v>88</v>
      </c>
      <c r="V2" s="128"/>
      <c r="W2" s="128" t="s">
        <v>87</v>
      </c>
      <c r="X2" s="128"/>
      <c r="Y2" s="128"/>
      <c r="Z2" s="128"/>
      <c r="CW2" s="572" t="s">
        <v>83</v>
      </c>
      <c r="CX2" s="572"/>
      <c r="CZ2" s="128" t="s">
        <v>84</v>
      </c>
      <c r="DB2" s="128" t="s">
        <v>85</v>
      </c>
      <c r="DC2" s="128"/>
      <c r="DD2" s="128" t="s">
        <v>86</v>
      </c>
      <c r="DE2" s="128"/>
      <c r="DG2" s="128" t="s">
        <v>87</v>
      </c>
      <c r="DH2" s="128"/>
      <c r="DI2" s="128" t="s">
        <v>88</v>
      </c>
    </row>
    <row r="3" spans="1:113">
      <c r="A3" t="s">
        <v>52</v>
      </c>
      <c r="B3" s="98">
        <v>39671</v>
      </c>
      <c r="G3" t="s">
        <v>89</v>
      </c>
      <c r="J3" s="129" t="s">
        <v>90</v>
      </c>
      <c r="K3" s="129"/>
      <c r="M3" s="129" t="s">
        <v>102</v>
      </c>
      <c r="N3" s="129"/>
      <c r="O3" s="129" t="s">
        <v>94</v>
      </c>
      <c r="P3" s="129"/>
      <c r="S3" s="129" t="s">
        <v>104</v>
      </c>
      <c r="CW3" t="s">
        <v>89</v>
      </c>
      <c r="CZ3" s="129" t="s">
        <v>90</v>
      </c>
      <c r="DB3" s="129" t="s">
        <v>102</v>
      </c>
      <c r="DC3" s="129"/>
      <c r="DD3" s="129" t="s">
        <v>94</v>
      </c>
      <c r="DE3" s="129"/>
      <c r="DG3" s="129" t="s">
        <v>104</v>
      </c>
    </row>
    <row r="4" spans="1:113" ht="15.75" thickBot="1">
      <c r="G4" t="s">
        <v>101</v>
      </c>
      <c r="J4" s="129" t="s">
        <v>103</v>
      </c>
      <c r="K4" s="129"/>
      <c r="M4" s="129" t="s">
        <v>105</v>
      </c>
      <c r="N4" s="129"/>
      <c r="O4" s="129" t="s">
        <v>106</v>
      </c>
      <c r="P4" s="129"/>
      <c r="S4" s="129" t="s">
        <v>107</v>
      </c>
      <c r="T4" s="129"/>
      <c r="V4" s="129"/>
      <c r="W4" s="129"/>
      <c r="X4" s="129"/>
      <c r="Y4" s="129"/>
      <c r="Z4" s="129"/>
      <c r="CW4" t="s">
        <v>101</v>
      </c>
      <c r="CZ4" s="129" t="s">
        <v>103</v>
      </c>
      <c r="DB4" s="129" t="s">
        <v>105</v>
      </c>
      <c r="DC4" s="129"/>
      <c r="DD4" s="129" t="s">
        <v>106</v>
      </c>
      <c r="DE4" s="129"/>
      <c r="DG4" s="129" t="s">
        <v>107</v>
      </c>
      <c r="DH4" s="129"/>
    </row>
    <row r="5" spans="1:113" ht="16.5" thickTop="1" thickBot="1">
      <c r="A5" s="166"/>
      <c r="B5" s="166" t="s">
        <v>73</v>
      </c>
      <c r="C5" s="566">
        <v>0.29166666666666669</v>
      </c>
      <c r="D5" s="567"/>
      <c r="E5" s="568"/>
      <c r="F5" s="568"/>
      <c r="G5" s="568"/>
      <c r="H5" s="568"/>
      <c r="I5" s="569"/>
      <c r="J5" s="566">
        <v>0.33333333333333298</v>
      </c>
      <c r="K5" s="567"/>
      <c r="L5" s="568"/>
      <c r="M5" s="568"/>
      <c r="N5" s="568"/>
      <c r="O5" s="568"/>
      <c r="P5" s="569"/>
      <c r="Q5" s="589">
        <v>0.375</v>
      </c>
      <c r="R5" s="590"/>
      <c r="S5" s="591"/>
      <c r="T5" s="591"/>
      <c r="U5" s="591"/>
      <c r="V5" s="591"/>
      <c r="W5" s="592"/>
      <c r="X5" s="566">
        <v>0.41666666666666702</v>
      </c>
      <c r="Y5" s="567"/>
      <c r="Z5" s="568"/>
      <c r="AA5" s="568"/>
      <c r="AB5" s="568"/>
      <c r="AC5" s="568"/>
      <c r="AD5" s="569"/>
      <c r="AE5" s="566">
        <v>0.45833333333333298</v>
      </c>
      <c r="AF5" s="567"/>
      <c r="AG5" s="568"/>
      <c r="AH5" s="568"/>
      <c r="AI5" s="568"/>
      <c r="AJ5" s="568"/>
      <c r="AK5" s="569"/>
      <c r="AL5" s="589">
        <v>0.5</v>
      </c>
      <c r="AM5" s="590"/>
      <c r="AN5" s="591"/>
      <c r="AO5" s="591"/>
      <c r="AP5" s="591"/>
      <c r="AQ5" s="591"/>
      <c r="AR5" s="592"/>
      <c r="AS5" s="566">
        <v>0.54166666666666696</v>
      </c>
      <c r="AT5" s="567"/>
      <c r="AU5" s="568"/>
      <c r="AV5" s="568"/>
      <c r="AW5" s="568"/>
      <c r="AX5" s="568"/>
      <c r="AY5" s="569"/>
      <c r="AZ5" s="566">
        <v>0.58333333333333304</v>
      </c>
      <c r="BA5" s="567"/>
      <c r="BB5" s="568"/>
      <c r="BC5" s="568"/>
      <c r="BD5" s="568"/>
      <c r="BE5" s="568"/>
      <c r="BF5" s="569"/>
      <c r="BG5" s="589">
        <v>0.625</v>
      </c>
      <c r="BH5" s="590"/>
      <c r="BI5" s="591"/>
      <c r="BJ5" s="591"/>
      <c r="BK5" s="591"/>
      <c r="BL5" s="591"/>
      <c r="BM5" s="592"/>
      <c r="BN5" s="566">
        <v>0.66666666666666696</v>
      </c>
      <c r="BO5" s="567"/>
      <c r="BP5" s="568"/>
      <c r="BQ5" s="568"/>
      <c r="BR5" s="568"/>
      <c r="BS5" s="568"/>
      <c r="BT5" s="569"/>
      <c r="BU5" s="566">
        <v>0.70833333333333304</v>
      </c>
      <c r="BV5" s="567"/>
      <c r="BW5" s="568"/>
      <c r="BX5" s="568"/>
      <c r="BY5" s="568"/>
      <c r="BZ5" s="568"/>
      <c r="CA5" s="569"/>
      <c r="CB5" s="589">
        <v>0.75</v>
      </c>
      <c r="CC5" s="590"/>
      <c r="CD5" s="591"/>
      <c r="CE5" s="591"/>
      <c r="CF5" s="591"/>
      <c r="CG5" s="591"/>
      <c r="CH5" s="592"/>
      <c r="CI5" s="566">
        <v>0.79166666666666663</v>
      </c>
      <c r="CJ5" s="567"/>
      <c r="CK5" s="568"/>
      <c r="CL5" s="568"/>
      <c r="CM5" s="568"/>
      <c r="CN5" s="568"/>
      <c r="CO5" s="569"/>
      <c r="CP5" s="566">
        <v>0.83333333333332904</v>
      </c>
      <c r="CQ5" s="567"/>
      <c r="CR5" s="568"/>
      <c r="CS5" s="570"/>
      <c r="CT5" s="570"/>
      <c r="CU5" s="570"/>
      <c r="CV5" s="571"/>
      <c r="CW5" s="96"/>
    </row>
    <row r="6" spans="1:113" ht="30" customHeight="1" thickTop="1">
      <c r="A6" s="166"/>
      <c r="B6" s="166"/>
      <c r="C6" s="161" t="s">
        <v>70</v>
      </c>
      <c r="D6" s="171" t="s">
        <v>108</v>
      </c>
      <c r="E6" s="163" t="s">
        <v>71</v>
      </c>
      <c r="F6" s="163" t="s">
        <v>82</v>
      </c>
      <c r="G6" s="163" t="s">
        <v>91</v>
      </c>
      <c r="H6" s="164" t="s">
        <v>92</v>
      </c>
      <c r="I6" s="162"/>
      <c r="J6" s="161" t="s">
        <v>70</v>
      </c>
      <c r="K6" s="171" t="s">
        <v>108</v>
      </c>
      <c r="L6" s="163" t="s">
        <v>71</v>
      </c>
      <c r="M6" s="163" t="s">
        <v>82</v>
      </c>
      <c r="N6" s="163" t="s">
        <v>91</v>
      </c>
      <c r="O6" s="164" t="s">
        <v>92</v>
      </c>
      <c r="P6" s="165"/>
      <c r="Q6" s="150" t="s">
        <v>70</v>
      </c>
      <c r="R6" s="170" t="s">
        <v>108</v>
      </c>
      <c r="S6" s="152" t="s">
        <v>71</v>
      </c>
      <c r="T6" s="152" t="s">
        <v>82</v>
      </c>
      <c r="U6" s="152" t="s">
        <v>91</v>
      </c>
      <c r="V6" s="153" t="s">
        <v>92</v>
      </c>
      <c r="W6" s="154"/>
      <c r="X6" s="161" t="s">
        <v>70</v>
      </c>
      <c r="Y6" s="171" t="s">
        <v>108</v>
      </c>
      <c r="Z6" s="163" t="s">
        <v>71</v>
      </c>
      <c r="AA6" s="163" t="s">
        <v>82</v>
      </c>
      <c r="AB6" s="163" t="s">
        <v>91</v>
      </c>
      <c r="AC6" s="164" t="s">
        <v>92</v>
      </c>
      <c r="AD6" s="165"/>
      <c r="AE6" s="161" t="s">
        <v>70</v>
      </c>
      <c r="AF6" s="171" t="s">
        <v>108</v>
      </c>
      <c r="AG6" s="163" t="s">
        <v>71</v>
      </c>
      <c r="AH6" s="163" t="s">
        <v>82</v>
      </c>
      <c r="AI6" s="163" t="s">
        <v>91</v>
      </c>
      <c r="AJ6" s="164" t="s">
        <v>92</v>
      </c>
      <c r="AK6" s="165"/>
      <c r="AL6" s="150" t="s">
        <v>70</v>
      </c>
      <c r="AM6" s="170" t="s">
        <v>108</v>
      </c>
      <c r="AN6" s="152" t="s">
        <v>71</v>
      </c>
      <c r="AO6" s="152" t="s">
        <v>82</v>
      </c>
      <c r="AP6" s="152" t="s">
        <v>91</v>
      </c>
      <c r="AQ6" s="153" t="s">
        <v>92</v>
      </c>
      <c r="AR6" s="154"/>
      <c r="AS6" s="161" t="s">
        <v>70</v>
      </c>
      <c r="AT6" s="171" t="s">
        <v>108</v>
      </c>
      <c r="AU6" s="163" t="s">
        <v>71</v>
      </c>
      <c r="AV6" s="163" t="s">
        <v>82</v>
      </c>
      <c r="AW6" s="163" t="s">
        <v>91</v>
      </c>
      <c r="AX6" s="164" t="s">
        <v>92</v>
      </c>
      <c r="AY6" s="165"/>
      <c r="AZ6" s="161" t="s">
        <v>70</v>
      </c>
      <c r="BA6" s="171" t="s">
        <v>108</v>
      </c>
      <c r="BB6" s="163" t="s">
        <v>71</v>
      </c>
      <c r="BC6" s="163" t="s">
        <v>82</v>
      </c>
      <c r="BD6" s="163" t="s">
        <v>91</v>
      </c>
      <c r="BE6" s="164" t="s">
        <v>92</v>
      </c>
      <c r="BF6" s="165"/>
      <c r="BG6" s="150" t="s">
        <v>70</v>
      </c>
      <c r="BH6" s="170" t="s">
        <v>108</v>
      </c>
      <c r="BI6" s="152" t="s">
        <v>71</v>
      </c>
      <c r="BJ6" s="152" t="s">
        <v>82</v>
      </c>
      <c r="BK6" s="152" t="s">
        <v>91</v>
      </c>
      <c r="BL6" s="153" t="s">
        <v>92</v>
      </c>
      <c r="BM6" s="154"/>
      <c r="BN6" s="161" t="s">
        <v>70</v>
      </c>
      <c r="BO6" s="171" t="s">
        <v>108</v>
      </c>
      <c r="BP6" s="163" t="s">
        <v>71</v>
      </c>
      <c r="BQ6" s="163" t="s">
        <v>82</v>
      </c>
      <c r="BR6" s="163" t="s">
        <v>91</v>
      </c>
      <c r="BS6" s="164" t="s">
        <v>92</v>
      </c>
      <c r="BT6" s="165"/>
      <c r="BU6" s="161" t="s">
        <v>70</v>
      </c>
      <c r="BV6" s="171" t="s">
        <v>108</v>
      </c>
      <c r="BW6" s="163" t="s">
        <v>71</v>
      </c>
      <c r="BX6" s="163" t="s">
        <v>82</v>
      </c>
      <c r="BY6" s="163" t="s">
        <v>91</v>
      </c>
      <c r="BZ6" s="164" t="s">
        <v>92</v>
      </c>
      <c r="CA6" s="165"/>
      <c r="CB6" s="150" t="s">
        <v>70</v>
      </c>
      <c r="CC6" s="170" t="s">
        <v>108</v>
      </c>
      <c r="CD6" s="152" t="s">
        <v>71</v>
      </c>
      <c r="CE6" s="152" t="s">
        <v>82</v>
      </c>
      <c r="CF6" s="152" t="s">
        <v>91</v>
      </c>
      <c r="CG6" s="153" t="s">
        <v>92</v>
      </c>
      <c r="CH6" s="154"/>
      <c r="CI6" s="161" t="s">
        <v>70</v>
      </c>
      <c r="CJ6" s="171" t="s">
        <v>108</v>
      </c>
      <c r="CK6" s="163" t="s">
        <v>71</v>
      </c>
      <c r="CL6" s="163" t="s">
        <v>82</v>
      </c>
      <c r="CM6" s="163" t="s">
        <v>91</v>
      </c>
      <c r="CN6" s="164" t="s">
        <v>92</v>
      </c>
      <c r="CO6" s="165"/>
      <c r="CP6" s="161" t="s">
        <v>70</v>
      </c>
      <c r="CQ6" s="171" t="s">
        <v>108</v>
      </c>
      <c r="CR6" s="163" t="s">
        <v>71</v>
      </c>
      <c r="CS6" s="163" t="s">
        <v>82</v>
      </c>
      <c r="CT6" s="163" t="s">
        <v>91</v>
      </c>
      <c r="CU6" s="164" t="s">
        <v>92</v>
      </c>
      <c r="CV6" s="165"/>
      <c r="CW6" s="136"/>
    </row>
    <row r="7" spans="1:113">
      <c r="A7" s="166"/>
      <c r="B7" s="166">
        <v>1</v>
      </c>
      <c r="C7" s="172">
        <v>7.6</v>
      </c>
      <c r="D7" s="198">
        <f t="shared" ref="D7:D22" si="0">IF(C7&gt;0,13.6/C7,"")</f>
        <v>1.7894736842105263</v>
      </c>
      <c r="E7" s="168">
        <v>1</v>
      </c>
      <c r="F7" s="182">
        <v>3</v>
      </c>
      <c r="G7" s="181" t="s">
        <v>97</v>
      </c>
      <c r="H7" s="181" t="s">
        <v>98</v>
      </c>
      <c r="I7" s="187">
        <f>C7*E7</f>
        <v>7.6</v>
      </c>
      <c r="J7" s="192">
        <v>8.6</v>
      </c>
      <c r="K7" s="198">
        <f t="shared" ref="K7:K38" si="1">IF(J7&gt;0,13.6/J7,"")</f>
        <v>1.5813953488372092</v>
      </c>
      <c r="L7" s="193">
        <v>1</v>
      </c>
      <c r="M7" s="193">
        <v>3</v>
      </c>
      <c r="N7" s="193" t="s">
        <v>97</v>
      </c>
      <c r="O7" s="193" t="s">
        <v>98</v>
      </c>
      <c r="P7" s="167">
        <f>J7*L7</f>
        <v>8.6</v>
      </c>
      <c r="Q7" s="197"/>
      <c r="R7" s="196" t="str">
        <f t="shared" ref="R7:R38" si="2">IF(Q7&gt;0,13.6/Q7,"")</f>
        <v/>
      </c>
      <c r="S7" s="157"/>
      <c r="T7" s="157"/>
      <c r="U7" s="157"/>
      <c r="V7" s="157"/>
      <c r="W7" s="158">
        <f>Q7*S7</f>
        <v>0</v>
      </c>
      <c r="X7" s="194">
        <v>17.5</v>
      </c>
      <c r="Y7" s="198">
        <f t="shared" ref="Y7:Y38" si="3">IF(X7&gt;0,13.6/X7,"")</f>
        <v>0.77714285714285714</v>
      </c>
      <c r="Z7" s="195">
        <v>2</v>
      </c>
      <c r="AA7" s="195">
        <v>3</v>
      </c>
      <c r="AB7" s="195" t="s">
        <v>114</v>
      </c>
      <c r="AC7" s="195" t="s">
        <v>98</v>
      </c>
      <c r="AD7" s="167">
        <f>X7*Z7</f>
        <v>35</v>
      </c>
      <c r="AE7" s="192">
        <v>9.1999999999999993</v>
      </c>
      <c r="AF7" s="198">
        <f t="shared" ref="AF7:AF38" si="4">IF(AE7&gt;0,13.6/AE7,"")</f>
        <v>1.4782608695652175</v>
      </c>
      <c r="AG7" s="193">
        <v>1</v>
      </c>
      <c r="AH7" s="193">
        <v>3</v>
      </c>
      <c r="AI7" s="193" t="s">
        <v>97</v>
      </c>
      <c r="AJ7" s="193" t="s">
        <v>98</v>
      </c>
      <c r="AK7" s="167">
        <f>AE7*AG7</f>
        <v>9.1999999999999993</v>
      </c>
      <c r="AL7" s="155"/>
      <c r="AM7" s="196" t="str">
        <f t="shared" ref="AM7:AM38" si="5">IF(AL7&gt;0,13.6/AL7,"")</f>
        <v/>
      </c>
      <c r="AN7" s="157"/>
      <c r="AO7" s="157"/>
      <c r="AP7" s="157"/>
      <c r="AQ7" s="157"/>
      <c r="AR7" s="158">
        <f>AL7*AN7</f>
        <v>0</v>
      </c>
      <c r="AS7" s="199">
        <v>12</v>
      </c>
      <c r="AT7" s="198">
        <f t="shared" ref="AT7:AT38" si="6">IF(AS7&gt;0,13.6/AS7,"")</f>
        <v>1.1333333333333333</v>
      </c>
      <c r="AU7" s="200">
        <v>2</v>
      </c>
      <c r="AV7" s="200">
        <v>3</v>
      </c>
      <c r="AW7" s="195" t="s">
        <v>114</v>
      </c>
      <c r="AX7" s="195" t="s">
        <v>98</v>
      </c>
      <c r="AY7" s="167">
        <f>AS7*AU7</f>
        <v>24</v>
      </c>
      <c r="AZ7" s="188">
        <v>8.6</v>
      </c>
      <c r="BA7" s="198">
        <f t="shared" ref="BA7:BA38" si="7">IF(AZ7&gt;0,13.6/AZ7,"")</f>
        <v>1.5813953488372092</v>
      </c>
      <c r="BB7" s="186">
        <v>1</v>
      </c>
      <c r="BC7" s="186">
        <v>3</v>
      </c>
      <c r="BD7" s="186" t="s">
        <v>97</v>
      </c>
      <c r="BE7" s="186" t="s">
        <v>98</v>
      </c>
      <c r="BF7" s="167">
        <f>AZ7*BB7</f>
        <v>8.6</v>
      </c>
      <c r="BG7" s="160"/>
      <c r="BH7" s="196" t="str">
        <f t="shared" ref="BH7:BH38" si="8">IF(BG7&gt;0,13.6/BG7,"")</f>
        <v/>
      </c>
      <c r="BI7" s="159"/>
      <c r="BJ7" s="159"/>
      <c r="BK7" s="159"/>
      <c r="BL7" s="159"/>
      <c r="BM7" s="158">
        <f>BG7*BI7</f>
        <v>0</v>
      </c>
      <c r="BN7" s="188">
        <v>7.9</v>
      </c>
      <c r="BO7" s="198">
        <f t="shared" ref="BO7:BO38" si="9">IF(BN7&gt;0,13.6/BN7,"")</f>
        <v>1.721518987341772</v>
      </c>
      <c r="BP7" s="186">
        <v>1</v>
      </c>
      <c r="BQ7" s="186">
        <v>3</v>
      </c>
      <c r="BR7" s="186" t="s">
        <v>97</v>
      </c>
      <c r="BS7" s="186" t="s">
        <v>98</v>
      </c>
      <c r="BT7" s="167">
        <f>BN7*BP7</f>
        <v>7.9</v>
      </c>
      <c r="BU7" s="188">
        <v>11.5</v>
      </c>
      <c r="BV7" s="198">
        <f t="shared" ref="BV7:BV38" si="10">IF(BU7&gt;0,13.6/BU7,"")</f>
        <v>1.182608695652174</v>
      </c>
      <c r="BW7" s="186">
        <v>2</v>
      </c>
      <c r="BX7" s="186">
        <v>3</v>
      </c>
      <c r="BY7" s="186" t="s">
        <v>97</v>
      </c>
      <c r="BZ7" s="186" t="s">
        <v>98</v>
      </c>
      <c r="CA7" s="167">
        <f>BU7*BW7</f>
        <v>23</v>
      </c>
      <c r="CB7" s="160"/>
      <c r="CC7" s="196" t="str">
        <f t="shared" ref="CC7:CC38" si="11">IF(CB7&gt;0,13.6/CB7,"")</f>
        <v/>
      </c>
      <c r="CD7" s="159"/>
      <c r="CE7" s="159"/>
      <c r="CF7" s="159"/>
      <c r="CG7" s="159"/>
      <c r="CH7" s="158">
        <f>CB7*CD7</f>
        <v>0</v>
      </c>
      <c r="CI7" s="188">
        <v>8.3000000000000007</v>
      </c>
      <c r="CJ7" s="198">
        <f t="shared" ref="CJ7:CJ38" si="12">IF(CI7&gt;0,13.6/CI7,"")</f>
        <v>1.6385542168674696</v>
      </c>
      <c r="CK7" s="186">
        <v>1</v>
      </c>
      <c r="CL7" s="186">
        <v>3</v>
      </c>
      <c r="CM7" s="186" t="s">
        <v>97</v>
      </c>
      <c r="CN7" s="186" t="s">
        <v>98</v>
      </c>
      <c r="CO7" s="167">
        <f>CI7*CK7</f>
        <v>8.3000000000000007</v>
      </c>
      <c r="CP7" s="188">
        <v>14.4</v>
      </c>
      <c r="CQ7" s="198">
        <f t="shared" ref="CQ7:CQ38" si="13">IF(CP7&gt;0,13.6/CP7,"")</f>
        <v>0.94444444444444442</v>
      </c>
      <c r="CR7" s="186">
        <v>2</v>
      </c>
      <c r="CS7" s="186">
        <v>3</v>
      </c>
      <c r="CT7" s="186" t="s">
        <v>114</v>
      </c>
      <c r="CU7" s="186" t="s">
        <v>98</v>
      </c>
      <c r="CV7" s="167">
        <f>CP7*CR7</f>
        <v>28.8</v>
      </c>
      <c r="CW7" s="96"/>
    </row>
    <row r="8" spans="1:113">
      <c r="A8" s="166"/>
      <c r="B8" s="166">
        <v>2</v>
      </c>
      <c r="C8" s="172">
        <v>9.1</v>
      </c>
      <c r="D8" s="198">
        <f t="shared" si="0"/>
        <v>1.4945054945054945</v>
      </c>
      <c r="E8" s="168">
        <v>2</v>
      </c>
      <c r="F8" s="182">
        <v>3</v>
      </c>
      <c r="G8" s="181" t="s">
        <v>97</v>
      </c>
      <c r="H8" s="181" t="s">
        <v>98</v>
      </c>
      <c r="I8" s="187">
        <f t="shared" ref="I8:I71" si="14">C8*E8</f>
        <v>18.2</v>
      </c>
      <c r="J8" s="192">
        <v>2.9</v>
      </c>
      <c r="K8" s="198">
        <f t="shared" si="1"/>
        <v>4.6896551724137927</v>
      </c>
      <c r="L8" s="193">
        <v>2</v>
      </c>
      <c r="M8" s="193">
        <v>3</v>
      </c>
      <c r="N8" s="193" t="s">
        <v>111</v>
      </c>
      <c r="O8" s="193" t="s">
        <v>98</v>
      </c>
      <c r="P8" s="167">
        <f t="shared" ref="P8:P71" si="15">J8*L8</f>
        <v>5.8</v>
      </c>
      <c r="Q8" s="197"/>
      <c r="R8" s="196" t="str">
        <f t="shared" si="2"/>
        <v/>
      </c>
      <c r="S8" s="157"/>
      <c r="T8" s="157"/>
      <c r="U8" s="157"/>
      <c r="V8" s="157"/>
      <c r="W8" s="158">
        <f t="shared" ref="W8:W71" si="16">Q8*S8</f>
        <v>0</v>
      </c>
      <c r="X8" s="194">
        <v>10.7</v>
      </c>
      <c r="Y8" s="198">
        <f t="shared" si="3"/>
        <v>1.2710280373831777</v>
      </c>
      <c r="Z8" s="195">
        <v>1</v>
      </c>
      <c r="AA8" s="195">
        <v>3</v>
      </c>
      <c r="AB8" s="195" t="s">
        <v>97</v>
      </c>
      <c r="AC8" s="195" t="s">
        <v>98</v>
      </c>
      <c r="AD8" s="167">
        <f t="shared" ref="AD8:AD71" si="17">X8*Z8</f>
        <v>10.7</v>
      </c>
      <c r="AE8" s="192">
        <v>8</v>
      </c>
      <c r="AF8" s="198">
        <f t="shared" si="4"/>
        <v>1.7</v>
      </c>
      <c r="AG8" s="193">
        <v>1</v>
      </c>
      <c r="AH8" s="193">
        <v>3</v>
      </c>
      <c r="AI8" s="193" t="s">
        <v>97</v>
      </c>
      <c r="AJ8" s="193" t="s">
        <v>98</v>
      </c>
      <c r="AK8" s="167">
        <f t="shared" ref="AK8:AK71" si="18">AE8*AG8</f>
        <v>8</v>
      </c>
      <c r="AL8" s="155"/>
      <c r="AM8" s="196" t="str">
        <f t="shared" si="5"/>
        <v/>
      </c>
      <c r="AN8" s="157"/>
      <c r="AO8" s="157"/>
      <c r="AP8" s="157"/>
      <c r="AQ8" s="157"/>
      <c r="AR8" s="158">
        <f t="shared" ref="AR8:AR71" si="19">AL8*AN8</f>
        <v>0</v>
      </c>
      <c r="AS8" s="199">
        <v>13.7</v>
      </c>
      <c r="AT8" s="198">
        <f t="shared" si="6"/>
        <v>0.99270072992700731</v>
      </c>
      <c r="AU8" s="200">
        <v>2</v>
      </c>
      <c r="AV8" s="200">
        <v>4</v>
      </c>
      <c r="AW8" s="195" t="s">
        <v>96</v>
      </c>
      <c r="AX8" s="195" t="s">
        <v>98</v>
      </c>
      <c r="AY8" s="167">
        <f t="shared" ref="AY8:AY71" si="20">AS8*AU8</f>
        <v>27.4</v>
      </c>
      <c r="AZ8" s="188">
        <v>7.7</v>
      </c>
      <c r="BA8" s="198">
        <f t="shared" si="7"/>
        <v>1.7662337662337662</v>
      </c>
      <c r="BB8" s="186">
        <v>2</v>
      </c>
      <c r="BC8" s="186">
        <v>3</v>
      </c>
      <c r="BD8" s="186" t="s">
        <v>97</v>
      </c>
      <c r="BE8" s="186" t="s">
        <v>98</v>
      </c>
      <c r="BF8" s="167">
        <f t="shared" ref="BF8:BF71" si="21">AZ8*BB8</f>
        <v>15.4</v>
      </c>
      <c r="BG8" s="160"/>
      <c r="BH8" s="196" t="str">
        <f t="shared" si="8"/>
        <v/>
      </c>
      <c r="BI8" s="159"/>
      <c r="BJ8" s="159"/>
      <c r="BK8" s="159"/>
      <c r="BL8" s="159"/>
      <c r="BM8" s="158">
        <f t="shared" ref="BM8:BM71" si="22">BG8*BI8</f>
        <v>0</v>
      </c>
      <c r="BN8" s="188">
        <v>11.5</v>
      </c>
      <c r="BO8" s="198">
        <f t="shared" si="9"/>
        <v>1.182608695652174</v>
      </c>
      <c r="BP8" s="186">
        <v>2</v>
      </c>
      <c r="BQ8" s="186">
        <v>3</v>
      </c>
      <c r="BR8" s="186" t="s">
        <v>96</v>
      </c>
      <c r="BS8" s="186" t="s">
        <v>98</v>
      </c>
      <c r="BT8" s="167">
        <f t="shared" ref="BT8:BT71" si="23">BN8*BP8</f>
        <v>23</v>
      </c>
      <c r="BU8" s="188">
        <v>14.8</v>
      </c>
      <c r="BV8" s="198">
        <f t="shared" si="10"/>
        <v>0.91891891891891886</v>
      </c>
      <c r="BW8" s="186">
        <v>1</v>
      </c>
      <c r="BX8" s="186">
        <v>3</v>
      </c>
      <c r="BY8" s="186" t="s">
        <v>96</v>
      </c>
      <c r="BZ8" s="186" t="s">
        <v>98</v>
      </c>
      <c r="CA8" s="167">
        <f t="shared" ref="CA8:CA71" si="24">BU8*BW8</f>
        <v>14.8</v>
      </c>
      <c r="CB8" s="160"/>
      <c r="CC8" s="196" t="str">
        <f t="shared" si="11"/>
        <v/>
      </c>
      <c r="CD8" s="159"/>
      <c r="CE8" s="159"/>
      <c r="CF8" s="159"/>
      <c r="CG8" s="159"/>
      <c r="CH8" s="158">
        <f t="shared" ref="CH8:CH71" si="25">CB8*CD8</f>
        <v>0</v>
      </c>
      <c r="CI8" s="188">
        <v>8.4</v>
      </c>
      <c r="CJ8" s="198">
        <f t="shared" si="12"/>
        <v>1.6190476190476188</v>
      </c>
      <c r="CK8" s="186">
        <v>1</v>
      </c>
      <c r="CL8" s="186">
        <v>3</v>
      </c>
      <c r="CM8" s="186" t="s">
        <v>97</v>
      </c>
      <c r="CN8" s="186" t="s">
        <v>98</v>
      </c>
      <c r="CO8" s="167">
        <f t="shared" ref="CO8:CO71" si="26">CI8*CK8</f>
        <v>8.4</v>
      </c>
      <c r="CP8" s="188">
        <v>11.5</v>
      </c>
      <c r="CQ8" s="198">
        <f t="shared" si="13"/>
        <v>1.182608695652174</v>
      </c>
      <c r="CR8" s="186">
        <v>2</v>
      </c>
      <c r="CS8" s="186">
        <v>3</v>
      </c>
      <c r="CT8" s="186" t="s">
        <v>96</v>
      </c>
      <c r="CU8" s="186" t="s">
        <v>98</v>
      </c>
      <c r="CV8" s="167">
        <f t="shared" ref="CV8:CV71" si="27">CP8*CR8</f>
        <v>23</v>
      </c>
      <c r="CW8" s="96"/>
    </row>
    <row r="9" spans="1:113">
      <c r="A9" s="166"/>
      <c r="B9" s="166">
        <v>3</v>
      </c>
      <c r="C9" s="172">
        <v>10.8</v>
      </c>
      <c r="D9" s="198">
        <f t="shared" si="0"/>
        <v>1.2592592592592591</v>
      </c>
      <c r="E9" s="168">
        <v>2</v>
      </c>
      <c r="F9" s="182">
        <v>3</v>
      </c>
      <c r="G9" s="181" t="s">
        <v>111</v>
      </c>
      <c r="H9" s="181" t="s">
        <v>98</v>
      </c>
      <c r="I9" s="187">
        <f t="shared" si="14"/>
        <v>21.6</v>
      </c>
      <c r="J9" s="192">
        <v>10.5</v>
      </c>
      <c r="K9" s="198">
        <f t="shared" si="1"/>
        <v>1.2952380952380953</v>
      </c>
      <c r="L9" s="193">
        <v>1</v>
      </c>
      <c r="M9" s="193">
        <v>3</v>
      </c>
      <c r="N9" s="193" t="s">
        <v>97</v>
      </c>
      <c r="O9" s="193" t="s">
        <v>98</v>
      </c>
      <c r="P9" s="167">
        <f t="shared" si="15"/>
        <v>10.5</v>
      </c>
      <c r="Q9" s="197"/>
      <c r="R9" s="196" t="str">
        <f t="shared" si="2"/>
        <v/>
      </c>
      <c r="S9" s="157"/>
      <c r="T9" s="157"/>
      <c r="U9" s="157"/>
      <c r="V9" s="157"/>
      <c r="W9" s="158">
        <f t="shared" si="16"/>
        <v>0</v>
      </c>
      <c r="X9" s="194">
        <v>7.4</v>
      </c>
      <c r="Y9" s="198">
        <f t="shared" si="3"/>
        <v>1.8378378378378377</v>
      </c>
      <c r="Z9" s="195">
        <v>1</v>
      </c>
      <c r="AA9" s="195">
        <v>3</v>
      </c>
      <c r="AB9" s="195" t="s">
        <v>111</v>
      </c>
      <c r="AC9" s="195" t="s">
        <v>98</v>
      </c>
      <c r="AD9" s="167">
        <f t="shared" si="17"/>
        <v>7.4</v>
      </c>
      <c r="AE9" s="192">
        <v>9.9</v>
      </c>
      <c r="AF9" s="198">
        <f t="shared" si="4"/>
        <v>1.3737373737373737</v>
      </c>
      <c r="AG9" s="193">
        <v>1</v>
      </c>
      <c r="AH9" s="193">
        <v>3</v>
      </c>
      <c r="AI9" s="193" t="s">
        <v>97</v>
      </c>
      <c r="AJ9" s="193" t="s">
        <v>98</v>
      </c>
      <c r="AK9" s="167">
        <f t="shared" si="18"/>
        <v>9.9</v>
      </c>
      <c r="AL9" s="155"/>
      <c r="AM9" s="196" t="str">
        <f t="shared" si="5"/>
        <v/>
      </c>
      <c r="AN9" s="157"/>
      <c r="AO9" s="157"/>
      <c r="AP9" s="157"/>
      <c r="AQ9" s="157"/>
      <c r="AR9" s="158">
        <f t="shared" si="19"/>
        <v>0</v>
      </c>
      <c r="AS9" s="199">
        <v>12.6</v>
      </c>
      <c r="AT9" s="198">
        <f t="shared" si="6"/>
        <v>1.0793650793650793</v>
      </c>
      <c r="AU9" s="200">
        <v>1</v>
      </c>
      <c r="AV9" s="200">
        <v>4</v>
      </c>
      <c r="AW9" s="195" t="s">
        <v>97</v>
      </c>
      <c r="AX9" s="195" t="s">
        <v>98</v>
      </c>
      <c r="AY9" s="167">
        <f t="shared" si="20"/>
        <v>12.6</v>
      </c>
      <c r="AZ9" s="188">
        <v>9.1999999999999993</v>
      </c>
      <c r="BA9" s="198">
        <f t="shared" si="7"/>
        <v>1.4782608695652175</v>
      </c>
      <c r="BB9" s="186">
        <v>2</v>
      </c>
      <c r="BC9" s="186">
        <v>3</v>
      </c>
      <c r="BD9" s="186" t="s">
        <v>96</v>
      </c>
      <c r="BE9" s="186" t="s">
        <v>98</v>
      </c>
      <c r="BF9" s="167">
        <f t="shared" si="21"/>
        <v>18.399999999999999</v>
      </c>
      <c r="BG9" s="160"/>
      <c r="BH9" s="196" t="str">
        <f t="shared" si="8"/>
        <v/>
      </c>
      <c r="BI9" s="159"/>
      <c r="BJ9" s="159"/>
      <c r="BK9" s="159"/>
      <c r="BL9" s="159"/>
      <c r="BM9" s="158">
        <f t="shared" si="22"/>
        <v>0</v>
      </c>
      <c r="BN9" s="188">
        <v>12.5</v>
      </c>
      <c r="BO9" s="198">
        <f t="shared" si="9"/>
        <v>1.0880000000000001</v>
      </c>
      <c r="BP9" s="186">
        <v>6</v>
      </c>
      <c r="BQ9" s="186">
        <v>3</v>
      </c>
      <c r="BR9" s="186" t="s">
        <v>96</v>
      </c>
      <c r="BS9" s="186" t="s">
        <v>98</v>
      </c>
      <c r="BT9" s="167">
        <f t="shared" si="23"/>
        <v>75</v>
      </c>
      <c r="BU9" s="188">
        <v>8.1</v>
      </c>
      <c r="BV9" s="198">
        <f t="shared" si="10"/>
        <v>1.6790123456790125</v>
      </c>
      <c r="BW9" s="186">
        <v>2</v>
      </c>
      <c r="BX9" s="186">
        <v>2</v>
      </c>
      <c r="BY9" s="186" t="s">
        <v>97</v>
      </c>
      <c r="BZ9" s="186" t="s">
        <v>98</v>
      </c>
      <c r="CA9" s="167">
        <f t="shared" si="24"/>
        <v>16.2</v>
      </c>
      <c r="CB9" s="160"/>
      <c r="CC9" s="196" t="str">
        <f t="shared" si="11"/>
        <v/>
      </c>
      <c r="CD9" s="159"/>
      <c r="CE9" s="159"/>
      <c r="CF9" s="159"/>
      <c r="CG9" s="159"/>
      <c r="CH9" s="158">
        <f t="shared" si="25"/>
        <v>0</v>
      </c>
      <c r="CI9" s="188">
        <v>10.5</v>
      </c>
      <c r="CJ9" s="198">
        <f t="shared" si="12"/>
        <v>1.2952380952380953</v>
      </c>
      <c r="CK9" s="186">
        <v>2</v>
      </c>
      <c r="CL9" s="186">
        <v>3</v>
      </c>
      <c r="CM9" s="186" t="s">
        <v>114</v>
      </c>
      <c r="CN9" s="186" t="s">
        <v>99</v>
      </c>
      <c r="CO9" s="167">
        <f t="shared" si="26"/>
        <v>21</v>
      </c>
      <c r="CP9" s="188">
        <v>9.8000000000000007</v>
      </c>
      <c r="CQ9" s="198">
        <f t="shared" si="13"/>
        <v>1.3877551020408161</v>
      </c>
      <c r="CR9" s="186">
        <v>1</v>
      </c>
      <c r="CS9" s="186">
        <v>3</v>
      </c>
      <c r="CT9" s="186" t="s">
        <v>97</v>
      </c>
      <c r="CU9" s="186" t="s">
        <v>98</v>
      </c>
      <c r="CV9" s="167">
        <f t="shared" si="27"/>
        <v>9.8000000000000007</v>
      </c>
      <c r="CW9" s="96"/>
    </row>
    <row r="10" spans="1:113">
      <c r="A10" s="166"/>
      <c r="B10" s="166">
        <v>4</v>
      </c>
      <c r="C10" s="172">
        <v>8.3000000000000007</v>
      </c>
      <c r="D10" s="198">
        <f t="shared" si="0"/>
        <v>1.6385542168674696</v>
      </c>
      <c r="E10" s="168">
        <v>1</v>
      </c>
      <c r="F10" s="182">
        <v>3</v>
      </c>
      <c r="G10" s="181" t="s">
        <v>97</v>
      </c>
      <c r="H10" s="181" t="s">
        <v>98</v>
      </c>
      <c r="I10" s="187">
        <f t="shared" si="14"/>
        <v>8.3000000000000007</v>
      </c>
      <c r="J10" s="192">
        <v>9</v>
      </c>
      <c r="K10" s="198">
        <f t="shared" si="1"/>
        <v>1.5111111111111111</v>
      </c>
      <c r="L10" s="193">
        <v>1</v>
      </c>
      <c r="M10" s="193">
        <v>3</v>
      </c>
      <c r="N10" s="193" t="s">
        <v>97</v>
      </c>
      <c r="O10" s="193" t="s">
        <v>98</v>
      </c>
      <c r="P10" s="167">
        <f t="shared" si="15"/>
        <v>9</v>
      </c>
      <c r="Q10" s="197"/>
      <c r="R10" s="196" t="str">
        <f t="shared" si="2"/>
        <v/>
      </c>
      <c r="S10" s="157"/>
      <c r="T10" s="157"/>
      <c r="U10" s="157"/>
      <c r="V10" s="157"/>
      <c r="W10" s="158">
        <f t="shared" si="16"/>
        <v>0</v>
      </c>
      <c r="X10" s="194">
        <v>8.3000000000000007</v>
      </c>
      <c r="Y10" s="198">
        <f t="shared" si="3"/>
        <v>1.6385542168674696</v>
      </c>
      <c r="Z10" s="195">
        <v>2</v>
      </c>
      <c r="AA10" s="195">
        <v>3</v>
      </c>
      <c r="AB10" s="195" t="s">
        <v>96</v>
      </c>
      <c r="AC10" s="195" t="s">
        <v>98</v>
      </c>
      <c r="AD10" s="167">
        <f t="shared" si="17"/>
        <v>16.600000000000001</v>
      </c>
      <c r="AE10" s="192">
        <v>9.9</v>
      </c>
      <c r="AF10" s="198">
        <f t="shared" si="4"/>
        <v>1.3737373737373737</v>
      </c>
      <c r="AG10" s="193">
        <v>1</v>
      </c>
      <c r="AH10" s="193">
        <v>4</v>
      </c>
      <c r="AI10" s="193" t="s">
        <v>97</v>
      </c>
      <c r="AJ10" s="193" t="s">
        <v>98</v>
      </c>
      <c r="AK10" s="167">
        <f t="shared" si="18"/>
        <v>9.9</v>
      </c>
      <c r="AL10" s="155"/>
      <c r="AM10" s="196" t="str">
        <f t="shared" si="5"/>
        <v/>
      </c>
      <c r="AN10" s="157"/>
      <c r="AO10" s="157"/>
      <c r="AP10" s="157"/>
      <c r="AQ10" s="157"/>
      <c r="AR10" s="158">
        <f t="shared" si="19"/>
        <v>0</v>
      </c>
      <c r="AS10" s="199">
        <v>10.4</v>
      </c>
      <c r="AT10" s="198">
        <f t="shared" si="6"/>
        <v>1.3076923076923077</v>
      </c>
      <c r="AU10" s="200">
        <v>1</v>
      </c>
      <c r="AV10" s="200">
        <v>3</v>
      </c>
      <c r="AW10" s="195" t="s">
        <v>97</v>
      </c>
      <c r="AX10" s="195" t="s">
        <v>98</v>
      </c>
      <c r="AY10" s="167">
        <f t="shared" si="20"/>
        <v>10.4</v>
      </c>
      <c r="AZ10" s="188">
        <v>12.1</v>
      </c>
      <c r="BA10" s="198">
        <f t="shared" si="7"/>
        <v>1.1239669421487604</v>
      </c>
      <c r="BB10" s="186">
        <v>2</v>
      </c>
      <c r="BC10" s="186">
        <v>3</v>
      </c>
      <c r="BD10" s="186" t="s">
        <v>111</v>
      </c>
      <c r="BE10" s="186" t="s">
        <v>98</v>
      </c>
      <c r="BF10" s="167">
        <f t="shared" si="21"/>
        <v>24.2</v>
      </c>
      <c r="BG10" s="160"/>
      <c r="BH10" s="196" t="str">
        <f t="shared" si="8"/>
        <v/>
      </c>
      <c r="BI10" s="159"/>
      <c r="BJ10" s="159"/>
      <c r="BK10" s="159"/>
      <c r="BL10" s="159"/>
      <c r="BM10" s="158">
        <f t="shared" si="22"/>
        <v>0</v>
      </c>
      <c r="BN10" s="188">
        <v>7.8</v>
      </c>
      <c r="BO10" s="198">
        <f t="shared" si="9"/>
        <v>1.7435897435897436</v>
      </c>
      <c r="BP10" s="186">
        <v>2</v>
      </c>
      <c r="BQ10" s="186">
        <v>3</v>
      </c>
      <c r="BR10" s="186" t="s">
        <v>97</v>
      </c>
      <c r="BS10" s="186" t="s">
        <v>98</v>
      </c>
      <c r="BT10" s="167">
        <f t="shared" si="23"/>
        <v>15.6</v>
      </c>
      <c r="BU10" s="188">
        <v>10.6</v>
      </c>
      <c r="BV10" s="198">
        <f t="shared" si="10"/>
        <v>1.2830188679245282</v>
      </c>
      <c r="BW10" s="186">
        <v>2</v>
      </c>
      <c r="BX10" s="186">
        <v>3</v>
      </c>
      <c r="BY10" s="186" t="s">
        <v>96</v>
      </c>
      <c r="BZ10" s="186" t="s">
        <v>98</v>
      </c>
      <c r="CA10" s="167">
        <f t="shared" si="24"/>
        <v>21.2</v>
      </c>
      <c r="CB10" s="160"/>
      <c r="CC10" s="196" t="str">
        <f t="shared" si="11"/>
        <v/>
      </c>
      <c r="CD10" s="159"/>
      <c r="CE10" s="159"/>
      <c r="CF10" s="159"/>
      <c r="CG10" s="159"/>
      <c r="CH10" s="158">
        <f t="shared" si="25"/>
        <v>0</v>
      </c>
      <c r="CI10" s="188">
        <v>11.8</v>
      </c>
      <c r="CJ10" s="198">
        <f t="shared" si="12"/>
        <v>1.1525423728813557</v>
      </c>
      <c r="CK10" s="186">
        <v>2</v>
      </c>
      <c r="CL10" s="186">
        <v>3</v>
      </c>
      <c r="CM10" s="186" t="s">
        <v>111</v>
      </c>
      <c r="CN10" s="186" t="s">
        <v>98</v>
      </c>
      <c r="CO10" s="167">
        <f t="shared" si="26"/>
        <v>23.6</v>
      </c>
      <c r="CP10" s="188">
        <v>11</v>
      </c>
      <c r="CQ10" s="198">
        <f t="shared" si="13"/>
        <v>1.2363636363636363</v>
      </c>
      <c r="CR10" s="186">
        <v>2</v>
      </c>
      <c r="CS10" s="186">
        <v>3</v>
      </c>
      <c r="CT10" s="186" t="s">
        <v>96</v>
      </c>
      <c r="CU10" s="186" t="s">
        <v>98</v>
      </c>
      <c r="CV10" s="167">
        <f t="shared" si="27"/>
        <v>22</v>
      </c>
      <c r="CW10" s="96"/>
    </row>
    <row r="11" spans="1:113">
      <c r="A11" s="166"/>
      <c r="B11" s="166">
        <v>5</v>
      </c>
      <c r="C11" s="172">
        <v>10</v>
      </c>
      <c r="D11" s="198">
        <f t="shared" si="0"/>
        <v>1.3599999999999999</v>
      </c>
      <c r="E11" s="168">
        <v>1</v>
      </c>
      <c r="F11" s="182">
        <v>3</v>
      </c>
      <c r="G11" s="181" t="s">
        <v>97</v>
      </c>
      <c r="H11" s="181" t="s">
        <v>98</v>
      </c>
      <c r="I11" s="187">
        <f t="shared" si="14"/>
        <v>10</v>
      </c>
      <c r="J11" s="192">
        <v>11.1</v>
      </c>
      <c r="K11" s="198">
        <f t="shared" si="1"/>
        <v>1.2252252252252251</v>
      </c>
      <c r="L11" s="193">
        <v>2</v>
      </c>
      <c r="M11" s="193">
        <v>3</v>
      </c>
      <c r="N11" s="193" t="s">
        <v>97</v>
      </c>
      <c r="O11" s="193" t="s">
        <v>98</v>
      </c>
      <c r="P11" s="167">
        <f t="shared" si="15"/>
        <v>22.2</v>
      </c>
      <c r="Q11" s="197"/>
      <c r="R11" s="196" t="str">
        <f t="shared" si="2"/>
        <v/>
      </c>
      <c r="S11" s="157"/>
      <c r="T11" s="157"/>
      <c r="U11" s="157"/>
      <c r="V11" s="157"/>
      <c r="W11" s="158">
        <f t="shared" si="16"/>
        <v>0</v>
      </c>
      <c r="X11" s="194">
        <v>7.7</v>
      </c>
      <c r="Y11" s="198">
        <f t="shared" si="3"/>
        <v>1.7662337662337662</v>
      </c>
      <c r="Z11" s="195">
        <v>6</v>
      </c>
      <c r="AA11" s="195">
        <v>3</v>
      </c>
      <c r="AB11" s="195" t="s">
        <v>96</v>
      </c>
      <c r="AC11" s="195" t="s">
        <v>98</v>
      </c>
      <c r="AD11" s="167">
        <f t="shared" si="17"/>
        <v>46.2</v>
      </c>
      <c r="AE11" s="192">
        <v>14</v>
      </c>
      <c r="AF11" s="198">
        <f t="shared" si="4"/>
        <v>0.97142857142857142</v>
      </c>
      <c r="AG11" s="193">
        <v>7</v>
      </c>
      <c r="AH11" s="193">
        <v>3</v>
      </c>
      <c r="AI11" s="193" t="s">
        <v>96</v>
      </c>
      <c r="AJ11" s="193" t="s">
        <v>98</v>
      </c>
      <c r="AK11" s="167">
        <f t="shared" si="18"/>
        <v>98</v>
      </c>
      <c r="AL11" s="155"/>
      <c r="AM11" s="196" t="str">
        <f t="shared" si="5"/>
        <v/>
      </c>
      <c r="AN11" s="157"/>
      <c r="AO11" s="157"/>
      <c r="AP11" s="157"/>
      <c r="AQ11" s="157"/>
      <c r="AR11" s="158">
        <f t="shared" si="19"/>
        <v>0</v>
      </c>
      <c r="AS11" s="199">
        <v>10.8</v>
      </c>
      <c r="AT11" s="198">
        <f t="shared" si="6"/>
        <v>1.2592592592592591</v>
      </c>
      <c r="AU11" s="200">
        <v>3</v>
      </c>
      <c r="AV11" s="200">
        <v>3</v>
      </c>
      <c r="AW11" s="195" t="s">
        <v>111</v>
      </c>
      <c r="AX11" s="195" t="s">
        <v>98</v>
      </c>
      <c r="AY11" s="167">
        <f t="shared" si="20"/>
        <v>32.400000000000006</v>
      </c>
      <c r="AZ11" s="188">
        <v>19.7</v>
      </c>
      <c r="BA11" s="198">
        <f t="shared" si="7"/>
        <v>0.69035532994923854</v>
      </c>
      <c r="BB11" s="186">
        <v>4</v>
      </c>
      <c r="BC11" s="186">
        <v>5</v>
      </c>
      <c r="BD11" s="186" t="s">
        <v>96</v>
      </c>
      <c r="BE11" s="186" t="s">
        <v>100</v>
      </c>
      <c r="BF11" s="167">
        <f t="shared" si="21"/>
        <v>78.8</v>
      </c>
      <c r="BG11" s="160"/>
      <c r="BH11" s="196" t="str">
        <f t="shared" si="8"/>
        <v/>
      </c>
      <c r="BI11" s="159"/>
      <c r="BJ11" s="159"/>
      <c r="BK11" s="159"/>
      <c r="BL11" s="159"/>
      <c r="BM11" s="158">
        <f t="shared" si="22"/>
        <v>0</v>
      </c>
      <c r="BN11" s="188">
        <v>17.600000000000001</v>
      </c>
      <c r="BO11" s="198">
        <f t="shared" si="9"/>
        <v>0.7727272727272726</v>
      </c>
      <c r="BP11" s="186">
        <v>3</v>
      </c>
      <c r="BQ11" s="186">
        <v>5</v>
      </c>
      <c r="BR11" s="186" t="s">
        <v>97</v>
      </c>
      <c r="BS11" s="186" t="s">
        <v>100</v>
      </c>
      <c r="BT11" s="167">
        <f t="shared" si="23"/>
        <v>52.800000000000004</v>
      </c>
      <c r="BU11" s="188">
        <v>9.1199999999999992</v>
      </c>
      <c r="BV11" s="198">
        <f t="shared" si="10"/>
        <v>1.4912280701754388</v>
      </c>
      <c r="BW11" s="186">
        <v>1</v>
      </c>
      <c r="BX11" s="186">
        <v>3</v>
      </c>
      <c r="BY11" s="186" t="s">
        <v>97</v>
      </c>
      <c r="BZ11" s="186" t="s">
        <v>98</v>
      </c>
      <c r="CA11" s="167">
        <f t="shared" si="24"/>
        <v>9.1199999999999992</v>
      </c>
      <c r="CB11" s="160"/>
      <c r="CC11" s="196" t="str">
        <f t="shared" si="11"/>
        <v/>
      </c>
      <c r="CD11" s="159"/>
      <c r="CE11" s="159"/>
      <c r="CF11" s="159"/>
      <c r="CG11" s="159"/>
      <c r="CH11" s="158">
        <f t="shared" si="25"/>
        <v>0</v>
      </c>
      <c r="CI11" s="188">
        <v>11.4</v>
      </c>
      <c r="CJ11" s="198">
        <f t="shared" si="12"/>
        <v>1.1929824561403508</v>
      </c>
      <c r="CK11" s="186">
        <v>2</v>
      </c>
      <c r="CL11" s="186">
        <v>3</v>
      </c>
      <c r="CM11" s="186" t="s">
        <v>96</v>
      </c>
      <c r="CN11" s="186" t="s">
        <v>98</v>
      </c>
      <c r="CO11" s="167">
        <f t="shared" si="26"/>
        <v>22.8</v>
      </c>
      <c r="CP11" s="188">
        <v>17.399999999999999</v>
      </c>
      <c r="CQ11" s="198">
        <f t="shared" si="13"/>
        <v>0.7816091954022989</v>
      </c>
      <c r="CR11" s="186">
        <v>1</v>
      </c>
      <c r="CS11" s="186">
        <v>4</v>
      </c>
      <c r="CT11" s="186" t="s">
        <v>97</v>
      </c>
      <c r="CU11" s="186" t="s">
        <v>98</v>
      </c>
      <c r="CV11" s="167">
        <f t="shared" si="27"/>
        <v>17.399999999999999</v>
      </c>
      <c r="CW11" s="96"/>
    </row>
    <row r="12" spans="1:113">
      <c r="A12" s="166"/>
      <c r="B12" s="166">
        <v>6</v>
      </c>
      <c r="C12" s="172">
        <v>10.199999999999999</v>
      </c>
      <c r="D12" s="198">
        <f t="shared" si="0"/>
        <v>1.3333333333333335</v>
      </c>
      <c r="E12" s="168">
        <v>2</v>
      </c>
      <c r="F12" s="182">
        <v>3</v>
      </c>
      <c r="G12" s="181" t="s">
        <v>97</v>
      </c>
      <c r="H12" s="181" t="s">
        <v>98</v>
      </c>
      <c r="I12" s="187">
        <f t="shared" si="14"/>
        <v>20.399999999999999</v>
      </c>
      <c r="J12" s="192">
        <v>9.1999999999999993</v>
      </c>
      <c r="K12" s="198">
        <f t="shared" si="1"/>
        <v>1.4782608695652175</v>
      </c>
      <c r="L12" s="193">
        <v>1</v>
      </c>
      <c r="M12" s="193">
        <v>3</v>
      </c>
      <c r="N12" s="193" t="s">
        <v>97</v>
      </c>
      <c r="O12" s="193" t="s">
        <v>77</v>
      </c>
      <c r="P12" s="167">
        <f t="shared" si="15"/>
        <v>9.1999999999999993</v>
      </c>
      <c r="Q12" s="197"/>
      <c r="R12" s="196" t="str">
        <f t="shared" si="2"/>
        <v/>
      </c>
      <c r="S12" s="157"/>
      <c r="T12" s="157"/>
      <c r="U12" s="157"/>
      <c r="V12" s="157"/>
      <c r="W12" s="158">
        <f t="shared" si="16"/>
        <v>0</v>
      </c>
      <c r="X12" s="194">
        <v>9</v>
      </c>
      <c r="Y12" s="198">
        <f t="shared" si="3"/>
        <v>1.5111111111111111</v>
      </c>
      <c r="Z12" s="195">
        <v>1</v>
      </c>
      <c r="AA12" s="195">
        <v>3</v>
      </c>
      <c r="AB12" s="195" t="s">
        <v>97</v>
      </c>
      <c r="AC12" s="195" t="s">
        <v>98</v>
      </c>
      <c r="AD12" s="167">
        <f t="shared" si="17"/>
        <v>9</v>
      </c>
      <c r="AE12" s="192">
        <v>11.7</v>
      </c>
      <c r="AF12" s="198">
        <f t="shared" si="4"/>
        <v>1.1623931623931625</v>
      </c>
      <c r="AG12" s="193">
        <v>1</v>
      </c>
      <c r="AH12" s="193">
        <v>3</v>
      </c>
      <c r="AI12" s="193" t="s">
        <v>97</v>
      </c>
      <c r="AJ12" s="193" t="s">
        <v>98</v>
      </c>
      <c r="AK12" s="167">
        <f t="shared" si="18"/>
        <v>11.7</v>
      </c>
      <c r="AL12" s="155"/>
      <c r="AM12" s="196" t="str">
        <f t="shared" si="5"/>
        <v/>
      </c>
      <c r="AN12" s="157"/>
      <c r="AO12" s="157"/>
      <c r="AP12" s="157"/>
      <c r="AQ12" s="157"/>
      <c r="AR12" s="158">
        <f t="shared" si="19"/>
        <v>0</v>
      </c>
      <c r="AS12" s="199">
        <v>10.8</v>
      </c>
      <c r="AT12" s="198">
        <f t="shared" si="6"/>
        <v>1.2592592592592591</v>
      </c>
      <c r="AU12" s="200">
        <v>1</v>
      </c>
      <c r="AV12" s="200">
        <v>3</v>
      </c>
      <c r="AW12" s="195" t="s">
        <v>97</v>
      </c>
      <c r="AX12" s="195" t="s">
        <v>98</v>
      </c>
      <c r="AY12" s="167">
        <f t="shared" si="20"/>
        <v>10.8</v>
      </c>
      <c r="AZ12" s="188">
        <v>12.3</v>
      </c>
      <c r="BA12" s="198">
        <f t="shared" si="7"/>
        <v>1.1056910569105689</v>
      </c>
      <c r="BB12" s="186">
        <v>4</v>
      </c>
      <c r="BC12" s="186">
        <v>3</v>
      </c>
      <c r="BD12" s="186" t="s">
        <v>96</v>
      </c>
      <c r="BE12" s="186" t="s">
        <v>98</v>
      </c>
      <c r="BF12" s="167">
        <f t="shared" si="21"/>
        <v>49.2</v>
      </c>
      <c r="BG12" s="160"/>
      <c r="BH12" s="196" t="str">
        <f t="shared" si="8"/>
        <v/>
      </c>
      <c r="BI12" s="159"/>
      <c r="BJ12" s="159"/>
      <c r="BK12" s="159"/>
      <c r="BL12" s="159"/>
      <c r="BM12" s="158">
        <f t="shared" si="22"/>
        <v>0</v>
      </c>
      <c r="BN12" s="188">
        <v>14.4</v>
      </c>
      <c r="BO12" s="198">
        <f t="shared" si="9"/>
        <v>0.94444444444444442</v>
      </c>
      <c r="BP12" s="186">
        <v>1</v>
      </c>
      <c r="BQ12" s="186">
        <v>4</v>
      </c>
      <c r="BR12" s="186" t="s">
        <v>96</v>
      </c>
      <c r="BS12" s="186" t="s">
        <v>98</v>
      </c>
      <c r="BT12" s="167">
        <f t="shared" si="23"/>
        <v>14.4</v>
      </c>
      <c r="BU12" s="188">
        <v>17.399999999999999</v>
      </c>
      <c r="BV12" s="198">
        <f t="shared" si="10"/>
        <v>0.7816091954022989</v>
      </c>
      <c r="BW12" s="186">
        <v>1</v>
      </c>
      <c r="BX12" s="186">
        <v>3</v>
      </c>
      <c r="BY12" s="186" t="s">
        <v>97</v>
      </c>
      <c r="BZ12" s="186" t="s">
        <v>77</v>
      </c>
      <c r="CA12" s="167">
        <f t="shared" si="24"/>
        <v>17.399999999999999</v>
      </c>
      <c r="CB12" s="160"/>
      <c r="CC12" s="196" t="str">
        <f t="shared" si="11"/>
        <v/>
      </c>
      <c r="CD12" s="159"/>
      <c r="CE12" s="159"/>
      <c r="CF12" s="159"/>
      <c r="CG12" s="159"/>
      <c r="CH12" s="158">
        <f t="shared" si="25"/>
        <v>0</v>
      </c>
      <c r="CI12" s="188">
        <v>9.4</v>
      </c>
      <c r="CJ12" s="198">
        <f t="shared" si="12"/>
        <v>1.4468085106382977</v>
      </c>
      <c r="CK12" s="186">
        <v>1</v>
      </c>
      <c r="CL12" s="186">
        <v>3</v>
      </c>
      <c r="CM12" s="186" t="s">
        <v>97</v>
      </c>
      <c r="CN12" s="186" t="s">
        <v>98</v>
      </c>
      <c r="CO12" s="167">
        <f t="shared" si="26"/>
        <v>9.4</v>
      </c>
      <c r="CP12" s="188">
        <v>14.8</v>
      </c>
      <c r="CQ12" s="198">
        <f t="shared" si="13"/>
        <v>0.91891891891891886</v>
      </c>
      <c r="CR12" s="186">
        <v>1</v>
      </c>
      <c r="CS12" s="186">
        <v>4</v>
      </c>
      <c r="CT12" s="186" t="s">
        <v>97</v>
      </c>
      <c r="CU12" s="186" t="s">
        <v>98</v>
      </c>
      <c r="CV12" s="167">
        <f t="shared" si="27"/>
        <v>14.8</v>
      </c>
      <c r="CW12" s="96"/>
    </row>
    <row r="13" spans="1:113">
      <c r="A13" s="166"/>
      <c r="B13" s="166">
        <v>7</v>
      </c>
      <c r="C13" s="172">
        <v>7.9</v>
      </c>
      <c r="D13" s="198">
        <f t="shared" si="0"/>
        <v>1.721518987341772</v>
      </c>
      <c r="E13" s="168">
        <v>1</v>
      </c>
      <c r="F13" s="182">
        <v>3</v>
      </c>
      <c r="G13" s="181" t="s">
        <v>97</v>
      </c>
      <c r="H13" s="181" t="s">
        <v>98</v>
      </c>
      <c r="I13" s="187">
        <f t="shared" si="14"/>
        <v>7.9</v>
      </c>
      <c r="J13" s="192">
        <v>10</v>
      </c>
      <c r="K13" s="198">
        <f t="shared" si="1"/>
        <v>1.3599999999999999</v>
      </c>
      <c r="L13" s="193">
        <v>1</v>
      </c>
      <c r="M13" s="193">
        <v>2</v>
      </c>
      <c r="N13" s="193" t="s">
        <v>97</v>
      </c>
      <c r="O13" s="193" t="s">
        <v>98</v>
      </c>
      <c r="P13" s="167">
        <f t="shared" si="15"/>
        <v>10</v>
      </c>
      <c r="Q13" s="197"/>
      <c r="R13" s="196" t="str">
        <f t="shared" si="2"/>
        <v/>
      </c>
      <c r="S13" s="157"/>
      <c r="T13" s="157"/>
      <c r="U13" s="157"/>
      <c r="V13" s="157"/>
      <c r="W13" s="158">
        <f t="shared" si="16"/>
        <v>0</v>
      </c>
      <c r="X13" s="194">
        <v>14.2</v>
      </c>
      <c r="Y13" s="198">
        <f t="shared" si="3"/>
        <v>0.95774647887323949</v>
      </c>
      <c r="Z13" s="195">
        <v>2</v>
      </c>
      <c r="AA13" s="195">
        <v>3</v>
      </c>
      <c r="AB13" s="195" t="s">
        <v>96</v>
      </c>
      <c r="AC13" s="195" t="s">
        <v>98</v>
      </c>
      <c r="AD13" s="167">
        <f t="shared" si="17"/>
        <v>28.4</v>
      </c>
      <c r="AE13" s="192">
        <v>12.2</v>
      </c>
      <c r="AF13" s="198">
        <f t="shared" si="4"/>
        <v>1.1147540983606559</v>
      </c>
      <c r="AG13" s="193">
        <v>2</v>
      </c>
      <c r="AH13" s="193">
        <v>4</v>
      </c>
      <c r="AI13" s="193" t="s">
        <v>96</v>
      </c>
      <c r="AJ13" s="193" t="s">
        <v>98</v>
      </c>
      <c r="AK13" s="167">
        <f t="shared" si="18"/>
        <v>24.4</v>
      </c>
      <c r="AL13" s="155"/>
      <c r="AM13" s="196" t="str">
        <f t="shared" si="5"/>
        <v/>
      </c>
      <c r="AN13" s="157"/>
      <c r="AO13" s="157"/>
      <c r="AP13" s="157"/>
      <c r="AQ13" s="157"/>
      <c r="AR13" s="158">
        <f t="shared" si="19"/>
        <v>0</v>
      </c>
      <c r="AS13" s="199">
        <v>21.8</v>
      </c>
      <c r="AT13" s="198">
        <f t="shared" si="6"/>
        <v>0.62385321100917424</v>
      </c>
      <c r="AU13" s="200">
        <v>1</v>
      </c>
      <c r="AV13" s="200">
        <v>3</v>
      </c>
      <c r="AW13" s="195" t="s">
        <v>96</v>
      </c>
      <c r="AX13" s="195" t="s">
        <v>98</v>
      </c>
      <c r="AY13" s="167">
        <f t="shared" si="20"/>
        <v>21.8</v>
      </c>
      <c r="AZ13" s="188">
        <v>11.4</v>
      </c>
      <c r="BA13" s="198">
        <f t="shared" si="7"/>
        <v>1.1929824561403508</v>
      </c>
      <c r="BB13" s="186">
        <v>1</v>
      </c>
      <c r="BC13" s="186">
        <v>3</v>
      </c>
      <c r="BD13" s="186" t="s">
        <v>111</v>
      </c>
      <c r="BE13" s="186" t="s">
        <v>98</v>
      </c>
      <c r="BF13" s="167">
        <f t="shared" si="21"/>
        <v>11.4</v>
      </c>
      <c r="BG13" s="160"/>
      <c r="BH13" s="196" t="str">
        <f t="shared" si="8"/>
        <v/>
      </c>
      <c r="BI13" s="159"/>
      <c r="BJ13" s="159"/>
      <c r="BK13" s="159"/>
      <c r="BL13" s="159"/>
      <c r="BM13" s="158">
        <f t="shared" si="22"/>
        <v>0</v>
      </c>
      <c r="BN13" s="188">
        <v>7.6</v>
      </c>
      <c r="BO13" s="198">
        <f t="shared" si="9"/>
        <v>1.7894736842105263</v>
      </c>
      <c r="BP13" s="186">
        <v>1</v>
      </c>
      <c r="BQ13" s="186">
        <v>3</v>
      </c>
      <c r="BR13" s="186" t="s">
        <v>97</v>
      </c>
      <c r="BS13" s="186" t="s">
        <v>98</v>
      </c>
      <c r="BT13" s="167">
        <f t="shared" si="23"/>
        <v>7.6</v>
      </c>
      <c r="BU13" s="188">
        <v>15.3</v>
      </c>
      <c r="BV13" s="198">
        <f t="shared" si="10"/>
        <v>0.88888888888888884</v>
      </c>
      <c r="BW13" s="186">
        <v>1</v>
      </c>
      <c r="BX13" s="186">
        <v>4</v>
      </c>
      <c r="BY13" s="186" t="s">
        <v>97</v>
      </c>
      <c r="BZ13" s="186" t="s">
        <v>98</v>
      </c>
      <c r="CA13" s="167">
        <f t="shared" si="24"/>
        <v>15.3</v>
      </c>
      <c r="CB13" s="160"/>
      <c r="CC13" s="196" t="str">
        <f t="shared" si="11"/>
        <v/>
      </c>
      <c r="CD13" s="159"/>
      <c r="CE13" s="159"/>
      <c r="CF13" s="159"/>
      <c r="CG13" s="159"/>
      <c r="CH13" s="158">
        <f t="shared" si="25"/>
        <v>0</v>
      </c>
      <c r="CI13" s="188">
        <v>10.199999999999999</v>
      </c>
      <c r="CJ13" s="198">
        <f t="shared" si="12"/>
        <v>1.3333333333333335</v>
      </c>
      <c r="CK13" s="186">
        <v>3</v>
      </c>
      <c r="CL13" s="186">
        <v>3</v>
      </c>
      <c r="CM13" s="186" t="s">
        <v>96</v>
      </c>
      <c r="CN13" s="186" t="s">
        <v>98</v>
      </c>
      <c r="CO13" s="167">
        <f t="shared" si="26"/>
        <v>30.599999999999998</v>
      </c>
      <c r="CP13" s="188">
        <v>9.6999999999999993</v>
      </c>
      <c r="CQ13" s="198">
        <f t="shared" si="13"/>
        <v>1.4020618556701032</v>
      </c>
      <c r="CR13" s="186">
        <v>2</v>
      </c>
      <c r="CS13" s="186">
        <v>3</v>
      </c>
      <c r="CT13" s="186" t="s">
        <v>97</v>
      </c>
      <c r="CU13" s="186" t="s">
        <v>98</v>
      </c>
      <c r="CV13" s="167">
        <f t="shared" si="27"/>
        <v>19.399999999999999</v>
      </c>
      <c r="CW13" s="96"/>
    </row>
    <row r="14" spans="1:113">
      <c r="A14" s="166"/>
      <c r="B14" s="166">
        <v>8</v>
      </c>
      <c r="C14" s="172">
        <v>9.1</v>
      </c>
      <c r="D14" s="198">
        <f t="shared" si="0"/>
        <v>1.4945054945054945</v>
      </c>
      <c r="E14" s="168">
        <v>1</v>
      </c>
      <c r="F14" s="182">
        <v>3</v>
      </c>
      <c r="G14" s="181" t="s">
        <v>97</v>
      </c>
      <c r="H14" s="181" t="s">
        <v>98</v>
      </c>
      <c r="I14" s="187">
        <f t="shared" si="14"/>
        <v>9.1</v>
      </c>
      <c r="J14" s="192">
        <v>8</v>
      </c>
      <c r="K14" s="198">
        <f t="shared" si="1"/>
        <v>1.7</v>
      </c>
      <c r="L14" s="193">
        <v>1</v>
      </c>
      <c r="M14" s="193">
        <v>3</v>
      </c>
      <c r="N14" s="193" t="s">
        <v>97</v>
      </c>
      <c r="O14" s="193" t="s">
        <v>98</v>
      </c>
      <c r="P14" s="167">
        <f t="shared" si="15"/>
        <v>8</v>
      </c>
      <c r="Q14" s="197"/>
      <c r="R14" s="196" t="str">
        <f t="shared" si="2"/>
        <v/>
      </c>
      <c r="S14" s="157"/>
      <c r="T14" s="157"/>
      <c r="U14" s="157"/>
      <c r="V14" s="157"/>
      <c r="W14" s="158">
        <f t="shared" si="16"/>
        <v>0</v>
      </c>
      <c r="X14" s="194">
        <v>12.4</v>
      </c>
      <c r="Y14" s="198">
        <f t="shared" si="3"/>
        <v>1.096774193548387</v>
      </c>
      <c r="Z14" s="195">
        <v>4</v>
      </c>
      <c r="AA14" s="195">
        <v>3</v>
      </c>
      <c r="AB14" s="195" t="s">
        <v>96</v>
      </c>
      <c r="AC14" s="195" t="s">
        <v>99</v>
      </c>
      <c r="AD14" s="167">
        <f t="shared" si="17"/>
        <v>49.6</v>
      </c>
      <c r="AE14" s="192">
        <v>8.8000000000000007</v>
      </c>
      <c r="AF14" s="198">
        <f t="shared" si="4"/>
        <v>1.5454545454545452</v>
      </c>
      <c r="AG14" s="193">
        <v>2</v>
      </c>
      <c r="AH14" s="193">
        <v>3</v>
      </c>
      <c r="AI14" s="193" t="s">
        <v>97</v>
      </c>
      <c r="AJ14" s="193" t="s">
        <v>98</v>
      </c>
      <c r="AK14" s="167">
        <f t="shared" si="18"/>
        <v>17.600000000000001</v>
      </c>
      <c r="AL14" s="155"/>
      <c r="AM14" s="196" t="str">
        <f t="shared" si="5"/>
        <v/>
      </c>
      <c r="AN14" s="157"/>
      <c r="AO14" s="157"/>
      <c r="AP14" s="157"/>
      <c r="AQ14" s="157"/>
      <c r="AR14" s="158">
        <f t="shared" si="19"/>
        <v>0</v>
      </c>
      <c r="AS14" s="199">
        <v>21.1</v>
      </c>
      <c r="AT14" s="198">
        <f t="shared" si="6"/>
        <v>0.64454976303317535</v>
      </c>
      <c r="AU14" s="200">
        <v>2</v>
      </c>
      <c r="AV14" s="200">
        <v>4</v>
      </c>
      <c r="AW14" s="195" t="s">
        <v>96</v>
      </c>
      <c r="AX14" s="195" t="s">
        <v>98</v>
      </c>
      <c r="AY14" s="167">
        <f t="shared" si="20"/>
        <v>42.2</v>
      </c>
      <c r="AZ14" s="188">
        <v>10.3</v>
      </c>
      <c r="BA14" s="198">
        <f t="shared" si="7"/>
        <v>1.320388349514563</v>
      </c>
      <c r="BB14" s="186">
        <v>2</v>
      </c>
      <c r="BC14" s="186">
        <v>3</v>
      </c>
      <c r="BD14" s="186" t="s">
        <v>111</v>
      </c>
      <c r="BE14" s="186" t="s">
        <v>98</v>
      </c>
      <c r="BF14" s="167">
        <f t="shared" si="21"/>
        <v>20.6</v>
      </c>
      <c r="BG14" s="160"/>
      <c r="BH14" s="196" t="str">
        <f t="shared" si="8"/>
        <v/>
      </c>
      <c r="BI14" s="159"/>
      <c r="BJ14" s="159"/>
      <c r="BK14" s="159"/>
      <c r="BL14" s="159"/>
      <c r="BM14" s="158">
        <f t="shared" si="22"/>
        <v>0</v>
      </c>
      <c r="BN14" s="188">
        <v>11.4</v>
      </c>
      <c r="BO14" s="198">
        <f t="shared" si="9"/>
        <v>1.1929824561403508</v>
      </c>
      <c r="BP14" s="186">
        <v>2</v>
      </c>
      <c r="BQ14" s="186">
        <v>3</v>
      </c>
      <c r="BR14" s="186" t="s">
        <v>114</v>
      </c>
      <c r="BS14" s="186" t="s">
        <v>99</v>
      </c>
      <c r="BT14" s="167">
        <f t="shared" si="23"/>
        <v>22.8</v>
      </c>
      <c r="BU14" s="188">
        <v>9.6999999999999993</v>
      </c>
      <c r="BV14" s="198">
        <f t="shared" si="10"/>
        <v>1.4020618556701032</v>
      </c>
      <c r="BW14" s="186">
        <v>1</v>
      </c>
      <c r="BX14" s="186">
        <v>3</v>
      </c>
      <c r="BY14" s="186" t="s">
        <v>97</v>
      </c>
      <c r="BZ14" s="186" t="s">
        <v>98</v>
      </c>
      <c r="CA14" s="167">
        <f t="shared" si="24"/>
        <v>9.6999999999999993</v>
      </c>
      <c r="CB14" s="160"/>
      <c r="CC14" s="196" t="str">
        <f t="shared" si="11"/>
        <v/>
      </c>
      <c r="CD14" s="159"/>
      <c r="CE14" s="159"/>
      <c r="CF14" s="159"/>
      <c r="CG14" s="159"/>
      <c r="CH14" s="158">
        <f t="shared" si="25"/>
        <v>0</v>
      </c>
      <c r="CI14" s="188">
        <v>11</v>
      </c>
      <c r="CJ14" s="198">
        <f t="shared" si="12"/>
        <v>1.2363636363636363</v>
      </c>
      <c r="CK14" s="186">
        <v>1</v>
      </c>
      <c r="CL14" s="186">
        <v>3</v>
      </c>
      <c r="CM14" s="186" t="s">
        <v>97</v>
      </c>
      <c r="CN14" s="186" t="s">
        <v>98</v>
      </c>
      <c r="CO14" s="167">
        <f t="shared" si="26"/>
        <v>11</v>
      </c>
      <c r="CP14" s="188">
        <v>8.3000000000000007</v>
      </c>
      <c r="CQ14" s="198">
        <f t="shared" si="13"/>
        <v>1.6385542168674696</v>
      </c>
      <c r="CR14" s="186">
        <v>1</v>
      </c>
      <c r="CS14" s="186">
        <v>3</v>
      </c>
      <c r="CT14" s="186" t="s">
        <v>97</v>
      </c>
      <c r="CU14" s="186" t="s">
        <v>98</v>
      </c>
      <c r="CV14" s="167">
        <f t="shared" si="27"/>
        <v>8.3000000000000007</v>
      </c>
      <c r="CW14" s="96"/>
    </row>
    <row r="15" spans="1:113">
      <c r="A15" s="166"/>
      <c r="B15" s="166">
        <v>9</v>
      </c>
      <c r="C15" s="172">
        <v>8.5</v>
      </c>
      <c r="D15" s="198">
        <f t="shared" si="0"/>
        <v>1.5999999999999999</v>
      </c>
      <c r="E15" s="168">
        <v>1</v>
      </c>
      <c r="F15" s="182">
        <v>3</v>
      </c>
      <c r="G15" s="181" t="s">
        <v>97</v>
      </c>
      <c r="H15" s="181" t="s">
        <v>98</v>
      </c>
      <c r="I15" s="187">
        <f t="shared" si="14"/>
        <v>8.5</v>
      </c>
      <c r="J15" s="192">
        <v>9.4</v>
      </c>
      <c r="K15" s="198">
        <f t="shared" si="1"/>
        <v>1.4468085106382977</v>
      </c>
      <c r="L15" s="193">
        <v>2</v>
      </c>
      <c r="M15" s="193">
        <v>3</v>
      </c>
      <c r="N15" s="193" t="s">
        <v>96</v>
      </c>
      <c r="O15" s="193" t="s">
        <v>98</v>
      </c>
      <c r="P15" s="167">
        <f t="shared" si="15"/>
        <v>18.8</v>
      </c>
      <c r="Q15" s="197"/>
      <c r="R15" s="196" t="str">
        <f t="shared" si="2"/>
        <v/>
      </c>
      <c r="S15" s="157"/>
      <c r="T15" s="157"/>
      <c r="U15" s="157"/>
      <c r="V15" s="157"/>
      <c r="W15" s="158">
        <f t="shared" si="16"/>
        <v>0</v>
      </c>
      <c r="X15" s="194">
        <v>7.7</v>
      </c>
      <c r="Y15" s="198">
        <f t="shared" si="3"/>
        <v>1.7662337662337662</v>
      </c>
      <c r="Z15" s="195">
        <v>1</v>
      </c>
      <c r="AA15" s="195">
        <v>3</v>
      </c>
      <c r="AB15" s="195" t="s">
        <v>97</v>
      </c>
      <c r="AC15" s="195" t="s">
        <v>98</v>
      </c>
      <c r="AD15" s="167">
        <f t="shared" si="17"/>
        <v>7.7</v>
      </c>
      <c r="AE15" s="192">
        <v>10.1</v>
      </c>
      <c r="AF15" s="198">
        <f t="shared" si="4"/>
        <v>1.3465346534653466</v>
      </c>
      <c r="AG15" s="193">
        <v>2</v>
      </c>
      <c r="AH15" s="193">
        <v>4</v>
      </c>
      <c r="AI15" s="193" t="s">
        <v>97</v>
      </c>
      <c r="AJ15" s="193" t="s">
        <v>98</v>
      </c>
      <c r="AK15" s="167">
        <f t="shared" si="18"/>
        <v>20.2</v>
      </c>
      <c r="AL15" s="155"/>
      <c r="AM15" s="196" t="str">
        <f t="shared" si="5"/>
        <v/>
      </c>
      <c r="AN15" s="157"/>
      <c r="AO15" s="157"/>
      <c r="AP15" s="157"/>
      <c r="AQ15" s="157"/>
      <c r="AR15" s="158">
        <f t="shared" si="19"/>
        <v>0</v>
      </c>
      <c r="AS15" s="199">
        <v>16.7</v>
      </c>
      <c r="AT15" s="198">
        <f t="shared" si="6"/>
        <v>0.81437125748502992</v>
      </c>
      <c r="AU15" s="200">
        <v>1</v>
      </c>
      <c r="AV15" s="200">
        <v>4</v>
      </c>
      <c r="AW15" s="195" t="s">
        <v>97</v>
      </c>
      <c r="AX15" s="195" t="s">
        <v>98</v>
      </c>
      <c r="AY15" s="167">
        <f t="shared" si="20"/>
        <v>16.7</v>
      </c>
      <c r="AZ15" s="188">
        <v>17.600000000000001</v>
      </c>
      <c r="BA15" s="198">
        <f t="shared" si="7"/>
        <v>0.7727272727272726</v>
      </c>
      <c r="BB15" s="186">
        <v>20</v>
      </c>
      <c r="BC15" s="186">
        <v>3</v>
      </c>
      <c r="BD15" s="186" t="s">
        <v>96</v>
      </c>
      <c r="BE15" s="186" t="s">
        <v>98</v>
      </c>
      <c r="BF15" s="167">
        <f t="shared" si="21"/>
        <v>352</v>
      </c>
      <c r="BG15" s="160"/>
      <c r="BH15" s="196" t="str">
        <f t="shared" si="8"/>
        <v/>
      </c>
      <c r="BI15" s="159"/>
      <c r="BJ15" s="159"/>
      <c r="BK15" s="159"/>
      <c r="BL15" s="159"/>
      <c r="BM15" s="158">
        <f t="shared" si="22"/>
        <v>0</v>
      </c>
      <c r="BN15" s="188"/>
      <c r="BO15" s="198" t="str">
        <f t="shared" si="9"/>
        <v/>
      </c>
      <c r="BP15" s="186"/>
      <c r="BQ15" s="186"/>
      <c r="BR15" s="186"/>
      <c r="BS15" s="186"/>
      <c r="BT15" s="167">
        <f t="shared" si="23"/>
        <v>0</v>
      </c>
      <c r="BU15" s="188">
        <v>8.8000000000000007</v>
      </c>
      <c r="BV15" s="198">
        <f t="shared" si="10"/>
        <v>1.5454545454545452</v>
      </c>
      <c r="BW15" s="186">
        <v>1</v>
      </c>
      <c r="BX15" s="186">
        <v>3</v>
      </c>
      <c r="BY15" s="186" t="s">
        <v>96</v>
      </c>
      <c r="BZ15" s="186" t="s">
        <v>98</v>
      </c>
      <c r="CA15" s="167">
        <f t="shared" si="24"/>
        <v>8.8000000000000007</v>
      </c>
      <c r="CB15" s="160"/>
      <c r="CC15" s="196" t="str">
        <f t="shared" si="11"/>
        <v/>
      </c>
      <c r="CD15" s="159"/>
      <c r="CE15" s="159"/>
      <c r="CF15" s="159"/>
      <c r="CG15" s="159"/>
      <c r="CH15" s="158">
        <f t="shared" si="25"/>
        <v>0</v>
      </c>
      <c r="CI15" s="188">
        <v>9.3000000000000007</v>
      </c>
      <c r="CJ15" s="198">
        <f t="shared" si="12"/>
        <v>1.4623655913978493</v>
      </c>
      <c r="CK15" s="186">
        <v>1</v>
      </c>
      <c r="CL15" s="186">
        <v>3</v>
      </c>
      <c r="CM15" s="186" t="s">
        <v>96</v>
      </c>
      <c r="CN15" s="186" t="s">
        <v>98</v>
      </c>
      <c r="CO15" s="167">
        <f t="shared" si="26"/>
        <v>9.3000000000000007</v>
      </c>
      <c r="CP15" s="188">
        <v>10.4</v>
      </c>
      <c r="CQ15" s="198">
        <f t="shared" si="13"/>
        <v>1.3076923076923077</v>
      </c>
      <c r="CR15" s="186">
        <v>5</v>
      </c>
      <c r="CS15" s="186">
        <v>5</v>
      </c>
      <c r="CT15" s="186" t="s">
        <v>96</v>
      </c>
      <c r="CU15" s="186" t="s">
        <v>98</v>
      </c>
      <c r="CV15" s="167">
        <f t="shared" si="27"/>
        <v>52</v>
      </c>
      <c r="CW15" s="96"/>
    </row>
    <row r="16" spans="1:113">
      <c r="A16" s="166"/>
      <c r="B16" s="166">
        <v>10</v>
      </c>
      <c r="C16" s="172">
        <v>8.1</v>
      </c>
      <c r="D16" s="198">
        <f t="shared" si="0"/>
        <v>1.6790123456790125</v>
      </c>
      <c r="E16" s="168">
        <v>1</v>
      </c>
      <c r="F16" s="182">
        <v>3</v>
      </c>
      <c r="G16" s="181" t="s">
        <v>97</v>
      </c>
      <c r="H16" s="181" t="s">
        <v>98</v>
      </c>
      <c r="I16" s="187">
        <f t="shared" si="14"/>
        <v>8.1</v>
      </c>
      <c r="J16" s="192">
        <v>9.8000000000000007</v>
      </c>
      <c r="K16" s="198">
        <f t="shared" si="1"/>
        <v>1.3877551020408161</v>
      </c>
      <c r="L16" s="193">
        <v>1</v>
      </c>
      <c r="M16" s="193">
        <v>3</v>
      </c>
      <c r="N16" s="193" t="s">
        <v>97</v>
      </c>
      <c r="O16" s="193" t="s">
        <v>98</v>
      </c>
      <c r="P16" s="167">
        <f t="shared" si="15"/>
        <v>9.8000000000000007</v>
      </c>
      <c r="Q16" s="197"/>
      <c r="R16" s="196" t="str">
        <f t="shared" si="2"/>
        <v/>
      </c>
      <c r="S16" s="157"/>
      <c r="T16" s="157"/>
      <c r="U16" s="157"/>
      <c r="V16" s="157"/>
      <c r="W16" s="158">
        <f t="shared" si="16"/>
        <v>0</v>
      </c>
      <c r="X16" s="194">
        <v>7.8</v>
      </c>
      <c r="Y16" s="198">
        <f t="shared" si="3"/>
        <v>1.7435897435897436</v>
      </c>
      <c r="Z16" s="195">
        <v>1</v>
      </c>
      <c r="AA16" s="195">
        <v>3</v>
      </c>
      <c r="AB16" s="195" t="s">
        <v>97</v>
      </c>
      <c r="AC16" s="195" t="s">
        <v>98</v>
      </c>
      <c r="AD16" s="167">
        <f t="shared" si="17"/>
        <v>7.8</v>
      </c>
      <c r="AE16" s="192">
        <v>13.6</v>
      </c>
      <c r="AF16" s="198">
        <f t="shared" si="4"/>
        <v>1</v>
      </c>
      <c r="AG16" s="193">
        <v>2</v>
      </c>
      <c r="AH16" s="193">
        <v>3</v>
      </c>
      <c r="AI16" s="193" t="s">
        <v>97</v>
      </c>
      <c r="AJ16" s="193" t="s">
        <v>100</v>
      </c>
      <c r="AK16" s="167">
        <f t="shared" si="18"/>
        <v>27.2</v>
      </c>
      <c r="AL16" s="155"/>
      <c r="AM16" s="196" t="str">
        <f t="shared" si="5"/>
        <v/>
      </c>
      <c r="AN16" s="157"/>
      <c r="AO16" s="157"/>
      <c r="AP16" s="157"/>
      <c r="AQ16" s="157"/>
      <c r="AR16" s="158">
        <f t="shared" si="19"/>
        <v>0</v>
      </c>
      <c r="AS16" s="199">
        <v>22.8</v>
      </c>
      <c r="AT16" s="198">
        <f t="shared" si="6"/>
        <v>0.59649122807017541</v>
      </c>
      <c r="AU16" s="200">
        <v>2</v>
      </c>
      <c r="AV16" s="200">
        <v>3</v>
      </c>
      <c r="AW16" s="195" t="s">
        <v>96</v>
      </c>
      <c r="AX16" s="195" t="s">
        <v>98</v>
      </c>
      <c r="AY16" s="167">
        <f t="shared" si="20"/>
        <v>45.6</v>
      </c>
      <c r="AZ16" s="188">
        <v>13.1</v>
      </c>
      <c r="BA16" s="198">
        <f t="shared" si="7"/>
        <v>1.0381679389312977</v>
      </c>
      <c r="BB16" s="186">
        <v>1</v>
      </c>
      <c r="BC16" s="186">
        <v>4</v>
      </c>
      <c r="BD16" s="186" t="s">
        <v>97</v>
      </c>
      <c r="BE16" s="186" t="s">
        <v>98</v>
      </c>
      <c r="BF16" s="167">
        <f t="shared" si="21"/>
        <v>13.1</v>
      </c>
      <c r="BG16" s="160"/>
      <c r="BH16" s="196" t="str">
        <f t="shared" si="8"/>
        <v/>
      </c>
      <c r="BI16" s="159"/>
      <c r="BJ16" s="159"/>
      <c r="BK16" s="159"/>
      <c r="BL16" s="159"/>
      <c r="BM16" s="158">
        <f t="shared" si="22"/>
        <v>0</v>
      </c>
      <c r="BN16" s="188"/>
      <c r="BO16" s="198" t="str">
        <f t="shared" si="9"/>
        <v/>
      </c>
      <c r="BP16" s="186"/>
      <c r="BQ16" s="186"/>
      <c r="BR16" s="186"/>
      <c r="BS16" s="186"/>
      <c r="BT16" s="167">
        <f t="shared" si="23"/>
        <v>0</v>
      </c>
      <c r="BU16" s="188">
        <v>11</v>
      </c>
      <c r="BV16" s="198">
        <f t="shared" si="10"/>
        <v>1.2363636363636363</v>
      </c>
      <c r="BW16" s="186">
        <v>3</v>
      </c>
      <c r="BX16" s="186">
        <v>3</v>
      </c>
      <c r="BY16" s="186" t="s">
        <v>96</v>
      </c>
      <c r="BZ16" s="186" t="s">
        <v>98</v>
      </c>
      <c r="CA16" s="167">
        <f t="shared" si="24"/>
        <v>33</v>
      </c>
      <c r="CB16" s="160"/>
      <c r="CC16" s="196" t="str">
        <f t="shared" si="11"/>
        <v/>
      </c>
      <c r="CD16" s="159"/>
      <c r="CE16" s="159"/>
      <c r="CF16" s="159"/>
      <c r="CG16" s="159"/>
      <c r="CH16" s="158">
        <f t="shared" si="25"/>
        <v>0</v>
      </c>
      <c r="CI16" s="188">
        <v>9.1</v>
      </c>
      <c r="CJ16" s="198">
        <f t="shared" si="12"/>
        <v>1.4945054945054945</v>
      </c>
      <c r="CK16" s="186">
        <v>1</v>
      </c>
      <c r="CL16" s="186">
        <v>3</v>
      </c>
      <c r="CM16" s="186" t="s">
        <v>96</v>
      </c>
      <c r="CN16" s="186" t="s">
        <v>98</v>
      </c>
      <c r="CO16" s="167">
        <f t="shared" si="26"/>
        <v>9.1</v>
      </c>
      <c r="CP16" s="188">
        <v>12.5</v>
      </c>
      <c r="CQ16" s="198">
        <f t="shared" si="13"/>
        <v>1.0880000000000001</v>
      </c>
      <c r="CR16" s="186">
        <v>2</v>
      </c>
      <c r="CS16" s="186">
        <v>3</v>
      </c>
      <c r="CT16" s="186" t="s">
        <v>96</v>
      </c>
      <c r="CU16" s="186" t="s">
        <v>98</v>
      </c>
      <c r="CV16" s="167">
        <f t="shared" si="27"/>
        <v>25</v>
      </c>
      <c r="CW16" s="96"/>
    </row>
    <row r="17" spans="2:101">
      <c r="B17">
        <v>11</v>
      </c>
      <c r="C17" s="86">
        <v>7.7</v>
      </c>
      <c r="D17" s="147">
        <f t="shared" si="0"/>
        <v>1.7662337662337662</v>
      </c>
      <c r="E17" s="31">
        <v>1</v>
      </c>
      <c r="F17" s="57">
        <v>3</v>
      </c>
      <c r="G17" s="59" t="s">
        <v>97</v>
      </c>
      <c r="H17" s="59" t="s">
        <v>98</v>
      </c>
      <c r="I17" s="94">
        <f t="shared" si="14"/>
        <v>7.7</v>
      </c>
      <c r="J17" s="190">
        <v>8.8000000000000007</v>
      </c>
      <c r="K17" s="147">
        <f t="shared" si="1"/>
        <v>1.5454545454545452</v>
      </c>
      <c r="L17" s="191">
        <v>1</v>
      </c>
      <c r="M17" s="191">
        <v>3</v>
      </c>
      <c r="N17" s="191" t="s">
        <v>97</v>
      </c>
      <c r="O17" s="191" t="s">
        <v>98</v>
      </c>
      <c r="P17" s="88">
        <f t="shared" si="15"/>
        <v>8.8000000000000007</v>
      </c>
      <c r="Q17" s="135"/>
      <c r="R17" s="147" t="str">
        <f t="shared" si="2"/>
        <v/>
      </c>
      <c r="S17" s="31"/>
      <c r="T17" s="31"/>
      <c r="U17" s="31"/>
      <c r="V17" s="31"/>
      <c r="W17" s="88">
        <f t="shared" si="16"/>
        <v>0</v>
      </c>
      <c r="X17" s="174">
        <v>8.9</v>
      </c>
      <c r="Y17" s="147">
        <f t="shared" si="3"/>
        <v>1.5280898876404494</v>
      </c>
      <c r="Z17" s="138">
        <v>1</v>
      </c>
      <c r="AA17" s="138">
        <v>3</v>
      </c>
      <c r="AB17" s="138" t="s">
        <v>97</v>
      </c>
      <c r="AC17" s="138" t="s">
        <v>112</v>
      </c>
      <c r="AD17" s="88">
        <f t="shared" si="17"/>
        <v>8.9</v>
      </c>
      <c r="AE17" s="190">
        <v>8.9</v>
      </c>
      <c r="AF17" s="147">
        <f t="shared" si="4"/>
        <v>1.5280898876404494</v>
      </c>
      <c r="AG17" s="191">
        <v>1</v>
      </c>
      <c r="AH17" s="191">
        <v>3</v>
      </c>
      <c r="AI17" s="191" t="s">
        <v>97</v>
      </c>
      <c r="AJ17" s="191" t="s">
        <v>98</v>
      </c>
      <c r="AK17" s="88">
        <f t="shared" si="18"/>
        <v>8.9</v>
      </c>
      <c r="AL17" s="86"/>
      <c r="AM17" s="147" t="str">
        <f t="shared" si="5"/>
        <v/>
      </c>
      <c r="AN17" s="31"/>
      <c r="AO17" s="31"/>
      <c r="AP17" s="31"/>
      <c r="AQ17" s="31"/>
      <c r="AR17" s="88">
        <f t="shared" si="19"/>
        <v>0</v>
      </c>
      <c r="AS17" s="175">
        <v>8.8000000000000007</v>
      </c>
      <c r="AT17" s="147">
        <f t="shared" si="6"/>
        <v>1.5454545454545452</v>
      </c>
      <c r="AU17" s="176">
        <v>1</v>
      </c>
      <c r="AV17" s="176">
        <v>3</v>
      </c>
      <c r="AW17" s="138" t="s">
        <v>97</v>
      </c>
      <c r="AX17" s="138" t="s">
        <v>98</v>
      </c>
      <c r="AY17" s="88">
        <f t="shared" si="20"/>
        <v>8.8000000000000007</v>
      </c>
      <c r="AZ17" s="87">
        <v>15.5</v>
      </c>
      <c r="BA17" s="147">
        <f t="shared" si="7"/>
        <v>0.8774193548387097</v>
      </c>
      <c r="BB17" s="130">
        <v>1</v>
      </c>
      <c r="BC17" s="130">
        <v>3</v>
      </c>
      <c r="BD17" s="130" t="s">
        <v>96</v>
      </c>
      <c r="BE17" s="130" t="s">
        <v>98</v>
      </c>
      <c r="BF17" s="88">
        <f t="shared" si="21"/>
        <v>15.5</v>
      </c>
      <c r="BG17" s="87"/>
      <c r="BH17" s="147" t="str">
        <f t="shared" si="8"/>
        <v/>
      </c>
      <c r="BI17" s="130"/>
      <c r="BJ17" s="130"/>
      <c r="BK17" s="130"/>
      <c r="BL17" s="130"/>
      <c r="BM17" s="88">
        <f t="shared" si="22"/>
        <v>0</v>
      </c>
      <c r="BN17" s="87"/>
      <c r="BO17" s="147" t="str">
        <f t="shared" si="9"/>
        <v/>
      </c>
      <c r="BP17" s="130"/>
      <c r="BQ17" s="130"/>
      <c r="BR17" s="130"/>
      <c r="BS17" s="130"/>
      <c r="BT17" s="88">
        <f t="shared" si="23"/>
        <v>0</v>
      </c>
      <c r="BU17" s="87">
        <v>7.9</v>
      </c>
      <c r="BV17" s="147">
        <f t="shared" si="10"/>
        <v>1.721518987341772</v>
      </c>
      <c r="BW17" s="130">
        <v>1</v>
      </c>
      <c r="BX17" s="130">
        <v>3</v>
      </c>
      <c r="BY17" s="130" t="s">
        <v>97</v>
      </c>
      <c r="BZ17" s="130" t="s">
        <v>98</v>
      </c>
      <c r="CA17" s="88">
        <f t="shared" si="24"/>
        <v>7.9</v>
      </c>
      <c r="CB17" s="87"/>
      <c r="CC17" s="147" t="str">
        <f t="shared" si="11"/>
        <v/>
      </c>
      <c r="CD17" s="130"/>
      <c r="CE17" s="130"/>
      <c r="CF17" s="130"/>
      <c r="CG17" s="130"/>
      <c r="CH17" s="88">
        <f t="shared" si="25"/>
        <v>0</v>
      </c>
      <c r="CI17" s="87">
        <v>30</v>
      </c>
      <c r="CJ17" s="147">
        <f t="shared" si="12"/>
        <v>0.45333333333333331</v>
      </c>
      <c r="CK17" s="130">
        <v>4</v>
      </c>
      <c r="CL17" s="130">
        <v>3</v>
      </c>
      <c r="CM17" s="130" t="s">
        <v>96</v>
      </c>
      <c r="CN17" s="130" t="s">
        <v>99</v>
      </c>
      <c r="CO17" s="88">
        <f t="shared" si="26"/>
        <v>120</v>
      </c>
      <c r="CP17" s="87">
        <v>12.2</v>
      </c>
      <c r="CQ17" s="147">
        <f t="shared" si="13"/>
        <v>1.1147540983606559</v>
      </c>
      <c r="CR17" s="130">
        <v>1</v>
      </c>
      <c r="CS17" s="130">
        <v>4</v>
      </c>
      <c r="CT17" s="130" t="s">
        <v>97</v>
      </c>
      <c r="CU17" s="130" t="s">
        <v>98</v>
      </c>
      <c r="CV17" s="88">
        <f t="shared" si="27"/>
        <v>12.2</v>
      </c>
      <c r="CW17" s="96"/>
    </row>
    <row r="18" spans="2:101">
      <c r="B18">
        <v>12</v>
      </c>
      <c r="C18" s="87">
        <v>11.9</v>
      </c>
      <c r="D18" s="147">
        <f t="shared" si="0"/>
        <v>1.1428571428571428</v>
      </c>
      <c r="E18" s="130">
        <v>1</v>
      </c>
      <c r="F18" s="90">
        <v>3</v>
      </c>
      <c r="G18" s="94" t="s">
        <v>97</v>
      </c>
      <c r="H18" s="94" t="s">
        <v>98</v>
      </c>
      <c r="I18" s="94">
        <f t="shared" si="14"/>
        <v>11.9</v>
      </c>
      <c r="J18" s="114"/>
      <c r="K18" s="147" t="str">
        <f t="shared" si="1"/>
        <v/>
      </c>
      <c r="L18" s="113"/>
      <c r="M18" s="113"/>
      <c r="N18" s="113"/>
      <c r="O18" s="113"/>
      <c r="P18" s="88">
        <f t="shared" si="15"/>
        <v>0</v>
      </c>
      <c r="Q18" s="135"/>
      <c r="R18" s="147" t="str">
        <f t="shared" si="2"/>
        <v/>
      </c>
      <c r="S18" s="31"/>
      <c r="T18" s="31"/>
      <c r="U18" s="31"/>
      <c r="V18" s="31"/>
      <c r="W18" s="88">
        <f t="shared" si="16"/>
        <v>0</v>
      </c>
      <c r="X18" s="174">
        <v>8.6</v>
      </c>
      <c r="Y18" s="147">
        <f t="shared" si="3"/>
        <v>1.5813953488372092</v>
      </c>
      <c r="Z18" s="138">
        <v>1</v>
      </c>
      <c r="AA18" s="138">
        <v>3</v>
      </c>
      <c r="AB18" s="138" t="s">
        <v>97</v>
      </c>
      <c r="AC18" s="138" t="s">
        <v>98</v>
      </c>
      <c r="AD18" s="88">
        <f t="shared" si="17"/>
        <v>8.6</v>
      </c>
      <c r="AE18" s="114"/>
      <c r="AF18" s="147" t="str">
        <f t="shared" si="4"/>
        <v/>
      </c>
      <c r="AG18" s="113"/>
      <c r="AH18" s="113"/>
      <c r="AI18" s="113"/>
      <c r="AJ18" s="113"/>
      <c r="AK18" s="88">
        <f t="shared" si="18"/>
        <v>0</v>
      </c>
      <c r="AL18" s="86"/>
      <c r="AM18" s="147" t="str">
        <f t="shared" si="5"/>
        <v/>
      </c>
      <c r="AN18" s="31"/>
      <c r="AO18" s="31"/>
      <c r="AP18" s="31"/>
      <c r="AQ18" s="31"/>
      <c r="AR18" s="88">
        <f t="shared" si="19"/>
        <v>0</v>
      </c>
      <c r="AS18" s="175">
        <v>15.2</v>
      </c>
      <c r="AT18" s="147">
        <f t="shared" si="6"/>
        <v>0.89473684210526316</v>
      </c>
      <c r="AU18" s="176">
        <v>3</v>
      </c>
      <c r="AV18" s="176">
        <v>3</v>
      </c>
      <c r="AW18" s="138" t="s">
        <v>96</v>
      </c>
      <c r="AX18" s="138" t="s">
        <v>98</v>
      </c>
      <c r="AY18" s="88">
        <f t="shared" si="20"/>
        <v>45.599999999999994</v>
      </c>
      <c r="AZ18" s="87">
        <v>10.4</v>
      </c>
      <c r="BA18" s="147">
        <f t="shared" si="7"/>
        <v>1.3076923076923077</v>
      </c>
      <c r="BB18" s="130">
        <v>2</v>
      </c>
      <c r="BC18" s="130">
        <v>5</v>
      </c>
      <c r="BD18" s="130" t="s">
        <v>96</v>
      </c>
      <c r="BE18" s="130" t="s">
        <v>98</v>
      </c>
      <c r="BF18" s="88">
        <f t="shared" si="21"/>
        <v>20.8</v>
      </c>
      <c r="BG18" s="87"/>
      <c r="BH18" s="147" t="str">
        <f t="shared" si="8"/>
        <v/>
      </c>
      <c r="BI18" s="130"/>
      <c r="BJ18" s="130"/>
      <c r="BK18" s="130"/>
      <c r="BL18" s="130"/>
      <c r="BM18" s="88">
        <f t="shared" si="22"/>
        <v>0</v>
      </c>
      <c r="BN18" s="87"/>
      <c r="BO18" s="147" t="str">
        <f t="shared" si="9"/>
        <v/>
      </c>
      <c r="BP18" s="130"/>
      <c r="BQ18" s="130"/>
      <c r="BR18" s="130"/>
      <c r="BS18" s="130"/>
      <c r="BT18" s="88">
        <f t="shared" si="23"/>
        <v>0</v>
      </c>
      <c r="BU18" s="87">
        <v>9.9</v>
      </c>
      <c r="BV18" s="147">
        <f t="shared" si="10"/>
        <v>1.3737373737373737</v>
      </c>
      <c r="BW18" s="130">
        <v>2</v>
      </c>
      <c r="BX18" s="130">
        <v>3</v>
      </c>
      <c r="BY18" s="130" t="s">
        <v>96</v>
      </c>
      <c r="BZ18" s="130" t="s">
        <v>98</v>
      </c>
      <c r="CA18" s="88">
        <f t="shared" si="24"/>
        <v>19.8</v>
      </c>
      <c r="CB18" s="87"/>
      <c r="CC18" s="147" t="str">
        <f t="shared" si="11"/>
        <v/>
      </c>
      <c r="CD18" s="130"/>
      <c r="CE18" s="130"/>
      <c r="CF18" s="130"/>
      <c r="CG18" s="130"/>
      <c r="CH18" s="88">
        <f t="shared" si="25"/>
        <v>0</v>
      </c>
      <c r="CI18" s="87">
        <v>8.1</v>
      </c>
      <c r="CJ18" s="147">
        <f t="shared" si="12"/>
        <v>1.6790123456790125</v>
      </c>
      <c r="CK18" s="130">
        <v>1</v>
      </c>
      <c r="CL18" s="130">
        <v>3</v>
      </c>
      <c r="CM18" s="130" t="s">
        <v>97</v>
      </c>
      <c r="CN18" s="130" t="s">
        <v>98</v>
      </c>
      <c r="CO18" s="88">
        <f t="shared" si="26"/>
        <v>8.1</v>
      </c>
      <c r="CP18" s="87">
        <v>12.1</v>
      </c>
      <c r="CQ18" s="147">
        <f t="shared" si="13"/>
        <v>1.1239669421487604</v>
      </c>
      <c r="CR18" s="130">
        <v>4</v>
      </c>
      <c r="CS18" s="130">
        <v>3</v>
      </c>
      <c r="CT18" s="130" t="s">
        <v>96</v>
      </c>
      <c r="CU18" s="130" t="s">
        <v>98</v>
      </c>
      <c r="CV18" s="88">
        <f t="shared" si="27"/>
        <v>48.4</v>
      </c>
      <c r="CW18" s="96"/>
    </row>
    <row r="19" spans="2:101">
      <c r="B19">
        <v>13</v>
      </c>
      <c r="C19" s="87">
        <v>8.1</v>
      </c>
      <c r="D19" s="147">
        <f t="shared" si="0"/>
        <v>1.6790123456790125</v>
      </c>
      <c r="E19" s="130">
        <v>1</v>
      </c>
      <c r="F19" s="90">
        <v>3</v>
      </c>
      <c r="G19" s="94" t="s">
        <v>97</v>
      </c>
      <c r="H19" s="94" t="s">
        <v>98</v>
      </c>
      <c r="I19" s="94">
        <f t="shared" si="14"/>
        <v>8.1</v>
      </c>
      <c r="J19" s="114"/>
      <c r="K19" s="147" t="str">
        <f t="shared" si="1"/>
        <v/>
      </c>
      <c r="L19" s="113"/>
      <c r="M19" s="113"/>
      <c r="N19" s="113"/>
      <c r="O19" s="113"/>
      <c r="P19" s="88">
        <f t="shared" si="15"/>
        <v>0</v>
      </c>
      <c r="Q19" s="135"/>
      <c r="R19" s="147" t="str">
        <f t="shared" si="2"/>
        <v/>
      </c>
      <c r="S19" s="31"/>
      <c r="T19" s="31"/>
      <c r="U19" s="31"/>
      <c r="V19" s="31"/>
      <c r="W19" s="88">
        <f t="shared" si="16"/>
        <v>0</v>
      </c>
      <c r="X19" s="174">
        <v>10.4</v>
      </c>
      <c r="Y19" s="147">
        <f t="shared" si="3"/>
        <v>1.3076923076923077</v>
      </c>
      <c r="Z19" s="138">
        <v>2</v>
      </c>
      <c r="AA19" s="138">
        <v>4</v>
      </c>
      <c r="AB19" s="138" t="s">
        <v>97</v>
      </c>
      <c r="AC19" s="138" t="s">
        <v>98</v>
      </c>
      <c r="AD19" s="88">
        <f t="shared" si="17"/>
        <v>20.8</v>
      </c>
      <c r="AE19" s="114"/>
      <c r="AF19" s="147" t="str">
        <f t="shared" si="4"/>
        <v/>
      </c>
      <c r="AG19" s="113"/>
      <c r="AH19" s="113"/>
      <c r="AI19" s="113"/>
      <c r="AJ19" s="113"/>
      <c r="AK19" s="88">
        <f t="shared" si="18"/>
        <v>0</v>
      </c>
      <c r="AL19" s="86"/>
      <c r="AM19" s="147" t="str">
        <f t="shared" si="5"/>
        <v/>
      </c>
      <c r="AN19" s="31"/>
      <c r="AO19" s="31"/>
      <c r="AP19" s="31"/>
      <c r="AQ19" s="31"/>
      <c r="AR19" s="88">
        <f t="shared" si="19"/>
        <v>0</v>
      </c>
      <c r="AS19" s="175">
        <v>10.5</v>
      </c>
      <c r="AT19" s="147">
        <f t="shared" si="6"/>
        <v>1.2952380952380953</v>
      </c>
      <c r="AU19" s="176">
        <v>1</v>
      </c>
      <c r="AV19" s="176">
        <v>3</v>
      </c>
      <c r="AW19" s="138" t="s">
        <v>97</v>
      </c>
      <c r="AX19" s="138" t="s">
        <v>98</v>
      </c>
      <c r="AY19" s="88">
        <f t="shared" si="20"/>
        <v>10.5</v>
      </c>
      <c r="AZ19" s="87"/>
      <c r="BA19" s="147" t="str">
        <f t="shared" si="7"/>
        <v/>
      </c>
      <c r="BB19" s="130"/>
      <c r="BC19" s="130"/>
      <c r="BD19" s="130"/>
      <c r="BE19" s="130"/>
      <c r="BF19" s="88">
        <f t="shared" si="21"/>
        <v>0</v>
      </c>
      <c r="BG19" s="87"/>
      <c r="BH19" s="147" t="str">
        <f t="shared" si="8"/>
        <v/>
      </c>
      <c r="BI19" s="130"/>
      <c r="BJ19" s="130"/>
      <c r="BK19" s="130"/>
      <c r="BL19" s="130"/>
      <c r="BM19" s="88">
        <f t="shared" si="22"/>
        <v>0</v>
      </c>
      <c r="BN19" s="87"/>
      <c r="BO19" s="147" t="str">
        <f t="shared" si="9"/>
        <v/>
      </c>
      <c r="BP19" s="130"/>
      <c r="BQ19" s="130"/>
      <c r="BR19" s="130"/>
      <c r="BS19" s="130"/>
      <c r="BT19" s="88">
        <f t="shared" si="23"/>
        <v>0</v>
      </c>
      <c r="BU19" s="87">
        <v>7.3</v>
      </c>
      <c r="BV19" s="147">
        <f t="shared" si="10"/>
        <v>1.8630136986301369</v>
      </c>
      <c r="BW19" s="130">
        <v>1</v>
      </c>
      <c r="BX19" s="130">
        <v>3</v>
      </c>
      <c r="BY19" s="130" t="s">
        <v>97</v>
      </c>
      <c r="BZ19" s="130" t="s">
        <v>98</v>
      </c>
      <c r="CA19" s="88">
        <f t="shared" si="24"/>
        <v>7.3</v>
      </c>
      <c r="CB19" s="87"/>
      <c r="CC19" s="147" t="str">
        <f t="shared" si="11"/>
        <v/>
      </c>
      <c r="CD19" s="130"/>
      <c r="CE19" s="130"/>
      <c r="CF19" s="130"/>
      <c r="CG19" s="130"/>
      <c r="CH19" s="88">
        <f t="shared" si="25"/>
        <v>0</v>
      </c>
      <c r="CI19" s="87">
        <v>9.1999999999999993</v>
      </c>
      <c r="CJ19" s="147">
        <f t="shared" si="12"/>
        <v>1.4782608695652175</v>
      </c>
      <c r="CK19" s="130">
        <v>1</v>
      </c>
      <c r="CL19" s="130">
        <v>3</v>
      </c>
      <c r="CM19" s="130" t="s">
        <v>96</v>
      </c>
      <c r="CN19" s="130" t="s">
        <v>98</v>
      </c>
      <c r="CO19" s="88">
        <f t="shared" si="26"/>
        <v>9.1999999999999993</v>
      </c>
      <c r="CP19" s="87">
        <v>16.5</v>
      </c>
      <c r="CQ19" s="147">
        <f t="shared" si="13"/>
        <v>0.82424242424242422</v>
      </c>
      <c r="CR19" s="130">
        <v>4</v>
      </c>
      <c r="CS19" s="130">
        <v>5</v>
      </c>
      <c r="CT19" s="130" t="s">
        <v>96</v>
      </c>
      <c r="CU19" s="130" t="s">
        <v>98</v>
      </c>
      <c r="CV19" s="88">
        <f t="shared" si="27"/>
        <v>66</v>
      </c>
      <c r="CW19" s="96"/>
    </row>
    <row r="20" spans="2:101">
      <c r="B20">
        <v>14</v>
      </c>
      <c r="C20" s="87">
        <v>8.9</v>
      </c>
      <c r="D20" s="147">
        <f t="shared" si="0"/>
        <v>1.5280898876404494</v>
      </c>
      <c r="E20" s="130">
        <v>1</v>
      </c>
      <c r="F20" s="90">
        <v>3</v>
      </c>
      <c r="G20" s="94" t="s">
        <v>97</v>
      </c>
      <c r="H20" s="94" t="s">
        <v>98</v>
      </c>
      <c r="I20" s="94">
        <f t="shared" si="14"/>
        <v>8.9</v>
      </c>
      <c r="J20" s="114"/>
      <c r="K20" s="147" t="str">
        <f t="shared" si="1"/>
        <v/>
      </c>
      <c r="L20" s="113"/>
      <c r="M20" s="113"/>
      <c r="N20" s="113"/>
      <c r="O20" s="113"/>
      <c r="P20" s="88">
        <f t="shared" si="15"/>
        <v>0</v>
      </c>
      <c r="Q20" s="135"/>
      <c r="R20" s="147" t="str">
        <f t="shared" si="2"/>
        <v/>
      </c>
      <c r="S20" s="31"/>
      <c r="T20" s="31"/>
      <c r="U20" s="31"/>
      <c r="V20" s="31"/>
      <c r="W20" s="88">
        <f t="shared" si="16"/>
        <v>0</v>
      </c>
      <c r="X20" s="174">
        <v>9.9</v>
      </c>
      <c r="Y20" s="147">
        <f t="shared" si="3"/>
        <v>1.3737373737373737</v>
      </c>
      <c r="Z20" s="138">
        <v>1</v>
      </c>
      <c r="AA20" s="138">
        <v>3</v>
      </c>
      <c r="AB20" s="138" t="s">
        <v>97</v>
      </c>
      <c r="AC20" s="138" t="s">
        <v>98</v>
      </c>
      <c r="AD20" s="88">
        <f t="shared" si="17"/>
        <v>9.9</v>
      </c>
      <c r="AE20" s="114"/>
      <c r="AF20" s="147" t="str">
        <f t="shared" si="4"/>
        <v/>
      </c>
      <c r="AG20" s="113"/>
      <c r="AH20" s="113"/>
      <c r="AI20" s="113"/>
      <c r="AJ20" s="113"/>
      <c r="AK20" s="88">
        <f t="shared" si="18"/>
        <v>0</v>
      </c>
      <c r="AL20" s="86"/>
      <c r="AM20" s="147" t="str">
        <f t="shared" si="5"/>
        <v/>
      </c>
      <c r="AN20" s="31"/>
      <c r="AO20" s="31"/>
      <c r="AP20" s="31"/>
      <c r="AQ20" s="31"/>
      <c r="AR20" s="88">
        <f t="shared" si="19"/>
        <v>0</v>
      </c>
      <c r="AS20" s="175">
        <v>8.1999999999999993</v>
      </c>
      <c r="AT20" s="147">
        <f t="shared" si="6"/>
        <v>1.6585365853658538</v>
      </c>
      <c r="AU20" s="176">
        <v>2</v>
      </c>
      <c r="AV20" s="176">
        <v>3</v>
      </c>
      <c r="AW20" s="138" t="s">
        <v>96</v>
      </c>
      <c r="AX20" s="138" t="s">
        <v>99</v>
      </c>
      <c r="AY20" s="88">
        <f t="shared" si="20"/>
        <v>16.399999999999999</v>
      </c>
      <c r="AZ20" s="87"/>
      <c r="BA20" s="147" t="str">
        <f t="shared" si="7"/>
        <v/>
      </c>
      <c r="BB20" s="130"/>
      <c r="BC20" s="130"/>
      <c r="BD20" s="130"/>
      <c r="BE20" s="130"/>
      <c r="BF20" s="88">
        <f t="shared" si="21"/>
        <v>0</v>
      </c>
      <c r="BG20" s="87"/>
      <c r="BH20" s="147" t="str">
        <f t="shared" si="8"/>
        <v/>
      </c>
      <c r="BI20" s="130"/>
      <c r="BJ20" s="130"/>
      <c r="BK20" s="130"/>
      <c r="BL20" s="130"/>
      <c r="BM20" s="88">
        <f t="shared" si="22"/>
        <v>0</v>
      </c>
      <c r="BN20" s="87"/>
      <c r="BO20" s="147" t="str">
        <f t="shared" si="9"/>
        <v/>
      </c>
      <c r="BP20" s="130"/>
      <c r="BQ20" s="130"/>
      <c r="BR20" s="130"/>
      <c r="BS20" s="130"/>
      <c r="BT20" s="88">
        <f t="shared" si="23"/>
        <v>0</v>
      </c>
      <c r="BU20" s="87"/>
      <c r="BV20" s="147" t="str">
        <f t="shared" si="10"/>
        <v/>
      </c>
      <c r="BW20" s="130"/>
      <c r="BX20" s="130"/>
      <c r="BY20" s="130"/>
      <c r="BZ20" s="130"/>
      <c r="CA20" s="88">
        <f t="shared" si="24"/>
        <v>0</v>
      </c>
      <c r="CB20" s="87"/>
      <c r="CC20" s="147" t="str">
        <f t="shared" si="11"/>
        <v/>
      </c>
      <c r="CD20" s="130"/>
      <c r="CE20" s="130"/>
      <c r="CF20" s="130"/>
      <c r="CG20" s="130"/>
      <c r="CH20" s="88">
        <f t="shared" si="25"/>
        <v>0</v>
      </c>
      <c r="CI20" s="87">
        <v>11.6</v>
      </c>
      <c r="CJ20" s="147">
        <f t="shared" si="12"/>
        <v>1.1724137931034482</v>
      </c>
      <c r="CK20" s="130">
        <v>4</v>
      </c>
      <c r="CL20" s="130">
        <v>5</v>
      </c>
      <c r="CM20" s="130" t="s">
        <v>111</v>
      </c>
      <c r="CN20" s="130" t="s">
        <v>98</v>
      </c>
      <c r="CO20" s="88">
        <f t="shared" si="26"/>
        <v>46.4</v>
      </c>
      <c r="CP20" s="87"/>
      <c r="CQ20" s="147" t="str">
        <f t="shared" si="13"/>
        <v/>
      </c>
      <c r="CR20" s="130"/>
      <c r="CS20" s="130"/>
      <c r="CT20" s="130"/>
      <c r="CU20" s="130"/>
      <c r="CV20" s="88">
        <f t="shared" si="27"/>
        <v>0</v>
      </c>
      <c r="CW20" s="96"/>
    </row>
    <row r="21" spans="2:101">
      <c r="B21">
        <v>15</v>
      </c>
      <c r="C21" s="87">
        <v>11.1</v>
      </c>
      <c r="D21" s="147">
        <f t="shared" si="0"/>
        <v>1.2252252252252251</v>
      </c>
      <c r="E21" s="130">
        <v>1</v>
      </c>
      <c r="F21" s="90">
        <v>3</v>
      </c>
      <c r="G21" s="94" t="s">
        <v>97</v>
      </c>
      <c r="H21" s="94" t="s">
        <v>98</v>
      </c>
      <c r="I21" s="94">
        <f t="shared" si="14"/>
        <v>11.1</v>
      </c>
      <c r="J21" s="114"/>
      <c r="K21" s="147" t="str">
        <f t="shared" si="1"/>
        <v/>
      </c>
      <c r="L21" s="113"/>
      <c r="M21" s="113"/>
      <c r="N21" s="113"/>
      <c r="O21" s="113"/>
      <c r="P21" s="88">
        <f t="shared" si="15"/>
        <v>0</v>
      </c>
      <c r="Q21" s="135"/>
      <c r="R21" s="147" t="str">
        <f t="shared" si="2"/>
        <v/>
      </c>
      <c r="S21" s="31"/>
      <c r="T21" s="31"/>
      <c r="U21" s="31"/>
      <c r="V21" s="31"/>
      <c r="W21" s="88">
        <f t="shared" si="16"/>
        <v>0</v>
      </c>
      <c r="X21" s="174">
        <v>20</v>
      </c>
      <c r="Y21" s="147">
        <f t="shared" si="3"/>
        <v>0.67999999999999994</v>
      </c>
      <c r="Z21" s="138">
        <v>2</v>
      </c>
      <c r="AA21" s="138">
        <v>3</v>
      </c>
      <c r="AB21" s="138" t="s">
        <v>96</v>
      </c>
      <c r="AC21" s="138" t="s">
        <v>98</v>
      </c>
      <c r="AD21" s="88">
        <f t="shared" si="17"/>
        <v>40</v>
      </c>
      <c r="AE21" s="114"/>
      <c r="AF21" s="147" t="str">
        <f t="shared" si="4"/>
        <v/>
      </c>
      <c r="AG21" s="113"/>
      <c r="AH21" s="113"/>
      <c r="AI21" s="113"/>
      <c r="AJ21" s="113"/>
      <c r="AK21" s="88">
        <f t="shared" si="18"/>
        <v>0</v>
      </c>
      <c r="AL21" s="86"/>
      <c r="AM21" s="147" t="str">
        <f t="shared" si="5"/>
        <v/>
      </c>
      <c r="AN21" s="31"/>
      <c r="AO21" s="31"/>
      <c r="AP21" s="31"/>
      <c r="AQ21" s="31"/>
      <c r="AR21" s="88">
        <f t="shared" si="19"/>
        <v>0</v>
      </c>
      <c r="AS21" s="175">
        <v>7.3</v>
      </c>
      <c r="AT21" s="147">
        <f t="shared" si="6"/>
        <v>1.8630136986301369</v>
      </c>
      <c r="AU21" s="176">
        <v>1</v>
      </c>
      <c r="AV21" s="176">
        <v>3</v>
      </c>
      <c r="AW21" s="138" t="s">
        <v>97</v>
      </c>
      <c r="AX21" s="138" t="s">
        <v>98</v>
      </c>
      <c r="AY21" s="88">
        <f t="shared" si="20"/>
        <v>7.3</v>
      </c>
      <c r="AZ21" s="87"/>
      <c r="BA21" s="147" t="str">
        <f t="shared" si="7"/>
        <v/>
      </c>
      <c r="BB21" s="130"/>
      <c r="BC21" s="130"/>
      <c r="BD21" s="130"/>
      <c r="BE21" s="130"/>
      <c r="BF21" s="88">
        <f t="shared" si="21"/>
        <v>0</v>
      </c>
      <c r="BG21" s="87"/>
      <c r="BH21" s="147" t="str">
        <f t="shared" si="8"/>
        <v/>
      </c>
      <c r="BI21" s="130"/>
      <c r="BJ21" s="130"/>
      <c r="BK21" s="130"/>
      <c r="BL21" s="130"/>
      <c r="BM21" s="88">
        <f t="shared" si="22"/>
        <v>0</v>
      </c>
      <c r="BN21" s="87"/>
      <c r="BO21" s="147" t="str">
        <f t="shared" si="9"/>
        <v/>
      </c>
      <c r="BP21" s="130"/>
      <c r="BQ21" s="130"/>
      <c r="BR21" s="130"/>
      <c r="BS21" s="130"/>
      <c r="BT21" s="88">
        <f t="shared" si="23"/>
        <v>0</v>
      </c>
      <c r="BU21" s="87"/>
      <c r="BV21" s="147" t="str">
        <f t="shared" si="10"/>
        <v/>
      </c>
      <c r="BW21" s="130"/>
      <c r="BX21" s="130"/>
      <c r="BY21" s="130"/>
      <c r="BZ21" s="130"/>
      <c r="CA21" s="88">
        <f t="shared" si="24"/>
        <v>0</v>
      </c>
      <c r="CB21" s="87"/>
      <c r="CC21" s="147" t="str">
        <f t="shared" si="11"/>
        <v/>
      </c>
      <c r="CD21" s="130"/>
      <c r="CE21" s="130"/>
      <c r="CF21" s="130"/>
      <c r="CG21" s="130"/>
      <c r="CH21" s="88">
        <f t="shared" si="25"/>
        <v>0</v>
      </c>
      <c r="CI21" s="87">
        <v>11.7</v>
      </c>
      <c r="CJ21" s="147">
        <f t="shared" si="12"/>
        <v>1.1623931623931625</v>
      </c>
      <c r="CK21" s="130">
        <v>1</v>
      </c>
      <c r="CL21" s="130">
        <v>3</v>
      </c>
      <c r="CM21" s="130" t="s">
        <v>97</v>
      </c>
      <c r="CN21" s="130" t="s">
        <v>112</v>
      </c>
      <c r="CO21" s="88">
        <f t="shared" si="26"/>
        <v>11.7</v>
      </c>
      <c r="CP21" s="87"/>
      <c r="CQ21" s="147" t="str">
        <f t="shared" si="13"/>
        <v/>
      </c>
      <c r="CR21" s="130"/>
      <c r="CS21" s="130"/>
      <c r="CT21" s="130"/>
      <c r="CU21" s="130"/>
      <c r="CV21" s="88">
        <f t="shared" si="27"/>
        <v>0</v>
      </c>
      <c r="CW21" s="96"/>
    </row>
    <row r="22" spans="2:101">
      <c r="B22">
        <v>16</v>
      </c>
      <c r="C22" s="87">
        <v>7.9</v>
      </c>
      <c r="D22" s="147">
        <f t="shared" si="0"/>
        <v>1.721518987341772</v>
      </c>
      <c r="E22" s="130">
        <v>1</v>
      </c>
      <c r="F22" s="90">
        <v>3</v>
      </c>
      <c r="G22" s="94" t="s">
        <v>97</v>
      </c>
      <c r="H22" s="94" t="s">
        <v>98</v>
      </c>
      <c r="I22" s="94">
        <f t="shared" si="14"/>
        <v>7.9</v>
      </c>
      <c r="J22" s="114"/>
      <c r="K22" s="147" t="str">
        <f t="shared" si="1"/>
        <v/>
      </c>
      <c r="L22" s="113"/>
      <c r="M22" s="113"/>
      <c r="N22" s="113"/>
      <c r="O22" s="113"/>
      <c r="P22" s="88">
        <f t="shared" si="15"/>
        <v>0</v>
      </c>
      <c r="Q22" s="135"/>
      <c r="R22" s="147" t="str">
        <f t="shared" si="2"/>
        <v/>
      </c>
      <c r="S22" s="31"/>
      <c r="T22" s="31"/>
      <c r="U22" s="31"/>
      <c r="V22" s="31"/>
      <c r="W22" s="88">
        <f t="shared" si="16"/>
        <v>0</v>
      </c>
      <c r="X22" s="174">
        <v>12.1</v>
      </c>
      <c r="Y22" s="147">
        <f t="shared" si="3"/>
        <v>1.1239669421487604</v>
      </c>
      <c r="Z22" s="138">
        <v>4</v>
      </c>
      <c r="AA22" s="138">
        <v>3</v>
      </c>
      <c r="AB22" s="138" t="s">
        <v>96</v>
      </c>
      <c r="AC22" s="138" t="s">
        <v>98</v>
      </c>
      <c r="AD22" s="88">
        <f t="shared" si="17"/>
        <v>48.4</v>
      </c>
      <c r="AE22" s="114"/>
      <c r="AF22" s="147" t="str">
        <f t="shared" si="4"/>
        <v/>
      </c>
      <c r="AG22" s="113"/>
      <c r="AH22" s="113"/>
      <c r="AI22" s="113"/>
      <c r="AJ22" s="113"/>
      <c r="AK22" s="88">
        <f t="shared" si="18"/>
        <v>0</v>
      </c>
      <c r="AL22" s="86"/>
      <c r="AM22" s="147" t="str">
        <f t="shared" si="5"/>
        <v/>
      </c>
      <c r="AN22" s="31"/>
      <c r="AO22" s="31"/>
      <c r="AP22" s="31"/>
      <c r="AQ22" s="31"/>
      <c r="AR22" s="88">
        <f t="shared" si="19"/>
        <v>0</v>
      </c>
      <c r="AS22" s="175">
        <v>16</v>
      </c>
      <c r="AT22" s="147">
        <f t="shared" si="6"/>
        <v>0.85</v>
      </c>
      <c r="AU22" s="176">
        <v>2</v>
      </c>
      <c r="AV22" s="176">
        <v>3</v>
      </c>
      <c r="AW22" s="138" t="s">
        <v>96</v>
      </c>
      <c r="AX22" s="138" t="s">
        <v>98</v>
      </c>
      <c r="AY22" s="88">
        <f t="shared" si="20"/>
        <v>32</v>
      </c>
      <c r="AZ22" s="87"/>
      <c r="BA22" s="147" t="str">
        <f t="shared" si="7"/>
        <v/>
      </c>
      <c r="BB22" s="130"/>
      <c r="BC22" s="130"/>
      <c r="BD22" s="130"/>
      <c r="BE22" s="130"/>
      <c r="BF22" s="88">
        <f t="shared" si="21"/>
        <v>0</v>
      </c>
      <c r="BG22" s="87"/>
      <c r="BH22" s="147" t="str">
        <f t="shared" si="8"/>
        <v/>
      </c>
      <c r="BI22" s="130"/>
      <c r="BJ22" s="130"/>
      <c r="BK22" s="130"/>
      <c r="BL22" s="130"/>
      <c r="BM22" s="88">
        <f t="shared" si="22"/>
        <v>0</v>
      </c>
      <c r="BN22" s="87"/>
      <c r="BO22" s="147" t="str">
        <f t="shared" si="9"/>
        <v/>
      </c>
      <c r="BP22" s="130"/>
      <c r="BQ22" s="130"/>
      <c r="BR22" s="130"/>
      <c r="BS22" s="130"/>
      <c r="BT22" s="88">
        <f t="shared" si="23"/>
        <v>0</v>
      </c>
      <c r="BU22" s="87"/>
      <c r="BV22" s="147" t="str">
        <f t="shared" si="10"/>
        <v/>
      </c>
      <c r="BW22" s="130"/>
      <c r="BX22" s="130"/>
      <c r="BY22" s="130"/>
      <c r="BZ22" s="130"/>
      <c r="CA22" s="88">
        <f t="shared" si="24"/>
        <v>0</v>
      </c>
      <c r="CB22" s="87"/>
      <c r="CC22" s="147" t="str">
        <f t="shared" si="11"/>
        <v/>
      </c>
      <c r="CD22" s="130"/>
      <c r="CE22" s="130"/>
      <c r="CF22" s="130"/>
      <c r="CG22" s="130"/>
      <c r="CH22" s="88">
        <f t="shared" si="25"/>
        <v>0</v>
      </c>
      <c r="CI22" s="87">
        <v>12.5</v>
      </c>
      <c r="CJ22" s="147">
        <f t="shared" si="12"/>
        <v>1.0880000000000001</v>
      </c>
      <c r="CK22" s="130">
        <v>1</v>
      </c>
      <c r="CL22" s="130">
        <v>4</v>
      </c>
      <c r="CM22" s="130" t="s">
        <v>97</v>
      </c>
      <c r="CN22" s="130" t="s">
        <v>98</v>
      </c>
      <c r="CO22" s="88">
        <f t="shared" si="26"/>
        <v>12.5</v>
      </c>
      <c r="CP22" s="87"/>
      <c r="CQ22" s="147" t="str">
        <f t="shared" si="13"/>
        <v/>
      </c>
      <c r="CR22" s="130"/>
      <c r="CS22" s="130"/>
      <c r="CT22" s="130"/>
      <c r="CU22" s="130"/>
      <c r="CV22" s="88">
        <f t="shared" si="27"/>
        <v>0</v>
      </c>
      <c r="CW22" s="96"/>
    </row>
    <row r="23" spans="2:101">
      <c r="B23">
        <v>17</v>
      </c>
      <c r="C23" s="135"/>
      <c r="D23" s="147"/>
      <c r="E23" s="31"/>
      <c r="F23" s="130"/>
      <c r="G23" s="130"/>
      <c r="H23" s="90"/>
      <c r="I23" s="94">
        <f t="shared" si="14"/>
        <v>0</v>
      </c>
      <c r="J23" s="114"/>
      <c r="K23" s="147" t="str">
        <f t="shared" si="1"/>
        <v/>
      </c>
      <c r="L23" s="113"/>
      <c r="M23" s="113"/>
      <c r="N23" s="113"/>
      <c r="O23" s="113"/>
      <c r="P23" s="88">
        <f t="shared" si="15"/>
        <v>0</v>
      </c>
      <c r="Q23" s="135"/>
      <c r="R23" s="147" t="str">
        <f t="shared" si="2"/>
        <v/>
      </c>
      <c r="S23" s="31"/>
      <c r="T23" s="31"/>
      <c r="U23" s="31"/>
      <c r="V23" s="31"/>
      <c r="W23" s="88">
        <f t="shared" si="16"/>
        <v>0</v>
      </c>
      <c r="X23" s="174">
        <v>9.6999999999999993</v>
      </c>
      <c r="Y23" s="147">
        <f t="shared" si="3"/>
        <v>1.4020618556701032</v>
      </c>
      <c r="Z23" s="138">
        <v>1</v>
      </c>
      <c r="AA23" s="138">
        <v>4</v>
      </c>
      <c r="AB23" s="138" t="s">
        <v>97</v>
      </c>
      <c r="AC23" s="138" t="s">
        <v>77</v>
      </c>
      <c r="AD23" s="88">
        <f t="shared" si="17"/>
        <v>9.6999999999999993</v>
      </c>
      <c r="AE23" s="114"/>
      <c r="AF23" s="147" t="str">
        <f t="shared" si="4"/>
        <v/>
      </c>
      <c r="AG23" s="113"/>
      <c r="AH23" s="113"/>
      <c r="AI23" s="113"/>
      <c r="AJ23" s="113"/>
      <c r="AK23" s="88">
        <f t="shared" si="18"/>
        <v>0</v>
      </c>
      <c r="AL23" s="86"/>
      <c r="AM23" s="147" t="str">
        <f t="shared" si="5"/>
        <v/>
      </c>
      <c r="AN23" s="31"/>
      <c r="AO23" s="31"/>
      <c r="AP23" s="31"/>
      <c r="AQ23" s="31"/>
      <c r="AR23" s="88">
        <f t="shared" si="19"/>
        <v>0</v>
      </c>
      <c r="AS23" s="175">
        <v>13.5</v>
      </c>
      <c r="AT23" s="147">
        <f t="shared" si="6"/>
        <v>1.0074074074074073</v>
      </c>
      <c r="AU23" s="176">
        <v>2</v>
      </c>
      <c r="AV23" s="176">
        <v>3</v>
      </c>
      <c r="AW23" s="138" t="s">
        <v>96</v>
      </c>
      <c r="AX23" s="138" t="s">
        <v>98</v>
      </c>
      <c r="AY23" s="88">
        <f t="shared" si="20"/>
        <v>27</v>
      </c>
      <c r="AZ23" s="87"/>
      <c r="BA23" s="147" t="str">
        <f t="shared" si="7"/>
        <v/>
      </c>
      <c r="BB23" s="130"/>
      <c r="BC23" s="130"/>
      <c r="BD23" s="130"/>
      <c r="BE23" s="130"/>
      <c r="BF23" s="88">
        <f t="shared" si="21"/>
        <v>0</v>
      </c>
      <c r="BG23" s="87"/>
      <c r="BH23" s="147" t="str">
        <f t="shared" si="8"/>
        <v/>
      </c>
      <c r="BI23" s="130"/>
      <c r="BJ23" s="130"/>
      <c r="BK23" s="130"/>
      <c r="BL23" s="130"/>
      <c r="BM23" s="88">
        <f t="shared" si="22"/>
        <v>0</v>
      </c>
      <c r="BN23" s="87"/>
      <c r="BO23" s="147" t="str">
        <f t="shared" si="9"/>
        <v/>
      </c>
      <c r="BP23" s="130"/>
      <c r="BQ23" s="130"/>
      <c r="BR23" s="130"/>
      <c r="BS23" s="130"/>
      <c r="BT23" s="88">
        <f t="shared" si="23"/>
        <v>0</v>
      </c>
      <c r="BU23" s="87"/>
      <c r="BV23" s="147" t="str">
        <f t="shared" si="10"/>
        <v/>
      </c>
      <c r="BW23" s="130"/>
      <c r="BX23" s="130"/>
      <c r="BY23" s="130"/>
      <c r="BZ23" s="130"/>
      <c r="CA23" s="88">
        <f t="shared" si="24"/>
        <v>0</v>
      </c>
      <c r="CB23" s="87"/>
      <c r="CC23" s="147" t="str">
        <f t="shared" si="11"/>
        <v/>
      </c>
      <c r="CD23" s="130"/>
      <c r="CE23" s="130"/>
      <c r="CF23" s="130"/>
      <c r="CG23" s="130"/>
      <c r="CH23" s="88">
        <f t="shared" si="25"/>
        <v>0</v>
      </c>
      <c r="CI23" s="87">
        <v>9.4</v>
      </c>
      <c r="CJ23" s="147">
        <f t="shared" si="12"/>
        <v>1.4468085106382977</v>
      </c>
      <c r="CK23" s="130">
        <v>3</v>
      </c>
      <c r="CL23" s="130">
        <v>3</v>
      </c>
      <c r="CM23" s="130" t="s">
        <v>96</v>
      </c>
      <c r="CN23" s="130" t="s">
        <v>98</v>
      </c>
      <c r="CO23" s="88">
        <f t="shared" si="26"/>
        <v>28.200000000000003</v>
      </c>
      <c r="CP23" s="87"/>
      <c r="CQ23" s="147" t="str">
        <f t="shared" si="13"/>
        <v/>
      </c>
      <c r="CR23" s="130"/>
      <c r="CS23" s="130"/>
      <c r="CT23" s="130"/>
      <c r="CU23" s="130"/>
      <c r="CV23" s="88">
        <f t="shared" si="27"/>
        <v>0</v>
      </c>
      <c r="CW23" s="96"/>
    </row>
    <row r="24" spans="2:101">
      <c r="B24">
        <v>18</v>
      </c>
      <c r="C24" s="87"/>
      <c r="D24" s="147" t="str">
        <f t="shared" ref="D24:D55" si="28">IF(C24&gt;0,13.6/C24,"")</f>
        <v/>
      </c>
      <c r="E24" s="130"/>
      <c r="F24" s="130"/>
      <c r="G24" s="130"/>
      <c r="H24" s="90"/>
      <c r="I24" s="94">
        <f t="shared" si="14"/>
        <v>0</v>
      </c>
      <c r="J24" s="114"/>
      <c r="K24" s="147" t="str">
        <f t="shared" si="1"/>
        <v/>
      </c>
      <c r="L24" s="113"/>
      <c r="M24" s="113"/>
      <c r="N24" s="113"/>
      <c r="O24" s="113"/>
      <c r="P24" s="88">
        <f t="shared" si="15"/>
        <v>0</v>
      </c>
      <c r="Q24" s="135"/>
      <c r="R24" s="147" t="str">
        <f t="shared" si="2"/>
        <v/>
      </c>
      <c r="S24" s="31"/>
      <c r="T24" s="31"/>
      <c r="U24" s="31"/>
      <c r="V24" s="31"/>
      <c r="W24" s="88">
        <f t="shared" si="16"/>
        <v>0</v>
      </c>
      <c r="X24" s="174">
        <v>21.8</v>
      </c>
      <c r="Y24" s="147">
        <f t="shared" si="3"/>
        <v>0.62385321100917424</v>
      </c>
      <c r="Z24" s="138">
        <v>3</v>
      </c>
      <c r="AA24" s="138">
        <v>4</v>
      </c>
      <c r="AB24" s="138" t="s">
        <v>96</v>
      </c>
      <c r="AC24" s="138" t="s">
        <v>99</v>
      </c>
      <c r="AD24" s="88">
        <f t="shared" si="17"/>
        <v>65.400000000000006</v>
      </c>
      <c r="AE24" s="114"/>
      <c r="AF24" s="147" t="str">
        <f t="shared" si="4"/>
        <v/>
      </c>
      <c r="AG24" s="113"/>
      <c r="AH24" s="113"/>
      <c r="AI24" s="113"/>
      <c r="AJ24" s="113"/>
      <c r="AK24" s="88">
        <f t="shared" si="18"/>
        <v>0</v>
      </c>
      <c r="AL24" s="86"/>
      <c r="AM24" s="147" t="str">
        <f t="shared" si="5"/>
        <v/>
      </c>
      <c r="AN24" s="31"/>
      <c r="AO24" s="31"/>
      <c r="AP24" s="31"/>
      <c r="AQ24" s="31"/>
      <c r="AR24" s="88">
        <f t="shared" si="19"/>
        <v>0</v>
      </c>
      <c r="AS24" s="175">
        <v>12.3</v>
      </c>
      <c r="AT24" s="147">
        <f t="shared" si="6"/>
        <v>1.1056910569105689</v>
      </c>
      <c r="AU24" s="176">
        <v>10</v>
      </c>
      <c r="AV24" s="176">
        <v>5</v>
      </c>
      <c r="AW24" s="138" t="s">
        <v>111</v>
      </c>
      <c r="AX24" s="138" t="s">
        <v>98</v>
      </c>
      <c r="AY24" s="88">
        <f t="shared" si="20"/>
        <v>123</v>
      </c>
      <c r="AZ24" s="87"/>
      <c r="BA24" s="147" t="str">
        <f t="shared" si="7"/>
        <v/>
      </c>
      <c r="BB24" s="130"/>
      <c r="BC24" s="130"/>
      <c r="BD24" s="130"/>
      <c r="BE24" s="130"/>
      <c r="BF24" s="88">
        <f t="shared" si="21"/>
        <v>0</v>
      </c>
      <c r="BG24" s="87"/>
      <c r="BH24" s="147" t="str">
        <f t="shared" si="8"/>
        <v/>
      </c>
      <c r="BI24" s="130"/>
      <c r="BJ24" s="130"/>
      <c r="BK24" s="130"/>
      <c r="BL24" s="130"/>
      <c r="BM24" s="88">
        <f t="shared" si="22"/>
        <v>0</v>
      </c>
      <c r="BN24" s="87"/>
      <c r="BO24" s="147" t="str">
        <f t="shared" si="9"/>
        <v/>
      </c>
      <c r="BP24" s="130"/>
      <c r="BQ24" s="130"/>
      <c r="BR24" s="130"/>
      <c r="BS24" s="130"/>
      <c r="BT24" s="88">
        <f t="shared" si="23"/>
        <v>0</v>
      </c>
      <c r="BU24" s="87"/>
      <c r="BV24" s="147" t="str">
        <f t="shared" si="10"/>
        <v/>
      </c>
      <c r="BW24" s="130"/>
      <c r="BX24" s="130"/>
      <c r="BY24" s="130"/>
      <c r="BZ24" s="130"/>
      <c r="CA24" s="88">
        <f t="shared" si="24"/>
        <v>0</v>
      </c>
      <c r="CB24" s="87"/>
      <c r="CC24" s="147" t="str">
        <f t="shared" si="11"/>
        <v/>
      </c>
      <c r="CD24" s="130"/>
      <c r="CE24" s="130"/>
      <c r="CF24" s="130"/>
      <c r="CG24" s="130"/>
      <c r="CH24" s="88">
        <f t="shared" si="25"/>
        <v>0</v>
      </c>
      <c r="CI24" s="87">
        <v>7.9</v>
      </c>
      <c r="CJ24" s="147">
        <f t="shared" si="12"/>
        <v>1.721518987341772</v>
      </c>
      <c r="CK24" s="130">
        <v>2</v>
      </c>
      <c r="CL24" s="130">
        <v>3</v>
      </c>
      <c r="CM24" s="130" t="s">
        <v>111</v>
      </c>
      <c r="CN24" s="130" t="s">
        <v>98</v>
      </c>
      <c r="CO24" s="88">
        <f t="shared" si="26"/>
        <v>15.8</v>
      </c>
      <c r="CP24" s="87"/>
      <c r="CQ24" s="147" t="str">
        <f t="shared" si="13"/>
        <v/>
      </c>
      <c r="CR24" s="130"/>
      <c r="CS24" s="130"/>
      <c r="CT24" s="130"/>
      <c r="CU24" s="130"/>
      <c r="CV24" s="88">
        <f t="shared" si="27"/>
        <v>0</v>
      </c>
      <c r="CW24" s="96"/>
    </row>
    <row r="25" spans="2:101">
      <c r="B25">
        <v>19</v>
      </c>
      <c r="C25" s="87"/>
      <c r="D25" s="147" t="str">
        <f t="shared" si="28"/>
        <v/>
      </c>
      <c r="E25" s="130"/>
      <c r="F25" s="130"/>
      <c r="G25" s="130"/>
      <c r="H25" s="90"/>
      <c r="I25" s="94">
        <f t="shared" si="14"/>
        <v>0</v>
      </c>
      <c r="J25" s="114"/>
      <c r="K25" s="147" t="str">
        <f t="shared" si="1"/>
        <v/>
      </c>
      <c r="L25" s="113"/>
      <c r="M25" s="113"/>
      <c r="N25" s="113"/>
      <c r="O25" s="113"/>
      <c r="P25" s="88">
        <f t="shared" si="15"/>
        <v>0</v>
      </c>
      <c r="Q25" s="135"/>
      <c r="R25" s="147" t="str">
        <f t="shared" si="2"/>
        <v/>
      </c>
      <c r="S25" s="31"/>
      <c r="T25" s="31"/>
      <c r="U25" s="31"/>
      <c r="V25" s="31"/>
      <c r="W25" s="88">
        <f t="shared" si="16"/>
        <v>0</v>
      </c>
      <c r="X25" s="174">
        <v>8</v>
      </c>
      <c r="Y25" s="147">
        <f t="shared" si="3"/>
        <v>1.7</v>
      </c>
      <c r="Z25" s="138">
        <v>1</v>
      </c>
      <c r="AA25" s="138">
        <v>3</v>
      </c>
      <c r="AB25" s="138" t="s">
        <v>97</v>
      </c>
      <c r="AC25" s="138" t="s">
        <v>98</v>
      </c>
      <c r="AD25" s="88">
        <f t="shared" si="17"/>
        <v>8</v>
      </c>
      <c r="AE25" s="114"/>
      <c r="AF25" s="147" t="str">
        <f t="shared" si="4"/>
        <v/>
      </c>
      <c r="AG25" s="113"/>
      <c r="AH25" s="113"/>
      <c r="AI25" s="113"/>
      <c r="AJ25" s="113"/>
      <c r="AK25" s="88">
        <f t="shared" si="18"/>
        <v>0</v>
      </c>
      <c r="AL25" s="86"/>
      <c r="AM25" s="147" t="str">
        <f t="shared" si="5"/>
        <v/>
      </c>
      <c r="AN25" s="31"/>
      <c r="AO25" s="31"/>
      <c r="AP25" s="31"/>
      <c r="AQ25" s="31"/>
      <c r="AR25" s="88">
        <f t="shared" si="19"/>
        <v>0</v>
      </c>
      <c r="AS25" s="175">
        <v>7.9</v>
      </c>
      <c r="AT25" s="147">
        <f t="shared" si="6"/>
        <v>1.721518987341772</v>
      </c>
      <c r="AU25" s="176">
        <v>2</v>
      </c>
      <c r="AV25" s="176">
        <v>5</v>
      </c>
      <c r="AW25" s="138" t="s">
        <v>97</v>
      </c>
      <c r="AX25" s="138" t="s">
        <v>98</v>
      </c>
      <c r="AY25" s="88">
        <f t="shared" si="20"/>
        <v>15.8</v>
      </c>
      <c r="AZ25" s="87"/>
      <c r="BA25" s="147" t="str">
        <f t="shared" si="7"/>
        <v/>
      </c>
      <c r="BB25" s="130"/>
      <c r="BC25" s="130"/>
      <c r="BD25" s="130"/>
      <c r="BE25" s="130"/>
      <c r="BF25" s="88">
        <f t="shared" si="21"/>
        <v>0</v>
      </c>
      <c r="BG25" s="87"/>
      <c r="BH25" s="147" t="str">
        <f t="shared" si="8"/>
        <v/>
      </c>
      <c r="BI25" s="130"/>
      <c r="BJ25" s="130"/>
      <c r="BK25" s="130"/>
      <c r="BL25" s="130"/>
      <c r="BM25" s="88">
        <f t="shared" si="22"/>
        <v>0</v>
      </c>
      <c r="BN25" s="87"/>
      <c r="BO25" s="147" t="str">
        <f t="shared" si="9"/>
        <v/>
      </c>
      <c r="BP25" s="130"/>
      <c r="BQ25" s="130"/>
      <c r="BR25" s="130"/>
      <c r="BS25" s="130"/>
      <c r="BT25" s="88">
        <f t="shared" si="23"/>
        <v>0</v>
      </c>
      <c r="BU25" s="87"/>
      <c r="BV25" s="147" t="str">
        <f t="shared" si="10"/>
        <v/>
      </c>
      <c r="BW25" s="130"/>
      <c r="BX25" s="130"/>
      <c r="BY25" s="130"/>
      <c r="BZ25" s="130"/>
      <c r="CA25" s="88">
        <f t="shared" si="24"/>
        <v>0</v>
      </c>
      <c r="CB25" s="87"/>
      <c r="CC25" s="147" t="str">
        <f t="shared" si="11"/>
        <v/>
      </c>
      <c r="CD25" s="130"/>
      <c r="CE25" s="130"/>
      <c r="CF25" s="130"/>
      <c r="CG25" s="130"/>
      <c r="CH25" s="88">
        <f t="shared" si="25"/>
        <v>0</v>
      </c>
      <c r="CI25" s="87">
        <v>8.6</v>
      </c>
      <c r="CJ25" s="147">
        <f t="shared" si="12"/>
        <v>1.5813953488372092</v>
      </c>
      <c r="CK25" s="130">
        <v>2</v>
      </c>
      <c r="CL25" s="130">
        <v>3</v>
      </c>
      <c r="CM25" s="130" t="s">
        <v>111</v>
      </c>
      <c r="CN25" s="130" t="s">
        <v>98</v>
      </c>
      <c r="CO25" s="88">
        <f t="shared" si="26"/>
        <v>17.2</v>
      </c>
      <c r="CP25" s="87"/>
      <c r="CQ25" s="147" t="str">
        <f t="shared" si="13"/>
        <v/>
      </c>
      <c r="CR25" s="130"/>
      <c r="CS25" s="130"/>
      <c r="CT25" s="130"/>
      <c r="CU25" s="130"/>
      <c r="CV25" s="88">
        <f t="shared" si="27"/>
        <v>0</v>
      </c>
      <c r="CW25" s="96"/>
    </row>
    <row r="26" spans="2:101">
      <c r="B26">
        <v>20</v>
      </c>
      <c r="C26" s="87"/>
      <c r="D26" s="147" t="str">
        <f t="shared" si="28"/>
        <v/>
      </c>
      <c r="E26" s="130"/>
      <c r="F26" s="130"/>
      <c r="G26" s="130"/>
      <c r="H26" s="90"/>
      <c r="I26" s="94">
        <f t="shared" si="14"/>
        <v>0</v>
      </c>
      <c r="J26" s="114"/>
      <c r="K26" s="147" t="str">
        <f t="shared" si="1"/>
        <v/>
      </c>
      <c r="L26" s="113"/>
      <c r="M26" s="113"/>
      <c r="N26" s="113"/>
      <c r="O26" s="113"/>
      <c r="P26" s="88">
        <f t="shared" si="15"/>
        <v>0</v>
      </c>
      <c r="Q26" s="135"/>
      <c r="R26" s="147" t="str">
        <f t="shared" si="2"/>
        <v/>
      </c>
      <c r="S26" s="31"/>
      <c r="T26" s="31"/>
      <c r="U26" s="31"/>
      <c r="V26" s="31"/>
      <c r="W26" s="88">
        <f t="shared" si="16"/>
        <v>0</v>
      </c>
      <c r="X26" s="174">
        <v>10.4</v>
      </c>
      <c r="Y26" s="147">
        <f t="shared" si="3"/>
        <v>1.3076923076923077</v>
      </c>
      <c r="Z26" s="138">
        <v>1</v>
      </c>
      <c r="AA26" s="138">
        <v>3</v>
      </c>
      <c r="AB26" s="138" t="s">
        <v>111</v>
      </c>
      <c r="AC26" s="138" t="s">
        <v>98</v>
      </c>
      <c r="AD26" s="88">
        <f t="shared" si="17"/>
        <v>10.4</v>
      </c>
      <c r="AE26" s="114"/>
      <c r="AF26" s="147" t="str">
        <f t="shared" si="4"/>
        <v/>
      </c>
      <c r="AG26" s="113"/>
      <c r="AH26" s="113"/>
      <c r="AI26" s="113"/>
      <c r="AJ26" s="113"/>
      <c r="AK26" s="88">
        <f t="shared" si="18"/>
        <v>0</v>
      </c>
      <c r="AL26" s="86"/>
      <c r="AM26" s="147" t="str">
        <f t="shared" si="5"/>
        <v/>
      </c>
      <c r="AN26" s="31"/>
      <c r="AO26" s="31"/>
      <c r="AP26" s="31"/>
      <c r="AQ26" s="31"/>
      <c r="AR26" s="88">
        <f t="shared" si="19"/>
        <v>0</v>
      </c>
      <c r="AS26" s="175">
        <v>10.7</v>
      </c>
      <c r="AT26" s="147">
        <f t="shared" si="6"/>
        <v>1.2710280373831777</v>
      </c>
      <c r="AU26" s="176">
        <v>4</v>
      </c>
      <c r="AV26" s="176">
        <v>3</v>
      </c>
      <c r="AW26" s="138" t="s">
        <v>111</v>
      </c>
      <c r="AX26" s="138" t="s">
        <v>98</v>
      </c>
      <c r="AY26" s="88">
        <f t="shared" si="20"/>
        <v>42.8</v>
      </c>
      <c r="AZ26" s="87"/>
      <c r="BA26" s="147" t="str">
        <f t="shared" si="7"/>
        <v/>
      </c>
      <c r="BB26" s="130"/>
      <c r="BC26" s="130"/>
      <c r="BD26" s="130"/>
      <c r="BE26" s="130"/>
      <c r="BF26" s="88">
        <f t="shared" si="21"/>
        <v>0</v>
      </c>
      <c r="BG26" s="87"/>
      <c r="BH26" s="147" t="str">
        <f t="shared" si="8"/>
        <v/>
      </c>
      <c r="BI26" s="130"/>
      <c r="BJ26" s="130"/>
      <c r="BK26" s="130"/>
      <c r="BL26" s="130"/>
      <c r="BM26" s="88">
        <f t="shared" si="22"/>
        <v>0</v>
      </c>
      <c r="BN26" s="87"/>
      <c r="BO26" s="147" t="str">
        <f t="shared" si="9"/>
        <v/>
      </c>
      <c r="BP26" s="130"/>
      <c r="BQ26" s="130"/>
      <c r="BR26" s="130"/>
      <c r="BS26" s="130"/>
      <c r="BT26" s="88">
        <f t="shared" si="23"/>
        <v>0</v>
      </c>
      <c r="BU26" s="87"/>
      <c r="BV26" s="147" t="str">
        <f t="shared" si="10"/>
        <v/>
      </c>
      <c r="BW26" s="130"/>
      <c r="BX26" s="130"/>
      <c r="BY26" s="130"/>
      <c r="BZ26" s="130"/>
      <c r="CA26" s="88">
        <f t="shared" si="24"/>
        <v>0</v>
      </c>
      <c r="CB26" s="87"/>
      <c r="CC26" s="147" t="str">
        <f t="shared" si="11"/>
        <v/>
      </c>
      <c r="CD26" s="130"/>
      <c r="CE26" s="130"/>
      <c r="CF26" s="130"/>
      <c r="CG26" s="130"/>
      <c r="CH26" s="88">
        <f t="shared" si="25"/>
        <v>0</v>
      </c>
      <c r="CI26" s="87">
        <v>28.3</v>
      </c>
      <c r="CJ26" s="147">
        <f t="shared" si="12"/>
        <v>0.48056537102473496</v>
      </c>
      <c r="CK26" s="130">
        <v>2</v>
      </c>
      <c r="CL26" s="130">
        <v>3</v>
      </c>
      <c r="CM26" s="130" t="s">
        <v>96</v>
      </c>
      <c r="CN26" s="130" t="s">
        <v>98</v>
      </c>
      <c r="CO26" s="88">
        <f t="shared" si="26"/>
        <v>56.6</v>
      </c>
      <c r="CP26" s="87"/>
      <c r="CQ26" s="147" t="str">
        <f t="shared" si="13"/>
        <v/>
      </c>
      <c r="CR26" s="130"/>
      <c r="CS26" s="130"/>
      <c r="CT26" s="130"/>
      <c r="CU26" s="130"/>
      <c r="CV26" s="88">
        <f t="shared" si="27"/>
        <v>0</v>
      </c>
      <c r="CW26" s="96"/>
    </row>
    <row r="27" spans="2:101">
      <c r="B27">
        <v>21</v>
      </c>
      <c r="C27" s="87"/>
      <c r="D27" s="147" t="str">
        <f t="shared" si="28"/>
        <v/>
      </c>
      <c r="E27" s="130"/>
      <c r="F27" s="130"/>
      <c r="G27" s="130"/>
      <c r="H27" s="90"/>
      <c r="I27" s="94">
        <f t="shared" si="14"/>
        <v>0</v>
      </c>
      <c r="J27" s="114"/>
      <c r="K27" s="147" t="str">
        <f t="shared" si="1"/>
        <v/>
      </c>
      <c r="L27" s="113"/>
      <c r="M27" s="113"/>
      <c r="N27" s="113"/>
      <c r="O27" s="113"/>
      <c r="P27" s="88">
        <f t="shared" si="15"/>
        <v>0</v>
      </c>
      <c r="Q27" s="135"/>
      <c r="R27" s="147" t="str">
        <f t="shared" si="2"/>
        <v/>
      </c>
      <c r="S27" s="31"/>
      <c r="T27" s="31"/>
      <c r="U27" s="31"/>
      <c r="V27" s="31"/>
      <c r="W27" s="88">
        <f t="shared" si="16"/>
        <v>0</v>
      </c>
      <c r="X27" s="87"/>
      <c r="Y27" s="147" t="str">
        <f t="shared" si="3"/>
        <v/>
      </c>
      <c r="Z27" s="130"/>
      <c r="AA27" s="130"/>
      <c r="AB27" s="130"/>
      <c r="AC27" s="130"/>
      <c r="AD27" s="88">
        <f t="shared" si="17"/>
        <v>0</v>
      </c>
      <c r="AE27" s="114"/>
      <c r="AF27" s="147" t="str">
        <f t="shared" si="4"/>
        <v/>
      </c>
      <c r="AG27" s="113"/>
      <c r="AH27" s="113"/>
      <c r="AI27" s="113"/>
      <c r="AJ27" s="113"/>
      <c r="AK27" s="88">
        <f t="shared" si="18"/>
        <v>0</v>
      </c>
      <c r="AL27" s="86"/>
      <c r="AM27" s="147" t="str">
        <f t="shared" si="5"/>
        <v/>
      </c>
      <c r="AN27" s="31"/>
      <c r="AO27" s="31"/>
      <c r="AP27" s="31"/>
      <c r="AQ27" s="31"/>
      <c r="AR27" s="88">
        <f t="shared" si="19"/>
        <v>0</v>
      </c>
      <c r="AS27" s="87"/>
      <c r="AT27" s="147" t="str">
        <f t="shared" si="6"/>
        <v/>
      </c>
      <c r="AU27" s="130"/>
      <c r="AV27" s="130"/>
      <c r="AW27" s="130"/>
      <c r="AX27" s="130"/>
      <c r="AY27" s="88">
        <f t="shared" si="20"/>
        <v>0</v>
      </c>
      <c r="AZ27" s="87"/>
      <c r="BA27" s="147" t="str">
        <f t="shared" si="7"/>
        <v/>
      </c>
      <c r="BB27" s="130"/>
      <c r="BC27" s="130"/>
      <c r="BD27" s="130"/>
      <c r="BE27" s="130"/>
      <c r="BF27" s="88">
        <f t="shared" si="21"/>
        <v>0</v>
      </c>
      <c r="BG27" s="87"/>
      <c r="BH27" s="147" t="str">
        <f t="shared" si="8"/>
        <v/>
      </c>
      <c r="BI27" s="130"/>
      <c r="BJ27" s="130"/>
      <c r="BK27" s="130"/>
      <c r="BL27" s="130"/>
      <c r="BM27" s="88">
        <f t="shared" si="22"/>
        <v>0</v>
      </c>
      <c r="BN27" s="87"/>
      <c r="BO27" s="147" t="str">
        <f t="shared" si="9"/>
        <v/>
      </c>
      <c r="BP27" s="130"/>
      <c r="BQ27" s="130"/>
      <c r="BR27" s="130"/>
      <c r="BS27" s="130"/>
      <c r="BT27" s="88">
        <f t="shared" si="23"/>
        <v>0</v>
      </c>
      <c r="BU27" s="87"/>
      <c r="BV27" s="147" t="str">
        <f t="shared" si="10"/>
        <v/>
      </c>
      <c r="BW27" s="130"/>
      <c r="BX27" s="130"/>
      <c r="BY27" s="130"/>
      <c r="BZ27" s="130"/>
      <c r="CA27" s="88">
        <f t="shared" si="24"/>
        <v>0</v>
      </c>
      <c r="CB27" s="87"/>
      <c r="CC27" s="147" t="str">
        <f t="shared" si="11"/>
        <v/>
      </c>
      <c r="CD27" s="130"/>
      <c r="CE27" s="130"/>
      <c r="CF27" s="130"/>
      <c r="CG27" s="130"/>
      <c r="CH27" s="88">
        <f t="shared" si="25"/>
        <v>0</v>
      </c>
      <c r="CI27" s="87">
        <v>8</v>
      </c>
      <c r="CJ27" s="147">
        <f t="shared" si="12"/>
        <v>1.7</v>
      </c>
      <c r="CK27" s="130">
        <v>2</v>
      </c>
      <c r="CL27" s="130">
        <v>3</v>
      </c>
      <c r="CM27" s="130" t="s">
        <v>97</v>
      </c>
      <c r="CN27" s="130" t="s">
        <v>98</v>
      </c>
      <c r="CO27" s="88">
        <f t="shared" si="26"/>
        <v>16</v>
      </c>
      <c r="CP27" s="87"/>
      <c r="CQ27" s="147" t="str">
        <f t="shared" si="13"/>
        <v/>
      </c>
      <c r="CR27" s="130"/>
      <c r="CS27" s="130"/>
      <c r="CT27" s="130"/>
      <c r="CU27" s="130"/>
      <c r="CV27" s="88">
        <f t="shared" si="27"/>
        <v>0</v>
      </c>
      <c r="CW27" s="96"/>
    </row>
    <row r="28" spans="2:101">
      <c r="B28">
        <v>22</v>
      </c>
      <c r="C28" s="87"/>
      <c r="D28" s="147" t="str">
        <f t="shared" si="28"/>
        <v/>
      </c>
      <c r="E28" s="130"/>
      <c r="F28" s="130"/>
      <c r="G28" s="130"/>
      <c r="H28" s="90"/>
      <c r="I28" s="94">
        <f t="shared" si="14"/>
        <v>0</v>
      </c>
      <c r="J28" s="114"/>
      <c r="K28" s="147" t="str">
        <f t="shared" si="1"/>
        <v/>
      </c>
      <c r="L28" s="113"/>
      <c r="M28" s="113"/>
      <c r="N28" s="113"/>
      <c r="O28" s="113"/>
      <c r="P28" s="88">
        <f t="shared" si="15"/>
        <v>0</v>
      </c>
      <c r="Q28" s="135"/>
      <c r="R28" s="147" t="str">
        <f t="shared" si="2"/>
        <v/>
      </c>
      <c r="S28" s="31"/>
      <c r="T28" s="31"/>
      <c r="U28" s="31"/>
      <c r="V28" s="31"/>
      <c r="W28" s="88">
        <f t="shared" si="16"/>
        <v>0</v>
      </c>
      <c r="X28" s="87"/>
      <c r="Y28" s="147" t="str">
        <f t="shared" si="3"/>
        <v/>
      </c>
      <c r="Z28" s="130"/>
      <c r="AA28" s="130"/>
      <c r="AB28" s="130"/>
      <c r="AC28" s="130"/>
      <c r="AD28" s="88">
        <f t="shared" si="17"/>
        <v>0</v>
      </c>
      <c r="AE28" s="114"/>
      <c r="AF28" s="147" t="str">
        <f t="shared" si="4"/>
        <v/>
      </c>
      <c r="AG28" s="113"/>
      <c r="AH28" s="113"/>
      <c r="AI28" s="113"/>
      <c r="AJ28" s="113"/>
      <c r="AK28" s="88">
        <f t="shared" si="18"/>
        <v>0</v>
      </c>
      <c r="AL28" s="86"/>
      <c r="AM28" s="147" t="str">
        <f t="shared" si="5"/>
        <v/>
      </c>
      <c r="AN28" s="31"/>
      <c r="AO28" s="31"/>
      <c r="AP28" s="31"/>
      <c r="AQ28" s="31"/>
      <c r="AR28" s="88">
        <f t="shared" si="19"/>
        <v>0</v>
      </c>
      <c r="AS28" s="87"/>
      <c r="AT28" s="147" t="str">
        <f t="shared" si="6"/>
        <v/>
      </c>
      <c r="AU28" s="130"/>
      <c r="AV28" s="130"/>
      <c r="AW28" s="130"/>
      <c r="AX28" s="130"/>
      <c r="AY28" s="88">
        <f t="shared" si="20"/>
        <v>0</v>
      </c>
      <c r="AZ28" s="87"/>
      <c r="BA28" s="147" t="str">
        <f t="shared" si="7"/>
        <v/>
      </c>
      <c r="BB28" s="130"/>
      <c r="BC28" s="130"/>
      <c r="BD28" s="130"/>
      <c r="BE28" s="130"/>
      <c r="BF28" s="88">
        <f t="shared" si="21"/>
        <v>0</v>
      </c>
      <c r="BG28" s="87"/>
      <c r="BH28" s="147" t="str">
        <f t="shared" si="8"/>
        <v/>
      </c>
      <c r="BI28" s="130"/>
      <c r="BJ28" s="130"/>
      <c r="BK28" s="130"/>
      <c r="BL28" s="130"/>
      <c r="BM28" s="88">
        <f t="shared" si="22"/>
        <v>0</v>
      </c>
      <c r="BN28" s="87"/>
      <c r="BO28" s="147" t="str">
        <f t="shared" si="9"/>
        <v/>
      </c>
      <c r="BP28" s="130"/>
      <c r="BQ28" s="130"/>
      <c r="BR28" s="130"/>
      <c r="BS28" s="130"/>
      <c r="BT28" s="88">
        <f t="shared" si="23"/>
        <v>0</v>
      </c>
      <c r="BU28" s="87"/>
      <c r="BV28" s="147" t="str">
        <f t="shared" si="10"/>
        <v/>
      </c>
      <c r="BW28" s="130"/>
      <c r="BX28" s="130"/>
      <c r="BY28" s="130"/>
      <c r="BZ28" s="130"/>
      <c r="CA28" s="88">
        <f t="shared" si="24"/>
        <v>0</v>
      </c>
      <c r="CB28" s="87"/>
      <c r="CC28" s="147" t="str">
        <f t="shared" si="11"/>
        <v/>
      </c>
      <c r="CD28" s="130"/>
      <c r="CE28" s="130"/>
      <c r="CF28" s="130"/>
      <c r="CG28" s="130"/>
      <c r="CH28" s="88">
        <f t="shared" si="25"/>
        <v>0</v>
      </c>
      <c r="CI28" s="87"/>
      <c r="CJ28" s="147" t="str">
        <f t="shared" si="12"/>
        <v/>
      </c>
      <c r="CK28" s="130"/>
      <c r="CL28" s="130"/>
      <c r="CM28" s="130"/>
      <c r="CN28" s="130"/>
      <c r="CO28" s="88">
        <f t="shared" si="26"/>
        <v>0</v>
      </c>
      <c r="CP28" s="87"/>
      <c r="CQ28" s="147" t="str">
        <f t="shared" si="13"/>
        <v/>
      </c>
      <c r="CR28" s="130"/>
      <c r="CS28" s="130"/>
      <c r="CT28" s="130"/>
      <c r="CU28" s="130"/>
      <c r="CV28" s="88">
        <f t="shared" si="27"/>
        <v>0</v>
      </c>
      <c r="CW28" s="96"/>
    </row>
    <row r="29" spans="2:101">
      <c r="B29">
        <v>23</v>
      </c>
      <c r="C29" s="87"/>
      <c r="D29" s="147" t="str">
        <f t="shared" si="28"/>
        <v/>
      </c>
      <c r="E29" s="130"/>
      <c r="F29" s="130"/>
      <c r="G29" s="130"/>
      <c r="H29" s="90"/>
      <c r="I29" s="94">
        <f t="shared" si="14"/>
        <v>0</v>
      </c>
      <c r="J29" s="114"/>
      <c r="K29" s="147" t="str">
        <f t="shared" si="1"/>
        <v/>
      </c>
      <c r="L29" s="113"/>
      <c r="M29" s="113"/>
      <c r="N29" s="113"/>
      <c r="O29" s="113"/>
      <c r="P29" s="88">
        <f t="shared" si="15"/>
        <v>0</v>
      </c>
      <c r="Q29" s="135"/>
      <c r="R29" s="147" t="str">
        <f t="shared" si="2"/>
        <v/>
      </c>
      <c r="S29" s="31"/>
      <c r="T29" s="31"/>
      <c r="U29" s="31"/>
      <c r="V29" s="31"/>
      <c r="W29" s="88">
        <f t="shared" si="16"/>
        <v>0</v>
      </c>
      <c r="X29" s="87"/>
      <c r="Y29" s="147" t="str">
        <f t="shared" si="3"/>
        <v/>
      </c>
      <c r="Z29" s="130"/>
      <c r="AA29" s="130"/>
      <c r="AB29" s="130"/>
      <c r="AC29" s="130"/>
      <c r="AD29" s="88">
        <f t="shared" si="17"/>
        <v>0</v>
      </c>
      <c r="AE29" s="114"/>
      <c r="AF29" s="147" t="str">
        <f t="shared" si="4"/>
        <v/>
      </c>
      <c r="AG29" s="113"/>
      <c r="AH29" s="113"/>
      <c r="AI29" s="113"/>
      <c r="AJ29" s="113"/>
      <c r="AK29" s="88">
        <f t="shared" si="18"/>
        <v>0</v>
      </c>
      <c r="AL29" s="86"/>
      <c r="AM29" s="147" t="str">
        <f t="shared" si="5"/>
        <v/>
      </c>
      <c r="AN29" s="31"/>
      <c r="AO29" s="31"/>
      <c r="AP29" s="31"/>
      <c r="AQ29" s="31"/>
      <c r="AR29" s="88">
        <f t="shared" si="19"/>
        <v>0</v>
      </c>
      <c r="AS29" s="87"/>
      <c r="AT29" s="147" t="str">
        <f t="shared" si="6"/>
        <v/>
      </c>
      <c r="AU29" s="130"/>
      <c r="AV29" s="130"/>
      <c r="AW29" s="130"/>
      <c r="AX29" s="130"/>
      <c r="AY29" s="88">
        <f t="shared" si="20"/>
        <v>0</v>
      </c>
      <c r="AZ29" s="87"/>
      <c r="BA29" s="147" t="str">
        <f t="shared" si="7"/>
        <v/>
      </c>
      <c r="BB29" s="130"/>
      <c r="BC29" s="130"/>
      <c r="BD29" s="130"/>
      <c r="BE29" s="130"/>
      <c r="BF29" s="88">
        <f t="shared" si="21"/>
        <v>0</v>
      </c>
      <c r="BG29" s="87"/>
      <c r="BH29" s="147" t="str">
        <f t="shared" si="8"/>
        <v/>
      </c>
      <c r="BI29" s="130"/>
      <c r="BJ29" s="130"/>
      <c r="BK29" s="130"/>
      <c r="BL29" s="130"/>
      <c r="BM29" s="88">
        <f t="shared" si="22"/>
        <v>0</v>
      </c>
      <c r="BN29" s="87"/>
      <c r="BO29" s="147" t="str">
        <f t="shared" si="9"/>
        <v/>
      </c>
      <c r="BP29" s="130"/>
      <c r="BQ29" s="130"/>
      <c r="BR29" s="130"/>
      <c r="BS29" s="130"/>
      <c r="BT29" s="88">
        <f t="shared" si="23"/>
        <v>0</v>
      </c>
      <c r="BU29" s="87"/>
      <c r="BV29" s="147" t="str">
        <f t="shared" si="10"/>
        <v/>
      </c>
      <c r="BW29" s="130"/>
      <c r="BX29" s="130"/>
      <c r="BY29" s="130"/>
      <c r="BZ29" s="130"/>
      <c r="CA29" s="88">
        <f t="shared" si="24"/>
        <v>0</v>
      </c>
      <c r="CB29" s="87"/>
      <c r="CC29" s="147" t="str">
        <f t="shared" si="11"/>
        <v/>
      </c>
      <c r="CD29" s="130"/>
      <c r="CE29" s="130"/>
      <c r="CF29" s="130"/>
      <c r="CG29" s="130"/>
      <c r="CH29" s="88">
        <f t="shared" si="25"/>
        <v>0</v>
      </c>
      <c r="CI29" s="87"/>
      <c r="CJ29" s="147" t="str">
        <f t="shared" si="12"/>
        <v/>
      </c>
      <c r="CK29" s="130"/>
      <c r="CL29" s="130"/>
      <c r="CM29" s="130"/>
      <c r="CN29" s="130"/>
      <c r="CO29" s="88">
        <f t="shared" si="26"/>
        <v>0</v>
      </c>
      <c r="CP29" s="87"/>
      <c r="CQ29" s="147" t="str">
        <f t="shared" si="13"/>
        <v/>
      </c>
      <c r="CR29" s="130"/>
      <c r="CS29" s="130"/>
      <c r="CT29" s="130"/>
      <c r="CU29" s="130"/>
      <c r="CV29" s="88">
        <f t="shared" si="27"/>
        <v>0</v>
      </c>
      <c r="CW29" s="96"/>
    </row>
    <row r="30" spans="2:101">
      <c r="B30">
        <v>24</v>
      </c>
      <c r="C30" s="87"/>
      <c r="D30" s="147" t="str">
        <f t="shared" si="28"/>
        <v/>
      </c>
      <c r="E30" s="130"/>
      <c r="F30" s="130"/>
      <c r="G30" s="130"/>
      <c r="H30" s="90"/>
      <c r="I30" s="94">
        <f t="shared" si="14"/>
        <v>0</v>
      </c>
      <c r="J30" s="114"/>
      <c r="K30" s="147" t="str">
        <f t="shared" si="1"/>
        <v/>
      </c>
      <c r="L30" s="113"/>
      <c r="M30" s="113"/>
      <c r="N30" s="113"/>
      <c r="O30" s="113"/>
      <c r="P30" s="88">
        <f t="shared" si="15"/>
        <v>0</v>
      </c>
      <c r="Q30" s="89"/>
      <c r="R30" s="147" t="str">
        <f t="shared" si="2"/>
        <v/>
      </c>
      <c r="S30" s="130"/>
      <c r="T30" s="130"/>
      <c r="U30" s="130"/>
      <c r="V30" s="130"/>
      <c r="W30" s="88">
        <f t="shared" si="16"/>
        <v>0</v>
      </c>
      <c r="X30" s="87"/>
      <c r="Y30" s="147" t="str">
        <f t="shared" si="3"/>
        <v/>
      </c>
      <c r="Z30" s="130"/>
      <c r="AA30" s="130"/>
      <c r="AB30" s="130"/>
      <c r="AC30" s="130"/>
      <c r="AD30" s="88">
        <f t="shared" si="17"/>
        <v>0</v>
      </c>
      <c r="AE30" s="114"/>
      <c r="AF30" s="147" t="str">
        <f t="shared" si="4"/>
        <v/>
      </c>
      <c r="AG30" s="113"/>
      <c r="AH30" s="113"/>
      <c r="AI30" s="113"/>
      <c r="AJ30" s="113"/>
      <c r="AK30" s="88">
        <f t="shared" si="18"/>
        <v>0</v>
      </c>
      <c r="AL30" s="89"/>
      <c r="AM30" s="147" t="str">
        <f t="shared" si="5"/>
        <v/>
      </c>
      <c r="AN30" s="130"/>
      <c r="AO30" s="130"/>
      <c r="AP30" s="130"/>
      <c r="AQ30" s="130"/>
      <c r="AR30" s="88">
        <f t="shared" si="19"/>
        <v>0</v>
      </c>
      <c r="AS30" s="87"/>
      <c r="AT30" s="147" t="str">
        <f t="shared" si="6"/>
        <v/>
      </c>
      <c r="AU30" s="130"/>
      <c r="AV30" s="130"/>
      <c r="AW30" s="130"/>
      <c r="AX30" s="130"/>
      <c r="AY30" s="88">
        <f t="shared" si="20"/>
        <v>0</v>
      </c>
      <c r="AZ30" s="87"/>
      <c r="BA30" s="147" t="str">
        <f t="shared" si="7"/>
        <v/>
      </c>
      <c r="BB30" s="130"/>
      <c r="BC30" s="130"/>
      <c r="BD30" s="130"/>
      <c r="BE30" s="130"/>
      <c r="BF30" s="88">
        <f t="shared" si="21"/>
        <v>0</v>
      </c>
      <c r="BG30" s="87"/>
      <c r="BH30" s="147" t="str">
        <f t="shared" si="8"/>
        <v/>
      </c>
      <c r="BI30" s="130"/>
      <c r="BJ30" s="130"/>
      <c r="BK30" s="130"/>
      <c r="BL30" s="130"/>
      <c r="BM30" s="88">
        <f t="shared" si="22"/>
        <v>0</v>
      </c>
      <c r="BN30" s="87"/>
      <c r="BO30" s="147" t="str">
        <f t="shared" si="9"/>
        <v/>
      </c>
      <c r="BP30" s="130"/>
      <c r="BQ30" s="130"/>
      <c r="BR30" s="130"/>
      <c r="BS30" s="130"/>
      <c r="BT30" s="88">
        <f t="shared" si="23"/>
        <v>0</v>
      </c>
      <c r="BU30" s="87"/>
      <c r="BV30" s="147" t="str">
        <f t="shared" si="10"/>
        <v/>
      </c>
      <c r="BW30" s="130"/>
      <c r="BX30" s="130"/>
      <c r="BY30" s="130"/>
      <c r="BZ30" s="130"/>
      <c r="CA30" s="88">
        <f t="shared" si="24"/>
        <v>0</v>
      </c>
      <c r="CB30" s="87"/>
      <c r="CC30" s="147" t="str">
        <f t="shared" si="11"/>
        <v/>
      </c>
      <c r="CD30" s="130"/>
      <c r="CE30" s="130"/>
      <c r="CF30" s="130"/>
      <c r="CG30" s="130"/>
      <c r="CH30" s="88">
        <f t="shared" si="25"/>
        <v>0</v>
      </c>
      <c r="CI30" s="87"/>
      <c r="CJ30" s="147" t="str">
        <f t="shared" si="12"/>
        <v/>
      </c>
      <c r="CK30" s="130"/>
      <c r="CL30" s="130"/>
      <c r="CM30" s="130"/>
      <c r="CN30" s="130"/>
      <c r="CO30" s="88">
        <f t="shared" si="26"/>
        <v>0</v>
      </c>
      <c r="CP30" s="87"/>
      <c r="CQ30" s="147" t="str">
        <f t="shared" si="13"/>
        <v/>
      </c>
      <c r="CR30" s="130"/>
      <c r="CS30" s="130"/>
      <c r="CT30" s="130"/>
      <c r="CU30" s="130"/>
      <c r="CV30" s="88">
        <f t="shared" si="27"/>
        <v>0</v>
      </c>
      <c r="CW30" s="96"/>
    </row>
    <row r="31" spans="2:101">
      <c r="B31">
        <v>25</v>
      </c>
      <c r="C31" s="87"/>
      <c r="D31" s="147" t="str">
        <f t="shared" si="28"/>
        <v/>
      </c>
      <c r="E31" s="130"/>
      <c r="F31" s="130"/>
      <c r="G31" s="130"/>
      <c r="H31" s="90"/>
      <c r="I31" s="94">
        <f t="shared" si="14"/>
        <v>0</v>
      </c>
      <c r="J31" s="114"/>
      <c r="K31" s="147" t="str">
        <f t="shared" si="1"/>
        <v/>
      </c>
      <c r="L31" s="113"/>
      <c r="M31" s="113"/>
      <c r="N31" s="113"/>
      <c r="O31" s="113"/>
      <c r="P31" s="88">
        <f t="shared" si="15"/>
        <v>0</v>
      </c>
      <c r="Q31" s="89"/>
      <c r="R31" s="147" t="str">
        <f t="shared" si="2"/>
        <v/>
      </c>
      <c r="S31" s="130"/>
      <c r="T31" s="130"/>
      <c r="U31" s="130"/>
      <c r="V31" s="130"/>
      <c r="W31" s="88">
        <f t="shared" si="16"/>
        <v>0</v>
      </c>
      <c r="X31" s="87"/>
      <c r="Y31" s="147" t="str">
        <f t="shared" si="3"/>
        <v/>
      </c>
      <c r="Z31" s="130"/>
      <c r="AA31" s="130"/>
      <c r="AB31" s="130"/>
      <c r="AC31" s="130"/>
      <c r="AD31" s="88">
        <f t="shared" si="17"/>
        <v>0</v>
      </c>
      <c r="AE31" s="114"/>
      <c r="AF31" s="147" t="str">
        <f t="shared" si="4"/>
        <v/>
      </c>
      <c r="AG31" s="113"/>
      <c r="AH31" s="113"/>
      <c r="AI31" s="113"/>
      <c r="AJ31" s="113"/>
      <c r="AK31" s="88">
        <f t="shared" si="18"/>
        <v>0</v>
      </c>
      <c r="AL31" s="89"/>
      <c r="AM31" s="147" t="str">
        <f t="shared" si="5"/>
        <v/>
      </c>
      <c r="AN31" s="130"/>
      <c r="AO31" s="130"/>
      <c r="AP31" s="130"/>
      <c r="AQ31" s="130"/>
      <c r="AR31" s="88">
        <f t="shared" si="19"/>
        <v>0</v>
      </c>
      <c r="AS31" s="87"/>
      <c r="AT31" s="147" t="str">
        <f t="shared" si="6"/>
        <v/>
      </c>
      <c r="AU31" s="130"/>
      <c r="AV31" s="130"/>
      <c r="AW31" s="130"/>
      <c r="AX31" s="130"/>
      <c r="AY31" s="88">
        <f t="shared" si="20"/>
        <v>0</v>
      </c>
      <c r="AZ31" s="87"/>
      <c r="BA31" s="147" t="str">
        <f t="shared" si="7"/>
        <v/>
      </c>
      <c r="BB31" s="130"/>
      <c r="BC31" s="130"/>
      <c r="BD31" s="130"/>
      <c r="BE31" s="130"/>
      <c r="BF31" s="88">
        <f t="shared" si="21"/>
        <v>0</v>
      </c>
      <c r="BG31" s="87"/>
      <c r="BH31" s="147" t="str">
        <f t="shared" si="8"/>
        <v/>
      </c>
      <c r="BI31" s="130"/>
      <c r="BJ31" s="130"/>
      <c r="BK31" s="130"/>
      <c r="BL31" s="130"/>
      <c r="BM31" s="88">
        <f t="shared" si="22"/>
        <v>0</v>
      </c>
      <c r="BN31" s="87"/>
      <c r="BO31" s="147" t="str">
        <f t="shared" si="9"/>
        <v/>
      </c>
      <c r="BP31" s="130"/>
      <c r="BQ31" s="130"/>
      <c r="BR31" s="130"/>
      <c r="BS31" s="130"/>
      <c r="BT31" s="88">
        <f t="shared" si="23"/>
        <v>0</v>
      </c>
      <c r="BU31" s="87"/>
      <c r="BV31" s="147" t="str">
        <f t="shared" si="10"/>
        <v/>
      </c>
      <c r="BW31" s="130"/>
      <c r="BX31" s="130"/>
      <c r="BY31" s="130"/>
      <c r="BZ31" s="130"/>
      <c r="CA31" s="88">
        <f t="shared" si="24"/>
        <v>0</v>
      </c>
      <c r="CB31" s="87"/>
      <c r="CC31" s="147" t="str">
        <f t="shared" si="11"/>
        <v/>
      </c>
      <c r="CD31" s="130"/>
      <c r="CE31" s="130"/>
      <c r="CF31" s="130"/>
      <c r="CG31" s="130"/>
      <c r="CH31" s="88">
        <f t="shared" si="25"/>
        <v>0</v>
      </c>
      <c r="CI31" s="87"/>
      <c r="CJ31" s="147" t="str">
        <f t="shared" si="12"/>
        <v/>
      </c>
      <c r="CK31" s="130"/>
      <c r="CL31" s="130"/>
      <c r="CM31" s="130"/>
      <c r="CN31" s="130"/>
      <c r="CO31" s="88">
        <f t="shared" si="26"/>
        <v>0</v>
      </c>
      <c r="CP31" s="87"/>
      <c r="CQ31" s="147" t="str">
        <f t="shared" si="13"/>
        <v/>
      </c>
      <c r="CR31" s="130"/>
      <c r="CS31" s="130"/>
      <c r="CT31" s="130"/>
      <c r="CU31" s="130"/>
      <c r="CV31" s="88">
        <f t="shared" si="27"/>
        <v>0</v>
      </c>
      <c r="CW31" s="96"/>
    </row>
    <row r="32" spans="2:101">
      <c r="B32">
        <v>26</v>
      </c>
      <c r="C32" s="87"/>
      <c r="D32" s="147" t="str">
        <f t="shared" si="28"/>
        <v/>
      </c>
      <c r="E32" s="130"/>
      <c r="F32" s="130"/>
      <c r="G32" s="130"/>
      <c r="H32" s="90"/>
      <c r="I32" s="94">
        <f t="shared" si="14"/>
        <v>0</v>
      </c>
      <c r="J32" s="114"/>
      <c r="K32" s="147" t="str">
        <f t="shared" si="1"/>
        <v/>
      </c>
      <c r="L32" s="113"/>
      <c r="M32" s="113"/>
      <c r="N32" s="113"/>
      <c r="O32" s="113"/>
      <c r="P32" s="88">
        <f t="shared" si="15"/>
        <v>0</v>
      </c>
      <c r="Q32" s="89"/>
      <c r="R32" s="147" t="str">
        <f t="shared" si="2"/>
        <v/>
      </c>
      <c r="S32" s="130"/>
      <c r="T32" s="130"/>
      <c r="U32" s="130"/>
      <c r="V32" s="130"/>
      <c r="W32" s="88">
        <f t="shared" si="16"/>
        <v>0</v>
      </c>
      <c r="X32" s="87"/>
      <c r="Y32" s="147" t="str">
        <f t="shared" si="3"/>
        <v/>
      </c>
      <c r="Z32" s="130"/>
      <c r="AA32" s="130"/>
      <c r="AB32" s="130"/>
      <c r="AC32" s="130"/>
      <c r="AD32" s="88">
        <f t="shared" si="17"/>
        <v>0</v>
      </c>
      <c r="AE32" s="114"/>
      <c r="AF32" s="147" t="str">
        <f t="shared" si="4"/>
        <v/>
      </c>
      <c r="AG32" s="113"/>
      <c r="AH32" s="113"/>
      <c r="AI32" s="113"/>
      <c r="AJ32" s="113"/>
      <c r="AK32" s="88">
        <f t="shared" si="18"/>
        <v>0</v>
      </c>
      <c r="AL32" s="89"/>
      <c r="AM32" s="147" t="str">
        <f t="shared" si="5"/>
        <v/>
      </c>
      <c r="AN32" s="130"/>
      <c r="AO32" s="130"/>
      <c r="AP32" s="130"/>
      <c r="AQ32" s="130"/>
      <c r="AR32" s="88">
        <f t="shared" si="19"/>
        <v>0</v>
      </c>
      <c r="AS32" s="87"/>
      <c r="AT32" s="147" t="str">
        <f t="shared" si="6"/>
        <v/>
      </c>
      <c r="AU32" s="130"/>
      <c r="AV32" s="130"/>
      <c r="AW32" s="130"/>
      <c r="AX32" s="130"/>
      <c r="AY32" s="88">
        <f t="shared" si="20"/>
        <v>0</v>
      </c>
      <c r="AZ32" s="87"/>
      <c r="BA32" s="147" t="str">
        <f t="shared" si="7"/>
        <v/>
      </c>
      <c r="BB32" s="130"/>
      <c r="BC32" s="130"/>
      <c r="BD32" s="130"/>
      <c r="BE32" s="130"/>
      <c r="BF32" s="88">
        <f t="shared" si="21"/>
        <v>0</v>
      </c>
      <c r="BG32" s="87"/>
      <c r="BH32" s="147" t="str">
        <f t="shared" si="8"/>
        <v/>
      </c>
      <c r="BI32" s="130"/>
      <c r="BJ32" s="130"/>
      <c r="BK32" s="130"/>
      <c r="BL32" s="130"/>
      <c r="BM32" s="88">
        <f t="shared" si="22"/>
        <v>0</v>
      </c>
      <c r="BN32" s="87"/>
      <c r="BO32" s="147" t="str">
        <f t="shared" si="9"/>
        <v/>
      </c>
      <c r="BP32" s="130"/>
      <c r="BQ32" s="130"/>
      <c r="BR32" s="130"/>
      <c r="BS32" s="130"/>
      <c r="BT32" s="88">
        <f t="shared" si="23"/>
        <v>0</v>
      </c>
      <c r="BU32" s="87"/>
      <c r="BV32" s="147" t="str">
        <f t="shared" si="10"/>
        <v/>
      </c>
      <c r="BW32" s="130"/>
      <c r="BX32" s="130"/>
      <c r="BY32" s="130"/>
      <c r="BZ32" s="130"/>
      <c r="CA32" s="88">
        <f t="shared" si="24"/>
        <v>0</v>
      </c>
      <c r="CB32" s="87"/>
      <c r="CC32" s="147" t="str">
        <f t="shared" si="11"/>
        <v/>
      </c>
      <c r="CD32" s="130"/>
      <c r="CE32" s="130"/>
      <c r="CF32" s="130"/>
      <c r="CG32" s="130"/>
      <c r="CH32" s="88">
        <f t="shared" si="25"/>
        <v>0</v>
      </c>
      <c r="CI32" s="87"/>
      <c r="CJ32" s="147" t="str">
        <f t="shared" si="12"/>
        <v/>
      </c>
      <c r="CK32" s="130"/>
      <c r="CL32" s="130"/>
      <c r="CM32" s="130"/>
      <c r="CN32" s="130"/>
      <c r="CO32" s="88">
        <f t="shared" si="26"/>
        <v>0</v>
      </c>
      <c r="CP32" s="87"/>
      <c r="CQ32" s="147" t="str">
        <f t="shared" si="13"/>
        <v/>
      </c>
      <c r="CR32" s="130"/>
      <c r="CS32" s="130"/>
      <c r="CT32" s="130"/>
      <c r="CU32" s="130"/>
      <c r="CV32" s="88">
        <f t="shared" si="27"/>
        <v>0</v>
      </c>
      <c r="CW32" s="96"/>
    </row>
    <row r="33" spans="2:101">
      <c r="B33">
        <v>27</v>
      </c>
      <c r="C33" s="87"/>
      <c r="D33" s="147" t="str">
        <f t="shared" si="28"/>
        <v/>
      </c>
      <c r="E33" s="130"/>
      <c r="F33" s="130"/>
      <c r="G33" s="130"/>
      <c r="H33" s="90"/>
      <c r="I33" s="94">
        <f t="shared" si="14"/>
        <v>0</v>
      </c>
      <c r="J33" s="114"/>
      <c r="K33" s="147" t="str">
        <f t="shared" si="1"/>
        <v/>
      </c>
      <c r="L33" s="113"/>
      <c r="M33" s="113"/>
      <c r="N33" s="113"/>
      <c r="O33" s="113"/>
      <c r="P33" s="88">
        <f t="shared" si="15"/>
        <v>0</v>
      </c>
      <c r="Q33" s="89"/>
      <c r="R33" s="147" t="str">
        <f t="shared" si="2"/>
        <v/>
      </c>
      <c r="S33" s="130"/>
      <c r="T33" s="130"/>
      <c r="U33" s="130"/>
      <c r="V33" s="130"/>
      <c r="W33" s="88">
        <f t="shared" si="16"/>
        <v>0</v>
      </c>
      <c r="X33" s="87"/>
      <c r="Y33" s="147" t="str">
        <f t="shared" si="3"/>
        <v/>
      </c>
      <c r="Z33" s="130"/>
      <c r="AA33" s="130"/>
      <c r="AB33" s="130"/>
      <c r="AC33" s="130"/>
      <c r="AD33" s="88">
        <f t="shared" si="17"/>
        <v>0</v>
      </c>
      <c r="AE33" s="114"/>
      <c r="AF33" s="147" t="str">
        <f t="shared" si="4"/>
        <v/>
      </c>
      <c r="AG33" s="113"/>
      <c r="AH33" s="113"/>
      <c r="AI33" s="113"/>
      <c r="AJ33" s="113"/>
      <c r="AK33" s="88">
        <f t="shared" si="18"/>
        <v>0</v>
      </c>
      <c r="AL33" s="89"/>
      <c r="AM33" s="147" t="str">
        <f t="shared" si="5"/>
        <v/>
      </c>
      <c r="AN33" s="130"/>
      <c r="AO33" s="130"/>
      <c r="AP33" s="130"/>
      <c r="AQ33" s="130"/>
      <c r="AR33" s="88">
        <f t="shared" si="19"/>
        <v>0</v>
      </c>
      <c r="AS33" s="87"/>
      <c r="AT33" s="147" t="str">
        <f t="shared" si="6"/>
        <v/>
      </c>
      <c r="AU33" s="130"/>
      <c r="AV33" s="130"/>
      <c r="AW33" s="130"/>
      <c r="AX33" s="130"/>
      <c r="AY33" s="88">
        <f t="shared" si="20"/>
        <v>0</v>
      </c>
      <c r="AZ33" s="87"/>
      <c r="BA33" s="147" t="str">
        <f t="shared" si="7"/>
        <v/>
      </c>
      <c r="BB33" s="130"/>
      <c r="BC33" s="130"/>
      <c r="BD33" s="130"/>
      <c r="BE33" s="130"/>
      <c r="BF33" s="88">
        <f t="shared" si="21"/>
        <v>0</v>
      </c>
      <c r="BG33" s="87"/>
      <c r="BH33" s="147" t="str">
        <f t="shared" si="8"/>
        <v/>
      </c>
      <c r="BI33" s="130"/>
      <c r="BJ33" s="130"/>
      <c r="BK33" s="130"/>
      <c r="BL33" s="130"/>
      <c r="BM33" s="88">
        <f t="shared" si="22"/>
        <v>0</v>
      </c>
      <c r="BN33" s="87"/>
      <c r="BO33" s="147" t="str">
        <f t="shared" si="9"/>
        <v/>
      </c>
      <c r="BP33" s="130"/>
      <c r="BQ33" s="130"/>
      <c r="BR33" s="130"/>
      <c r="BS33" s="130"/>
      <c r="BT33" s="88">
        <f t="shared" si="23"/>
        <v>0</v>
      </c>
      <c r="BU33" s="87"/>
      <c r="BV33" s="147" t="str">
        <f t="shared" si="10"/>
        <v/>
      </c>
      <c r="BW33" s="130"/>
      <c r="BX33" s="130"/>
      <c r="BY33" s="130"/>
      <c r="BZ33" s="130"/>
      <c r="CA33" s="88">
        <f t="shared" si="24"/>
        <v>0</v>
      </c>
      <c r="CB33" s="87"/>
      <c r="CC33" s="147" t="str">
        <f t="shared" si="11"/>
        <v/>
      </c>
      <c r="CD33" s="130"/>
      <c r="CE33" s="130"/>
      <c r="CF33" s="130"/>
      <c r="CG33" s="130"/>
      <c r="CH33" s="88">
        <f t="shared" si="25"/>
        <v>0</v>
      </c>
      <c r="CI33" s="87"/>
      <c r="CJ33" s="147" t="str">
        <f t="shared" si="12"/>
        <v/>
      </c>
      <c r="CK33" s="130"/>
      <c r="CL33" s="130"/>
      <c r="CM33" s="130"/>
      <c r="CN33" s="130"/>
      <c r="CO33" s="88">
        <f t="shared" si="26"/>
        <v>0</v>
      </c>
      <c r="CP33" s="87"/>
      <c r="CQ33" s="147" t="str">
        <f t="shared" si="13"/>
        <v/>
      </c>
      <c r="CR33" s="130"/>
      <c r="CS33" s="130"/>
      <c r="CT33" s="130"/>
      <c r="CU33" s="130"/>
      <c r="CV33" s="88">
        <f t="shared" si="27"/>
        <v>0</v>
      </c>
      <c r="CW33" s="96"/>
    </row>
    <row r="34" spans="2:101">
      <c r="B34">
        <v>28</v>
      </c>
      <c r="C34" s="87"/>
      <c r="D34" s="147" t="str">
        <f t="shared" si="28"/>
        <v/>
      </c>
      <c r="E34" s="130"/>
      <c r="F34" s="130"/>
      <c r="G34" s="130"/>
      <c r="H34" s="90"/>
      <c r="I34" s="94">
        <f t="shared" si="14"/>
        <v>0</v>
      </c>
      <c r="J34" s="114"/>
      <c r="K34" s="147" t="str">
        <f t="shared" si="1"/>
        <v/>
      </c>
      <c r="L34" s="113"/>
      <c r="M34" s="113"/>
      <c r="N34" s="113"/>
      <c r="O34" s="113"/>
      <c r="P34" s="88">
        <f t="shared" si="15"/>
        <v>0</v>
      </c>
      <c r="Q34" s="89"/>
      <c r="R34" s="147" t="str">
        <f t="shared" si="2"/>
        <v/>
      </c>
      <c r="S34" s="130"/>
      <c r="T34" s="130"/>
      <c r="U34" s="130"/>
      <c r="V34" s="130"/>
      <c r="W34" s="88">
        <f t="shared" si="16"/>
        <v>0</v>
      </c>
      <c r="X34" s="87"/>
      <c r="Y34" s="147" t="str">
        <f t="shared" si="3"/>
        <v/>
      </c>
      <c r="Z34" s="130"/>
      <c r="AA34" s="130"/>
      <c r="AB34" s="130"/>
      <c r="AC34" s="130"/>
      <c r="AD34" s="88">
        <f t="shared" si="17"/>
        <v>0</v>
      </c>
      <c r="AE34" s="114"/>
      <c r="AF34" s="147" t="str">
        <f t="shared" si="4"/>
        <v/>
      </c>
      <c r="AG34" s="113"/>
      <c r="AH34" s="113"/>
      <c r="AI34" s="113"/>
      <c r="AJ34" s="113"/>
      <c r="AK34" s="88">
        <f t="shared" si="18"/>
        <v>0</v>
      </c>
      <c r="AL34" s="89"/>
      <c r="AM34" s="147" t="str">
        <f t="shared" si="5"/>
        <v/>
      </c>
      <c r="AN34" s="130"/>
      <c r="AO34" s="130"/>
      <c r="AP34" s="130"/>
      <c r="AQ34" s="130"/>
      <c r="AR34" s="88">
        <f t="shared" si="19"/>
        <v>0</v>
      </c>
      <c r="AS34" s="87"/>
      <c r="AT34" s="147" t="str">
        <f t="shared" si="6"/>
        <v/>
      </c>
      <c r="AU34" s="130"/>
      <c r="AV34" s="130"/>
      <c r="AW34" s="130"/>
      <c r="AX34" s="130"/>
      <c r="AY34" s="88">
        <f t="shared" si="20"/>
        <v>0</v>
      </c>
      <c r="AZ34" s="87"/>
      <c r="BA34" s="147" t="str">
        <f t="shared" si="7"/>
        <v/>
      </c>
      <c r="BB34" s="130"/>
      <c r="BC34" s="130"/>
      <c r="BD34" s="130"/>
      <c r="BE34" s="130"/>
      <c r="BF34" s="88">
        <f t="shared" si="21"/>
        <v>0</v>
      </c>
      <c r="BG34" s="87"/>
      <c r="BH34" s="147" t="str">
        <f t="shared" si="8"/>
        <v/>
      </c>
      <c r="BI34" s="130"/>
      <c r="BJ34" s="130"/>
      <c r="BK34" s="130"/>
      <c r="BL34" s="130"/>
      <c r="BM34" s="88">
        <f t="shared" si="22"/>
        <v>0</v>
      </c>
      <c r="BN34" s="87"/>
      <c r="BO34" s="147" t="str">
        <f t="shared" si="9"/>
        <v/>
      </c>
      <c r="BP34" s="130"/>
      <c r="BQ34" s="130"/>
      <c r="BR34" s="130"/>
      <c r="BS34" s="130"/>
      <c r="BT34" s="88">
        <f t="shared" si="23"/>
        <v>0</v>
      </c>
      <c r="BU34" s="87"/>
      <c r="BV34" s="147" t="str">
        <f t="shared" si="10"/>
        <v/>
      </c>
      <c r="BW34" s="130"/>
      <c r="BX34" s="130"/>
      <c r="BY34" s="130"/>
      <c r="BZ34" s="130"/>
      <c r="CA34" s="88">
        <f t="shared" si="24"/>
        <v>0</v>
      </c>
      <c r="CB34" s="87"/>
      <c r="CC34" s="147" t="str">
        <f t="shared" si="11"/>
        <v/>
      </c>
      <c r="CD34" s="130"/>
      <c r="CE34" s="130"/>
      <c r="CF34" s="130"/>
      <c r="CG34" s="130"/>
      <c r="CH34" s="88">
        <f t="shared" si="25"/>
        <v>0</v>
      </c>
      <c r="CI34" s="87"/>
      <c r="CJ34" s="147" t="str">
        <f t="shared" si="12"/>
        <v/>
      </c>
      <c r="CK34" s="130"/>
      <c r="CL34" s="130"/>
      <c r="CM34" s="130"/>
      <c r="CN34" s="130"/>
      <c r="CO34" s="88">
        <f t="shared" si="26"/>
        <v>0</v>
      </c>
      <c r="CP34" s="87"/>
      <c r="CQ34" s="147" t="str">
        <f t="shared" si="13"/>
        <v/>
      </c>
      <c r="CR34" s="130"/>
      <c r="CS34" s="130"/>
      <c r="CT34" s="130"/>
      <c r="CU34" s="130"/>
      <c r="CV34" s="88">
        <f t="shared" si="27"/>
        <v>0</v>
      </c>
      <c r="CW34" s="96"/>
    </row>
    <row r="35" spans="2:101">
      <c r="B35">
        <v>29</v>
      </c>
      <c r="C35" s="87"/>
      <c r="D35" s="147" t="str">
        <f t="shared" si="28"/>
        <v/>
      </c>
      <c r="E35" s="130"/>
      <c r="F35" s="130"/>
      <c r="G35" s="130"/>
      <c r="H35" s="90"/>
      <c r="I35" s="94">
        <f t="shared" si="14"/>
        <v>0</v>
      </c>
      <c r="J35" s="114"/>
      <c r="K35" s="147" t="str">
        <f t="shared" si="1"/>
        <v/>
      </c>
      <c r="L35" s="113"/>
      <c r="M35" s="113"/>
      <c r="N35" s="113"/>
      <c r="O35" s="113"/>
      <c r="P35" s="88">
        <f t="shared" si="15"/>
        <v>0</v>
      </c>
      <c r="Q35" s="89"/>
      <c r="R35" s="147" t="str">
        <f t="shared" si="2"/>
        <v/>
      </c>
      <c r="S35" s="130"/>
      <c r="T35" s="130"/>
      <c r="U35" s="130"/>
      <c r="V35" s="130"/>
      <c r="W35" s="88">
        <f t="shared" si="16"/>
        <v>0</v>
      </c>
      <c r="X35" s="87"/>
      <c r="Y35" s="147" t="str">
        <f t="shared" si="3"/>
        <v/>
      </c>
      <c r="Z35" s="130"/>
      <c r="AA35" s="130"/>
      <c r="AB35" s="130"/>
      <c r="AC35" s="130"/>
      <c r="AD35" s="88">
        <f t="shared" si="17"/>
        <v>0</v>
      </c>
      <c r="AE35" s="114"/>
      <c r="AF35" s="147" t="str">
        <f t="shared" si="4"/>
        <v/>
      </c>
      <c r="AG35" s="113"/>
      <c r="AH35" s="113"/>
      <c r="AI35" s="113"/>
      <c r="AJ35" s="113"/>
      <c r="AK35" s="88">
        <f t="shared" si="18"/>
        <v>0</v>
      </c>
      <c r="AL35" s="89"/>
      <c r="AM35" s="147" t="str">
        <f t="shared" si="5"/>
        <v/>
      </c>
      <c r="AN35" s="130"/>
      <c r="AO35" s="130"/>
      <c r="AP35" s="130"/>
      <c r="AQ35" s="130"/>
      <c r="AR35" s="88">
        <f t="shared" si="19"/>
        <v>0</v>
      </c>
      <c r="AS35" s="87"/>
      <c r="AT35" s="147" t="str">
        <f t="shared" si="6"/>
        <v/>
      </c>
      <c r="AU35" s="130"/>
      <c r="AV35" s="130"/>
      <c r="AW35" s="130"/>
      <c r="AX35" s="130"/>
      <c r="AY35" s="88">
        <f t="shared" si="20"/>
        <v>0</v>
      </c>
      <c r="AZ35" s="87"/>
      <c r="BA35" s="147" t="str">
        <f t="shared" si="7"/>
        <v/>
      </c>
      <c r="BB35" s="130"/>
      <c r="BC35" s="130"/>
      <c r="BD35" s="130"/>
      <c r="BE35" s="130"/>
      <c r="BF35" s="88">
        <f t="shared" si="21"/>
        <v>0</v>
      </c>
      <c r="BG35" s="87"/>
      <c r="BH35" s="147" t="str">
        <f t="shared" si="8"/>
        <v/>
      </c>
      <c r="BI35" s="130"/>
      <c r="BJ35" s="130"/>
      <c r="BK35" s="130"/>
      <c r="BL35" s="130"/>
      <c r="BM35" s="88">
        <f t="shared" si="22"/>
        <v>0</v>
      </c>
      <c r="BN35" s="87"/>
      <c r="BO35" s="147" t="str">
        <f t="shared" si="9"/>
        <v/>
      </c>
      <c r="BP35" s="130"/>
      <c r="BQ35" s="130"/>
      <c r="BR35" s="130"/>
      <c r="BS35" s="130"/>
      <c r="BT35" s="88">
        <f t="shared" si="23"/>
        <v>0</v>
      </c>
      <c r="BU35" s="87"/>
      <c r="BV35" s="147" t="str">
        <f t="shared" si="10"/>
        <v/>
      </c>
      <c r="BW35" s="130"/>
      <c r="BX35" s="130"/>
      <c r="BY35" s="130"/>
      <c r="BZ35" s="130"/>
      <c r="CA35" s="88">
        <f t="shared" si="24"/>
        <v>0</v>
      </c>
      <c r="CB35" s="87"/>
      <c r="CC35" s="147" t="str">
        <f t="shared" si="11"/>
        <v/>
      </c>
      <c r="CD35" s="130"/>
      <c r="CE35" s="130"/>
      <c r="CF35" s="130"/>
      <c r="CG35" s="130"/>
      <c r="CH35" s="88">
        <f t="shared" si="25"/>
        <v>0</v>
      </c>
      <c r="CI35" s="87"/>
      <c r="CJ35" s="147" t="str">
        <f t="shared" si="12"/>
        <v/>
      </c>
      <c r="CK35" s="130"/>
      <c r="CL35" s="130"/>
      <c r="CM35" s="130"/>
      <c r="CN35" s="130"/>
      <c r="CO35" s="88">
        <f t="shared" si="26"/>
        <v>0</v>
      </c>
      <c r="CP35" s="87"/>
      <c r="CQ35" s="147" t="str">
        <f t="shared" si="13"/>
        <v/>
      </c>
      <c r="CR35" s="130"/>
      <c r="CS35" s="130"/>
      <c r="CT35" s="130"/>
      <c r="CU35" s="130"/>
      <c r="CV35" s="88">
        <f t="shared" si="27"/>
        <v>0</v>
      </c>
      <c r="CW35" s="96"/>
    </row>
    <row r="36" spans="2:101">
      <c r="B36">
        <v>30</v>
      </c>
      <c r="C36" s="87"/>
      <c r="D36" s="147" t="str">
        <f t="shared" si="28"/>
        <v/>
      </c>
      <c r="E36" s="130"/>
      <c r="F36" s="130"/>
      <c r="G36" s="130"/>
      <c r="H36" s="90"/>
      <c r="I36" s="94">
        <f t="shared" si="14"/>
        <v>0</v>
      </c>
      <c r="J36" s="114"/>
      <c r="K36" s="147" t="str">
        <f t="shared" si="1"/>
        <v/>
      </c>
      <c r="L36" s="113"/>
      <c r="M36" s="113"/>
      <c r="N36" s="113"/>
      <c r="O36" s="113"/>
      <c r="P36" s="88">
        <f t="shared" si="15"/>
        <v>0</v>
      </c>
      <c r="Q36" s="89"/>
      <c r="R36" s="147" t="str">
        <f t="shared" si="2"/>
        <v/>
      </c>
      <c r="S36" s="130"/>
      <c r="T36" s="130"/>
      <c r="U36" s="130"/>
      <c r="V36" s="130"/>
      <c r="W36" s="88">
        <f t="shared" si="16"/>
        <v>0</v>
      </c>
      <c r="X36" s="87"/>
      <c r="Y36" s="147" t="str">
        <f t="shared" si="3"/>
        <v/>
      </c>
      <c r="Z36" s="130"/>
      <c r="AA36" s="130"/>
      <c r="AB36" s="130"/>
      <c r="AC36" s="130"/>
      <c r="AD36" s="88">
        <f t="shared" si="17"/>
        <v>0</v>
      </c>
      <c r="AE36" s="114"/>
      <c r="AF36" s="147" t="str">
        <f t="shared" si="4"/>
        <v/>
      </c>
      <c r="AG36" s="113"/>
      <c r="AH36" s="113"/>
      <c r="AI36" s="113"/>
      <c r="AJ36" s="113"/>
      <c r="AK36" s="88">
        <f t="shared" si="18"/>
        <v>0</v>
      </c>
      <c r="AL36" s="89"/>
      <c r="AM36" s="147" t="str">
        <f t="shared" si="5"/>
        <v/>
      </c>
      <c r="AN36" s="130"/>
      <c r="AO36" s="130"/>
      <c r="AP36" s="130"/>
      <c r="AQ36" s="130"/>
      <c r="AR36" s="88">
        <f t="shared" si="19"/>
        <v>0</v>
      </c>
      <c r="AS36" s="87"/>
      <c r="AT36" s="147" t="str">
        <f t="shared" si="6"/>
        <v/>
      </c>
      <c r="AU36" s="130"/>
      <c r="AV36" s="130"/>
      <c r="AW36" s="130"/>
      <c r="AX36" s="130"/>
      <c r="AY36" s="88">
        <f t="shared" si="20"/>
        <v>0</v>
      </c>
      <c r="AZ36" s="87"/>
      <c r="BA36" s="147" t="str">
        <f t="shared" si="7"/>
        <v/>
      </c>
      <c r="BB36" s="130"/>
      <c r="BC36" s="130"/>
      <c r="BD36" s="130"/>
      <c r="BE36" s="130"/>
      <c r="BF36" s="88">
        <f t="shared" si="21"/>
        <v>0</v>
      </c>
      <c r="BG36" s="87"/>
      <c r="BH36" s="147" t="str">
        <f t="shared" si="8"/>
        <v/>
      </c>
      <c r="BI36" s="130"/>
      <c r="BJ36" s="130"/>
      <c r="BK36" s="130"/>
      <c r="BL36" s="130"/>
      <c r="BM36" s="88">
        <f t="shared" si="22"/>
        <v>0</v>
      </c>
      <c r="BN36" s="87"/>
      <c r="BO36" s="147" t="str">
        <f t="shared" si="9"/>
        <v/>
      </c>
      <c r="BP36" s="130"/>
      <c r="BQ36" s="130"/>
      <c r="BR36" s="130"/>
      <c r="BS36" s="130"/>
      <c r="BT36" s="88">
        <f t="shared" si="23"/>
        <v>0</v>
      </c>
      <c r="BU36" s="87"/>
      <c r="BV36" s="147" t="str">
        <f t="shared" si="10"/>
        <v/>
      </c>
      <c r="BW36" s="130"/>
      <c r="BX36" s="130"/>
      <c r="BY36" s="130"/>
      <c r="BZ36" s="130"/>
      <c r="CA36" s="88">
        <f t="shared" si="24"/>
        <v>0</v>
      </c>
      <c r="CB36" s="87"/>
      <c r="CC36" s="147" t="str">
        <f t="shared" si="11"/>
        <v/>
      </c>
      <c r="CD36" s="130"/>
      <c r="CE36" s="130"/>
      <c r="CF36" s="130"/>
      <c r="CG36" s="130"/>
      <c r="CH36" s="88">
        <f t="shared" si="25"/>
        <v>0</v>
      </c>
      <c r="CI36" s="87"/>
      <c r="CJ36" s="147" t="str">
        <f t="shared" si="12"/>
        <v/>
      </c>
      <c r="CK36" s="130"/>
      <c r="CL36" s="130"/>
      <c r="CM36" s="130"/>
      <c r="CN36" s="130"/>
      <c r="CO36" s="88">
        <f t="shared" si="26"/>
        <v>0</v>
      </c>
      <c r="CP36" s="87"/>
      <c r="CQ36" s="147" t="str">
        <f t="shared" si="13"/>
        <v/>
      </c>
      <c r="CR36" s="130"/>
      <c r="CS36" s="130"/>
      <c r="CT36" s="130"/>
      <c r="CU36" s="130"/>
      <c r="CV36" s="88">
        <f t="shared" si="27"/>
        <v>0</v>
      </c>
      <c r="CW36" s="96"/>
    </row>
    <row r="37" spans="2:101">
      <c r="B37">
        <v>31</v>
      </c>
      <c r="C37" s="87"/>
      <c r="D37" s="147" t="str">
        <f t="shared" si="28"/>
        <v/>
      </c>
      <c r="E37" s="130"/>
      <c r="F37" s="130"/>
      <c r="G37" s="130"/>
      <c r="H37" s="90"/>
      <c r="I37" s="94">
        <f t="shared" si="14"/>
        <v>0</v>
      </c>
      <c r="J37" s="114"/>
      <c r="K37" s="147" t="str">
        <f t="shared" si="1"/>
        <v/>
      </c>
      <c r="L37" s="113"/>
      <c r="M37" s="113"/>
      <c r="N37" s="113"/>
      <c r="O37" s="113"/>
      <c r="P37" s="88">
        <f t="shared" si="15"/>
        <v>0</v>
      </c>
      <c r="Q37" s="89"/>
      <c r="R37" s="147" t="str">
        <f t="shared" si="2"/>
        <v/>
      </c>
      <c r="S37" s="130"/>
      <c r="T37" s="130"/>
      <c r="U37" s="130"/>
      <c r="V37" s="130"/>
      <c r="W37" s="88">
        <f t="shared" si="16"/>
        <v>0</v>
      </c>
      <c r="X37" s="87"/>
      <c r="Y37" s="147" t="str">
        <f t="shared" si="3"/>
        <v/>
      </c>
      <c r="Z37" s="130"/>
      <c r="AA37" s="130"/>
      <c r="AB37" s="130"/>
      <c r="AC37" s="130"/>
      <c r="AD37" s="88">
        <f t="shared" si="17"/>
        <v>0</v>
      </c>
      <c r="AE37" s="114"/>
      <c r="AF37" s="147" t="str">
        <f t="shared" si="4"/>
        <v/>
      </c>
      <c r="AG37" s="113"/>
      <c r="AH37" s="113"/>
      <c r="AI37" s="113"/>
      <c r="AJ37" s="113"/>
      <c r="AK37" s="88">
        <f t="shared" si="18"/>
        <v>0</v>
      </c>
      <c r="AL37" s="89"/>
      <c r="AM37" s="147" t="str">
        <f t="shared" si="5"/>
        <v/>
      </c>
      <c r="AN37" s="130"/>
      <c r="AO37" s="130"/>
      <c r="AP37" s="130"/>
      <c r="AQ37" s="130"/>
      <c r="AR37" s="88">
        <f t="shared" si="19"/>
        <v>0</v>
      </c>
      <c r="AS37" s="87"/>
      <c r="AT37" s="147" t="str">
        <f t="shared" si="6"/>
        <v/>
      </c>
      <c r="AU37" s="130"/>
      <c r="AV37" s="130"/>
      <c r="AW37" s="130"/>
      <c r="AX37" s="130"/>
      <c r="AY37" s="88">
        <f t="shared" si="20"/>
        <v>0</v>
      </c>
      <c r="AZ37" s="87"/>
      <c r="BA37" s="147" t="str">
        <f t="shared" si="7"/>
        <v/>
      </c>
      <c r="BB37" s="130"/>
      <c r="BC37" s="130"/>
      <c r="BD37" s="130"/>
      <c r="BE37" s="130"/>
      <c r="BF37" s="88">
        <f t="shared" si="21"/>
        <v>0</v>
      </c>
      <c r="BG37" s="87"/>
      <c r="BH37" s="147" t="str">
        <f t="shared" si="8"/>
        <v/>
      </c>
      <c r="BI37" s="130"/>
      <c r="BJ37" s="130"/>
      <c r="BK37" s="130"/>
      <c r="BL37" s="130"/>
      <c r="BM37" s="88">
        <f t="shared" si="22"/>
        <v>0</v>
      </c>
      <c r="BN37" s="87"/>
      <c r="BO37" s="147" t="str">
        <f t="shared" si="9"/>
        <v/>
      </c>
      <c r="BP37" s="130"/>
      <c r="BQ37" s="130"/>
      <c r="BR37" s="130"/>
      <c r="BS37" s="130"/>
      <c r="BT37" s="88">
        <f t="shared" si="23"/>
        <v>0</v>
      </c>
      <c r="BU37" s="87"/>
      <c r="BV37" s="147" t="str">
        <f t="shared" si="10"/>
        <v/>
      </c>
      <c r="BW37" s="130"/>
      <c r="BX37" s="130"/>
      <c r="BY37" s="130"/>
      <c r="BZ37" s="130"/>
      <c r="CA37" s="88">
        <f t="shared" si="24"/>
        <v>0</v>
      </c>
      <c r="CB37" s="87"/>
      <c r="CC37" s="147" t="str">
        <f t="shared" si="11"/>
        <v/>
      </c>
      <c r="CD37" s="130"/>
      <c r="CE37" s="130"/>
      <c r="CF37" s="130"/>
      <c r="CG37" s="130"/>
      <c r="CH37" s="88">
        <f t="shared" si="25"/>
        <v>0</v>
      </c>
      <c r="CI37" s="87"/>
      <c r="CJ37" s="147" t="str">
        <f t="shared" si="12"/>
        <v/>
      </c>
      <c r="CK37" s="130"/>
      <c r="CL37" s="130"/>
      <c r="CM37" s="130"/>
      <c r="CN37" s="130"/>
      <c r="CO37" s="88">
        <f t="shared" si="26"/>
        <v>0</v>
      </c>
      <c r="CP37" s="87"/>
      <c r="CQ37" s="147" t="str">
        <f t="shared" si="13"/>
        <v/>
      </c>
      <c r="CR37" s="130"/>
      <c r="CS37" s="130"/>
      <c r="CT37" s="130"/>
      <c r="CU37" s="130"/>
      <c r="CV37" s="88">
        <f t="shared" si="27"/>
        <v>0</v>
      </c>
      <c r="CW37" s="96"/>
    </row>
    <row r="38" spans="2:101">
      <c r="B38">
        <v>32</v>
      </c>
      <c r="C38" s="87"/>
      <c r="D38" s="147" t="str">
        <f t="shared" si="28"/>
        <v/>
      </c>
      <c r="E38" s="130"/>
      <c r="F38" s="130"/>
      <c r="G38" s="130"/>
      <c r="H38" s="90"/>
      <c r="I38" s="94">
        <f t="shared" si="14"/>
        <v>0</v>
      </c>
      <c r="J38" s="114"/>
      <c r="K38" s="147" t="str">
        <f t="shared" si="1"/>
        <v/>
      </c>
      <c r="L38" s="113"/>
      <c r="M38" s="113"/>
      <c r="N38" s="113"/>
      <c r="O38" s="113"/>
      <c r="P38" s="88">
        <f t="shared" si="15"/>
        <v>0</v>
      </c>
      <c r="Q38" s="89"/>
      <c r="R38" s="147" t="str">
        <f t="shared" si="2"/>
        <v/>
      </c>
      <c r="S38" s="130"/>
      <c r="T38" s="130"/>
      <c r="U38" s="130"/>
      <c r="V38" s="130"/>
      <c r="W38" s="88">
        <f t="shared" si="16"/>
        <v>0</v>
      </c>
      <c r="X38" s="87"/>
      <c r="Y38" s="147" t="str">
        <f t="shared" si="3"/>
        <v/>
      </c>
      <c r="Z38" s="130"/>
      <c r="AA38" s="130"/>
      <c r="AB38" s="130"/>
      <c r="AC38" s="130"/>
      <c r="AD38" s="88">
        <f t="shared" si="17"/>
        <v>0</v>
      </c>
      <c r="AE38" s="114"/>
      <c r="AF38" s="147" t="str">
        <f t="shared" si="4"/>
        <v/>
      </c>
      <c r="AG38" s="113"/>
      <c r="AH38" s="113"/>
      <c r="AI38" s="113"/>
      <c r="AJ38" s="113"/>
      <c r="AK38" s="88">
        <f t="shared" si="18"/>
        <v>0</v>
      </c>
      <c r="AL38" s="89"/>
      <c r="AM38" s="147" t="str">
        <f t="shared" si="5"/>
        <v/>
      </c>
      <c r="AN38" s="130"/>
      <c r="AO38" s="130"/>
      <c r="AP38" s="130"/>
      <c r="AQ38" s="130"/>
      <c r="AR38" s="88">
        <f t="shared" si="19"/>
        <v>0</v>
      </c>
      <c r="AS38" s="87"/>
      <c r="AT38" s="147" t="str">
        <f t="shared" si="6"/>
        <v/>
      </c>
      <c r="AU38" s="130"/>
      <c r="AV38" s="130"/>
      <c r="AW38" s="130"/>
      <c r="AX38" s="130"/>
      <c r="AY38" s="88">
        <f t="shared" si="20"/>
        <v>0</v>
      </c>
      <c r="AZ38" s="87"/>
      <c r="BA38" s="147" t="str">
        <f t="shared" si="7"/>
        <v/>
      </c>
      <c r="BB38" s="130"/>
      <c r="BC38" s="130"/>
      <c r="BD38" s="130"/>
      <c r="BE38" s="130"/>
      <c r="BF38" s="88">
        <f t="shared" si="21"/>
        <v>0</v>
      </c>
      <c r="BG38" s="87"/>
      <c r="BH38" s="147" t="str">
        <f t="shared" si="8"/>
        <v/>
      </c>
      <c r="BI38" s="130"/>
      <c r="BJ38" s="130"/>
      <c r="BK38" s="130"/>
      <c r="BL38" s="130"/>
      <c r="BM38" s="88">
        <f t="shared" si="22"/>
        <v>0</v>
      </c>
      <c r="BN38" s="87"/>
      <c r="BO38" s="147" t="str">
        <f t="shared" si="9"/>
        <v/>
      </c>
      <c r="BP38" s="130"/>
      <c r="BQ38" s="130"/>
      <c r="BR38" s="130"/>
      <c r="BS38" s="130"/>
      <c r="BT38" s="88">
        <f t="shared" si="23"/>
        <v>0</v>
      </c>
      <c r="BU38" s="87"/>
      <c r="BV38" s="147" t="str">
        <f t="shared" si="10"/>
        <v/>
      </c>
      <c r="BW38" s="130"/>
      <c r="BX38" s="130"/>
      <c r="BY38" s="130"/>
      <c r="BZ38" s="130"/>
      <c r="CA38" s="88">
        <f t="shared" si="24"/>
        <v>0</v>
      </c>
      <c r="CB38" s="87"/>
      <c r="CC38" s="147" t="str">
        <f t="shared" si="11"/>
        <v/>
      </c>
      <c r="CD38" s="130"/>
      <c r="CE38" s="130"/>
      <c r="CF38" s="130"/>
      <c r="CG38" s="130"/>
      <c r="CH38" s="88">
        <f t="shared" si="25"/>
        <v>0</v>
      </c>
      <c r="CI38" s="87"/>
      <c r="CJ38" s="147" t="str">
        <f t="shared" si="12"/>
        <v/>
      </c>
      <c r="CK38" s="130"/>
      <c r="CL38" s="130"/>
      <c r="CM38" s="130"/>
      <c r="CN38" s="130"/>
      <c r="CO38" s="88">
        <f t="shared" si="26"/>
        <v>0</v>
      </c>
      <c r="CP38" s="87"/>
      <c r="CQ38" s="147" t="str">
        <f t="shared" si="13"/>
        <v/>
      </c>
      <c r="CR38" s="130"/>
      <c r="CS38" s="130"/>
      <c r="CT38" s="130"/>
      <c r="CU38" s="130"/>
      <c r="CV38" s="88">
        <f t="shared" si="27"/>
        <v>0</v>
      </c>
      <c r="CW38" s="96"/>
    </row>
    <row r="39" spans="2:101">
      <c r="B39">
        <v>33</v>
      </c>
      <c r="C39" s="87"/>
      <c r="D39" s="147" t="str">
        <f t="shared" si="28"/>
        <v/>
      </c>
      <c r="E39" s="130"/>
      <c r="F39" s="130"/>
      <c r="G39" s="130"/>
      <c r="H39" s="90"/>
      <c r="I39" s="94">
        <f t="shared" si="14"/>
        <v>0</v>
      </c>
      <c r="J39" s="87"/>
      <c r="K39" s="147" t="str">
        <f t="shared" ref="K39:K70" si="29">IF(J39&gt;0,13.6/J39,"")</f>
        <v/>
      </c>
      <c r="L39" s="130"/>
      <c r="M39" s="130"/>
      <c r="N39" s="130"/>
      <c r="O39" s="130"/>
      <c r="P39" s="88">
        <f t="shared" si="15"/>
        <v>0</v>
      </c>
      <c r="Q39" s="89"/>
      <c r="R39" s="147" t="str">
        <f t="shared" ref="R39:R70" si="30">IF(Q39&gt;0,13.6/Q39,"")</f>
        <v/>
      </c>
      <c r="S39" s="130"/>
      <c r="T39" s="130"/>
      <c r="U39" s="130"/>
      <c r="V39" s="130"/>
      <c r="W39" s="88">
        <f t="shared" si="16"/>
        <v>0</v>
      </c>
      <c r="X39" s="87"/>
      <c r="Y39" s="147" t="str">
        <f t="shared" ref="Y39:Y70" si="31">IF(X39&gt;0,13.6/X39,"")</f>
        <v/>
      </c>
      <c r="Z39" s="130"/>
      <c r="AA39" s="130"/>
      <c r="AB39" s="130"/>
      <c r="AC39" s="130"/>
      <c r="AD39" s="88">
        <f t="shared" si="17"/>
        <v>0</v>
      </c>
      <c r="AE39" s="114"/>
      <c r="AF39" s="147" t="str">
        <f t="shared" ref="AF39:AF70" si="32">IF(AE39&gt;0,13.6/AE39,"")</f>
        <v/>
      </c>
      <c r="AG39" s="113"/>
      <c r="AH39" s="113"/>
      <c r="AI39" s="113"/>
      <c r="AJ39" s="113"/>
      <c r="AK39" s="88">
        <f t="shared" si="18"/>
        <v>0</v>
      </c>
      <c r="AL39" s="89"/>
      <c r="AM39" s="147" t="str">
        <f t="shared" ref="AM39:AM70" si="33">IF(AL39&gt;0,13.6/AL39,"")</f>
        <v/>
      </c>
      <c r="AN39" s="130"/>
      <c r="AO39" s="130"/>
      <c r="AP39" s="130"/>
      <c r="AQ39" s="130"/>
      <c r="AR39" s="88">
        <f t="shared" si="19"/>
        <v>0</v>
      </c>
      <c r="AS39" s="87"/>
      <c r="AT39" s="147" t="str">
        <f t="shared" ref="AT39:AT70" si="34">IF(AS39&gt;0,13.6/AS39,"")</f>
        <v/>
      </c>
      <c r="AU39" s="130"/>
      <c r="AV39" s="130"/>
      <c r="AW39" s="130"/>
      <c r="AX39" s="130"/>
      <c r="AY39" s="88">
        <f t="shared" si="20"/>
        <v>0</v>
      </c>
      <c r="AZ39" s="87"/>
      <c r="BA39" s="147" t="str">
        <f t="shared" ref="BA39:BA70" si="35">IF(AZ39&gt;0,13.6/AZ39,"")</f>
        <v/>
      </c>
      <c r="BB39" s="130"/>
      <c r="BC39" s="130"/>
      <c r="BD39" s="130"/>
      <c r="BE39" s="130"/>
      <c r="BF39" s="88">
        <f t="shared" si="21"/>
        <v>0</v>
      </c>
      <c r="BG39" s="87"/>
      <c r="BH39" s="147" t="str">
        <f t="shared" ref="BH39:BH70" si="36">IF(BG39&gt;0,13.6/BG39,"")</f>
        <v/>
      </c>
      <c r="BI39" s="130"/>
      <c r="BJ39" s="130"/>
      <c r="BK39" s="130"/>
      <c r="BL39" s="130"/>
      <c r="BM39" s="88">
        <f t="shared" si="22"/>
        <v>0</v>
      </c>
      <c r="BN39" s="87"/>
      <c r="BO39" s="147" t="str">
        <f t="shared" ref="BO39:BO70" si="37">IF(BN39&gt;0,13.6/BN39,"")</f>
        <v/>
      </c>
      <c r="BP39" s="130"/>
      <c r="BQ39" s="130"/>
      <c r="BR39" s="130"/>
      <c r="BS39" s="130"/>
      <c r="BT39" s="88">
        <f t="shared" si="23"/>
        <v>0</v>
      </c>
      <c r="BU39" s="87"/>
      <c r="BV39" s="147" t="str">
        <f t="shared" ref="BV39:BV70" si="38">IF(BU39&gt;0,13.6/BU39,"")</f>
        <v/>
      </c>
      <c r="BW39" s="130"/>
      <c r="BX39" s="130"/>
      <c r="BY39" s="130"/>
      <c r="BZ39" s="130"/>
      <c r="CA39" s="88">
        <f t="shared" si="24"/>
        <v>0</v>
      </c>
      <c r="CB39" s="87"/>
      <c r="CC39" s="147" t="str">
        <f t="shared" ref="CC39:CC70" si="39">IF(CB39&gt;0,13.6/CB39,"")</f>
        <v/>
      </c>
      <c r="CD39" s="130"/>
      <c r="CE39" s="130"/>
      <c r="CF39" s="130"/>
      <c r="CG39" s="130"/>
      <c r="CH39" s="88">
        <f t="shared" si="25"/>
        <v>0</v>
      </c>
      <c r="CI39" s="87"/>
      <c r="CJ39" s="147" t="str">
        <f t="shared" ref="CJ39:CJ70" si="40">IF(CI39&gt;0,13.6/CI39,"")</f>
        <v/>
      </c>
      <c r="CK39" s="130"/>
      <c r="CL39" s="130"/>
      <c r="CM39" s="130"/>
      <c r="CN39" s="130"/>
      <c r="CO39" s="88">
        <f t="shared" si="26"/>
        <v>0</v>
      </c>
      <c r="CP39" s="87"/>
      <c r="CQ39" s="147" t="str">
        <f t="shared" ref="CQ39:CQ70" si="41">IF(CP39&gt;0,13.6/CP39,"")</f>
        <v/>
      </c>
      <c r="CR39" s="130"/>
      <c r="CS39" s="130"/>
      <c r="CT39" s="130"/>
      <c r="CU39" s="130"/>
      <c r="CV39" s="88">
        <f t="shared" si="27"/>
        <v>0</v>
      </c>
      <c r="CW39" s="96"/>
    </row>
    <row r="40" spans="2:101">
      <c r="B40">
        <v>34</v>
      </c>
      <c r="C40" s="87"/>
      <c r="D40" s="147" t="str">
        <f t="shared" si="28"/>
        <v/>
      </c>
      <c r="E40" s="130"/>
      <c r="F40" s="130"/>
      <c r="G40" s="130"/>
      <c r="H40" s="90"/>
      <c r="I40" s="94">
        <f t="shared" si="14"/>
        <v>0</v>
      </c>
      <c r="J40" s="87"/>
      <c r="K40" s="147" t="str">
        <f t="shared" si="29"/>
        <v/>
      </c>
      <c r="L40" s="130"/>
      <c r="M40" s="130"/>
      <c r="N40" s="130"/>
      <c r="O40" s="130"/>
      <c r="P40" s="88">
        <f t="shared" si="15"/>
        <v>0</v>
      </c>
      <c r="Q40" s="89"/>
      <c r="R40" s="147" t="str">
        <f t="shared" si="30"/>
        <v/>
      </c>
      <c r="S40" s="130"/>
      <c r="T40" s="130"/>
      <c r="U40" s="130"/>
      <c r="V40" s="130"/>
      <c r="W40" s="88">
        <f t="shared" si="16"/>
        <v>0</v>
      </c>
      <c r="X40" s="87"/>
      <c r="Y40" s="147" t="str">
        <f t="shared" si="31"/>
        <v/>
      </c>
      <c r="Z40" s="130"/>
      <c r="AA40" s="130"/>
      <c r="AB40" s="130"/>
      <c r="AC40" s="130"/>
      <c r="AD40" s="88">
        <f t="shared" si="17"/>
        <v>0</v>
      </c>
      <c r="AE40" s="114"/>
      <c r="AF40" s="147" t="str">
        <f t="shared" si="32"/>
        <v/>
      </c>
      <c r="AG40" s="113"/>
      <c r="AH40" s="113"/>
      <c r="AI40" s="113"/>
      <c r="AJ40" s="113"/>
      <c r="AK40" s="88">
        <f t="shared" si="18"/>
        <v>0</v>
      </c>
      <c r="AL40" s="89"/>
      <c r="AM40" s="147" t="str">
        <f t="shared" si="33"/>
        <v/>
      </c>
      <c r="AN40" s="130"/>
      <c r="AO40" s="130"/>
      <c r="AP40" s="130"/>
      <c r="AQ40" s="130"/>
      <c r="AR40" s="88">
        <f t="shared" si="19"/>
        <v>0</v>
      </c>
      <c r="AS40" s="87"/>
      <c r="AT40" s="147" t="str">
        <f t="shared" si="34"/>
        <v/>
      </c>
      <c r="AU40" s="130"/>
      <c r="AV40" s="130"/>
      <c r="AW40" s="130"/>
      <c r="AX40" s="130"/>
      <c r="AY40" s="88">
        <f t="shared" si="20"/>
        <v>0</v>
      </c>
      <c r="AZ40" s="87"/>
      <c r="BA40" s="147" t="str">
        <f t="shared" si="35"/>
        <v/>
      </c>
      <c r="BB40" s="130"/>
      <c r="BC40" s="130"/>
      <c r="BD40" s="130"/>
      <c r="BE40" s="130"/>
      <c r="BF40" s="88">
        <f t="shared" si="21"/>
        <v>0</v>
      </c>
      <c r="BG40" s="87"/>
      <c r="BH40" s="147" t="str">
        <f t="shared" si="36"/>
        <v/>
      </c>
      <c r="BI40" s="130"/>
      <c r="BJ40" s="130"/>
      <c r="BK40" s="130"/>
      <c r="BL40" s="130"/>
      <c r="BM40" s="88">
        <f t="shared" si="22"/>
        <v>0</v>
      </c>
      <c r="BN40" s="87"/>
      <c r="BO40" s="147" t="str">
        <f t="shared" si="37"/>
        <v/>
      </c>
      <c r="BP40" s="130"/>
      <c r="BQ40" s="130"/>
      <c r="BR40" s="130"/>
      <c r="BS40" s="130"/>
      <c r="BT40" s="88">
        <f t="shared" si="23"/>
        <v>0</v>
      </c>
      <c r="BU40" s="87"/>
      <c r="BV40" s="147" t="str">
        <f t="shared" si="38"/>
        <v/>
      </c>
      <c r="BW40" s="130"/>
      <c r="BX40" s="130"/>
      <c r="BY40" s="130"/>
      <c r="BZ40" s="130"/>
      <c r="CA40" s="88">
        <f t="shared" si="24"/>
        <v>0</v>
      </c>
      <c r="CB40" s="87"/>
      <c r="CC40" s="147" t="str">
        <f t="shared" si="39"/>
        <v/>
      </c>
      <c r="CD40" s="130"/>
      <c r="CE40" s="130"/>
      <c r="CF40" s="130"/>
      <c r="CG40" s="130"/>
      <c r="CH40" s="88">
        <f t="shared" si="25"/>
        <v>0</v>
      </c>
      <c r="CI40" s="87"/>
      <c r="CJ40" s="147" t="str">
        <f t="shared" si="40"/>
        <v/>
      </c>
      <c r="CK40" s="130"/>
      <c r="CL40" s="130"/>
      <c r="CM40" s="130"/>
      <c r="CN40" s="130"/>
      <c r="CO40" s="88">
        <f t="shared" si="26"/>
        <v>0</v>
      </c>
      <c r="CP40" s="87"/>
      <c r="CQ40" s="147" t="str">
        <f t="shared" si="41"/>
        <v/>
      </c>
      <c r="CR40" s="130"/>
      <c r="CS40" s="130"/>
      <c r="CT40" s="130"/>
      <c r="CU40" s="130"/>
      <c r="CV40" s="88">
        <f t="shared" si="27"/>
        <v>0</v>
      </c>
      <c r="CW40" s="96"/>
    </row>
    <row r="41" spans="2:101">
      <c r="B41">
        <v>35</v>
      </c>
      <c r="C41" s="87"/>
      <c r="D41" s="147" t="str">
        <f t="shared" si="28"/>
        <v/>
      </c>
      <c r="E41" s="130"/>
      <c r="F41" s="130"/>
      <c r="G41" s="130"/>
      <c r="H41" s="90"/>
      <c r="I41" s="94">
        <f t="shared" si="14"/>
        <v>0</v>
      </c>
      <c r="J41" s="87"/>
      <c r="K41" s="147" t="str">
        <f t="shared" si="29"/>
        <v/>
      </c>
      <c r="L41" s="130"/>
      <c r="M41" s="130"/>
      <c r="N41" s="130"/>
      <c r="O41" s="130"/>
      <c r="P41" s="88">
        <f t="shared" si="15"/>
        <v>0</v>
      </c>
      <c r="Q41" s="87"/>
      <c r="R41" s="147" t="str">
        <f t="shared" si="30"/>
        <v/>
      </c>
      <c r="S41" s="130"/>
      <c r="T41" s="130"/>
      <c r="U41" s="130"/>
      <c r="V41" s="130"/>
      <c r="W41" s="88">
        <f t="shared" si="16"/>
        <v>0</v>
      </c>
      <c r="X41" s="87"/>
      <c r="Y41" s="147" t="str">
        <f t="shared" si="31"/>
        <v/>
      </c>
      <c r="Z41" s="130"/>
      <c r="AA41" s="130"/>
      <c r="AB41" s="130"/>
      <c r="AC41" s="130"/>
      <c r="AD41" s="88">
        <f t="shared" si="17"/>
        <v>0</v>
      </c>
      <c r="AE41" s="114"/>
      <c r="AF41" s="147" t="str">
        <f t="shared" si="32"/>
        <v/>
      </c>
      <c r="AG41" s="113"/>
      <c r="AH41" s="113"/>
      <c r="AI41" s="113"/>
      <c r="AJ41" s="113"/>
      <c r="AK41" s="88">
        <f t="shared" si="18"/>
        <v>0</v>
      </c>
      <c r="AL41" s="89"/>
      <c r="AM41" s="147" t="str">
        <f t="shared" si="33"/>
        <v/>
      </c>
      <c r="AN41" s="130"/>
      <c r="AO41" s="130"/>
      <c r="AP41" s="130"/>
      <c r="AQ41" s="130"/>
      <c r="AR41" s="88">
        <f t="shared" si="19"/>
        <v>0</v>
      </c>
      <c r="AS41" s="87"/>
      <c r="AT41" s="147" t="str">
        <f t="shared" si="34"/>
        <v/>
      </c>
      <c r="AU41" s="130"/>
      <c r="AV41" s="130"/>
      <c r="AW41" s="130"/>
      <c r="AX41" s="130"/>
      <c r="AY41" s="88">
        <f t="shared" si="20"/>
        <v>0</v>
      </c>
      <c r="AZ41" s="87"/>
      <c r="BA41" s="147" t="str">
        <f t="shared" si="35"/>
        <v/>
      </c>
      <c r="BB41" s="130"/>
      <c r="BC41" s="130"/>
      <c r="BD41" s="130"/>
      <c r="BE41" s="130"/>
      <c r="BF41" s="88">
        <f t="shared" si="21"/>
        <v>0</v>
      </c>
      <c r="BG41" s="87"/>
      <c r="BH41" s="147" t="str">
        <f t="shared" si="36"/>
        <v/>
      </c>
      <c r="BI41" s="130"/>
      <c r="BJ41" s="130"/>
      <c r="BK41" s="130"/>
      <c r="BL41" s="130"/>
      <c r="BM41" s="88">
        <f t="shared" si="22"/>
        <v>0</v>
      </c>
      <c r="BN41" s="87"/>
      <c r="BO41" s="147" t="str">
        <f t="shared" si="37"/>
        <v/>
      </c>
      <c r="BP41" s="130"/>
      <c r="BQ41" s="130"/>
      <c r="BR41" s="130"/>
      <c r="BS41" s="130"/>
      <c r="BT41" s="88">
        <f t="shared" si="23"/>
        <v>0</v>
      </c>
      <c r="BU41" s="87"/>
      <c r="BV41" s="147" t="str">
        <f t="shared" si="38"/>
        <v/>
      </c>
      <c r="BW41" s="130"/>
      <c r="BX41" s="130"/>
      <c r="BY41" s="130"/>
      <c r="BZ41" s="130"/>
      <c r="CA41" s="88">
        <f t="shared" si="24"/>
        <v>0</v>
      </c>
      <c r="CB41" s="87"/>
      <c r="CC41" s="147" t="str">
        <f t="shared" si="39"/>
        <v/>
      </c>
      <c r="CD41" s="130"/>
      <c r="CE41" s="130"/>
      <c r="CF41" s="130"/>
      <c r="CG41" s="130"/>
      <c r="CH41" s="88">
        <f t="shared" si="25"/>
        <v>0</v>
      </c>
      <c r="CI41" s="87"/>
      <c r="CJ41" s="147" t="str">
        <f t="shared" si="40"/>
        <v/>
      </c>
      <c r="CK41" s="130"/>
      <c r="CL41" s="130"/>
      <c r="CM41" s="130"/>
      <c r="CN41" s="130"/>
      <c r="CO41" s="88">
        <f t="shared" si="26"/>
        <v>0</v>
      </c>
      <c r="CP41" s="87"/>
      <c r="CQ41" s="147" t="str">
        <f t="shared" si="41"/>
        <v/>
      </c>
      <c r="CR41" s="130"/>
      <c r="CS41" s="130"/>
      <c r="CT41" s="130"/>
      <c r="CU41" s="130"/>
      <c r="CV41" s="88">
        <f t="shared" si="27"/>
        <v>0</v>
      </c>
      <c r="CW41" s="96"/>
    </row>
    <row r="42" spans="2:101">
      <c r="B42">
        <v>36</v>
      </c>
      <c r="C42" s="87"/>
      <c r="D42" s="147" t="str">
        <f t="shared" si="28"/>
        <v/>
      </c>
      <c r="E42" s="130"/>
      <c r="F42" s="130"/>
      <c r="G42" s="130"/>
      <c r="H42" s="90"/>
      <c r="I42" s="94">
        <f t="shared" si="14"/>
        <v>0</v>
      </c>
      <c r="J42" s="87"/>
      <c r="K42" s="147" t="str">
        <f t="shared" si="29"/>
        <v/>
      </c>
      <c r="L42" s="130"/>
      <c r="M42" s="130"/>
      <c r="N42" s="130"/>
      <c r="O42" s="130"/>
      <c r="P42" s="88">
        <f t="shared" si="15"/>
        <v>0</v>
      </c>
      <c r="Q42" s="87"/>
      <c r="R42" s="147" t="str">
        <f t="shared" si="30"/>
        <v/>
      </c>
      <c r="S42" s="130"/>
      <c r="T42" s="130"/>
      <c r="U42" s="130"/>
      <c r="V42" s="130"/>
      <c r="W42" s="88">
        <f t="shared" si="16"/>
        <v>0</v>
      </c>
      <c r="X42" s="87"/>
      <c r="Y42" s="147" t="str">
        <f t="shared" si="31"/>
        <v/>
      </c>
      <c r="Z42" s="130"/>
      <c r="AA42" s="130"/>
      <c r="AB42" s="130"/>
      <c r="AC42" s="130"/>
      <c r="AD42" s="88">
        <f t="shared" si="17"/>
        <v>0</v>
      </c>
      <c r="AE42" s="114"/>
      <c r="AF42" s="147" t="str">
        <f t="shared" si="32"/>
        <v/>
      </c>
      <c r="AG42" s="113"/>
      <c r="AH42" s="113"/>
      <c r="AI42" s="113"/>
      <c r="AJ42" s="113"/>
      <c r="AK42" s="88">
        <f t="shared" si="18"/>
        <v>0</v>
      </c>
      <c r="AL42" s="89"/>
      <c r="AM42" s="147" t="str">
        <f t="shared" si="33"/>
        <v/>
      </c>
      <c r="AN42" s="130"/>
      <c r="AO42" s="130"/>
      <c r="AP42" s="130"/>
      <c r="AQ42" s="130"/>
      <c r="AR42" s="88">
        <f t="shared" si="19"/>
        <v>0</v>
      </c>
      <c r="AS42" s="87"/>
      <c r="AT42" s="147" t="str">
        <f t="shared" si="34"/>
        <v/>
      </c>
      <c r="AU42" s="130"/>
      <c r="AV42" s="130"/>
      <c r="AW42" s="130"/>
      <c r="AX42" s="130"/>
      <c r="AY42" s="88">
        <f t="shared" si="20"/>
        <v>0</v>
      </c>
      <c r="AZ42" s="87"/>
      <c r="BA42" s="147" t="str">
        <f t="shared" si="35"/>
        <v/>
      </c>
      <c r="BB42" s="130"/>
      <c r="BC42" s="130"/>
      <c r="BD42" s="130"/>
      <c r="BE42" s="130"/>
      <c r="BF42" s="88">
        <f t="shared" si="21"/>
        <v>0</v>
      </c>
      <c r="BG42" s="87"/>
      <c r="BH42" s="147" t="str">
        <f t="shared" si="36"/>
        <v/>
      </c>
      <c r="BI42" s="130"/>
      <c r="BJ42" s="130"/>
      <c r="BK42" s="130"/>
      <c r="BL42" s="130"/>
      <c r="BM42" s="88">
        <f t="shared" si="22"/>
        <v>0</v>
      </c>
      <c r="BN42" s="87"/>
      <c r="BO42" s="147" t="str">
        <f t="shared" si="37"/>
        <v/>
      </c>
      <c r="BP42" s="130"/>
      <c r="BQ42" s="130"/>
      <c r="BR42" s="130"/>
      <c r="BS42" s="130"/>
      <c r="BT42" s="88">
        <f t="shared" si="23"/>
        <v>0</v>
      </c>
      <c r="BU42" s="87"/>
      <c r="BV42" s="147" t="str">
        <f t="shared" si="38"/>
        <v/>
      </c>
      <c r="BW42" s="130"/>
      <c r="BX42" s="130"/>
      <c r="BY42" s="130"/>
      <c r="BZ42" s="130"/>
      <c r="CA42" s="88">
        <f t="shared" si="24"/>
        <v>0</v>
      </c>
      <c r="CB42" s="87"/>
      <c r="CC42" s="147" t="str">
        <f t="shared" si="39"/>
        <v/>
      </c>
      <c r="CD42" s="130"/>
      <c r="CE42" s="130"/>
      <c r="CF42" s="130"/>
      <c r="CG42" s="130"/>
      <c r="CH42" s="88">
        <f t="shared" si="25"/>
        <v>0</v>
      </c>
      <c r="CI42" s="87"/>
      <c r="CJ42" s="147" t="str">
        <f t="shared" si="40"/>
        <v/>
      </c>
      <c r="CK42" s="130"/>
      <c r="CL42" s="130"/>
      <c r="CM42" s="130"/>
      <c r="CN42" s="130"/>
      <c r="CO42" s="88">
        <f t="shared" si="26"/>
        <v>0</v>
      </c>
      <c r="CP42" s="87"/>
      <c r="CQ42" s="147" t="str">
        <f t="shared" si="41"/>
        <v/>
      </c>
      <c r="CR42" s="130"/>
      <c r="CS42" s="130"/>
      <c r="CT42" s="130"/>
      <c r="CU42" s="130"/>
      <c r="CV42" s="88">
        <f t="shared" si="27"/>
        <v>0</v>
      </c>
      <c r="CW42" s="96"/>
    </row>
    <row r="43" spans="2:101">
      <c r="B43">
        <v>37</v>
      </c>
      <c r="C43" s="87"/>
      <c r="D43" s="147" t="str">
        <f t="shared" si="28"/>
        <v/>
      </c>
      <c r="E43" s="130"/>
      <c r="F43" s="130"/>
      <c r="G43" s="130"/>
      <c r="H43" s="90"/>
      <c r="I43" s="94">
        <f t="shared" si="14"/>
        <v>0</v>
      </c>
      <c r="J43" s="87"/>
      <c r="K43" s="147" t="str">
        <f t="shared" si="29"/>
        <v/>
      </c>
      <c r="L43" s="130"/>
      <c r="M43" s="130"/>
      <c r="N43" s="130"/>
      <c r="O43" s="130"/>
      <c r="P43" s="88">
        <f t="shared" si="15"/>
        <v>0</v>
      </c>
      <c r="Q43" s="87"/>
      <c r="R43" s="147" t="str">
        <f t="shared" si="30"/>
        <v/>
      </c>
      <c r="S43" s="130"/>
      <c r="T43" s="130"/>
      <c r="U43" s="130"/>
      <c r="V43" s="130"/>
      <c r="W43" s="88">
        <f t="shared" si="16"/>
        <v>0</v>
      </c>
      <c r="X43" s="87"/>
      <c r="Y43" s="147" t="str">
        <f t="shared" si="31"/>
        <v/>
      </c>
      <c r="Z43" s="130"/>
      <c r="AA43" s="130"/>
      <c r="AB43" s="130"/>
      <c r="AC43" s="130"/>
      <c r="AD43" s="88">
        <f t="shared" si="17"/>
        <v>0</v>
      </c>
      <c r="AE43" s="114"/>
      <c r="AF43" s="147" t="str">
        <f t="shared" si="32"/>
        <v/>
      </c>
      <c r="AG43" s="113"/>
      <c r="AH43" s="113"/>
      <c r="AI43" s="113"/>
      <c r="AJ43" s="113"/>
      <c r="AK43" s="88">
        <f t="shared" si="18"/>
        <v>0</v>
      </c>
      <c r="AL43" s="89"/>
      <c r="AM43" s="147" t="str">
        <f t="shared" si="33"/>
        <v/>
      </c>
      <c r="AN43" s="130"/>
      <c r="AO43" s="130"/>
      <c r="AP43" s="130"/>
      <c r="AQ43" s="130"/>
      <c r="AR43" s="88">
        <f t="shared" si="19"/>
        <v>0</v>
      </c>
      <c r="AS43" s="87"/>
      <c r="AT43" s="147" t="str">
        <f t="shared" si="34"/>
        <v/>
      </c>
      <c r="AU43" s="130"/>
      <c r="AV43" s="130"/>
      <c r="AW43" s="130"/>
      <c r="AX43" s="130"/>
      <c r="AY43" s="88">
        <f t="shared" si="20"/>
        <v>0</v>
      </c>
      <c r="AZ43" s="87"/>
      <c r="BA43" s="147" t="str">
        <f t="shared" si="35"/>
        <v/>
      </c>
      <c r="BB43" s="130"/>
      <c r="BC43" s="130"/>
      <c r="BD43" s="130"/>
      <c r="BE43" s="130"/>
      <c r="BF43" s="88">
        <f t="shared" si="21"/>
        <v>0</v>
      </c>
      <c r="BG43" s="87"/>
      <c r="BH43" s="147" t="str">
        <f t="shared" si="36"/>
        <v/>
      </c>
      <c r="BI43" s="130"/>
      <c r="BJ43" s="130"/>
      <c r="BK43" s="130"/>
      <c r="BL43" s="130"/>
      <c r="BM43" s="88">
        <f t="shared" si="22"/>
        <v>0</v>
      </c>
      <c r="BN43" s="87"/>
      <c r="BO43" s="147" t="str">
        <f t="shared" si="37"/>
        <v/>
      </c>
      <c r="BP43" s="130"/>
      <c r="BQ43" s="130"/>
      <c r="BR43" s="130"/>
      <c r="BS43" s="130"/>
      <c r="BT43" s="88">
        <f t="shared" si="23"/>
        <v>0</v>
      </c>
      <c r="BU43" s="87"/>
      <c r="BV43" s="147" t="str">
        <f t="shared" si="38"/>
        <v/>
      </c>
      <c r="BW43" s="130"/>
      <c r="BX43" s="130"/>
      <c r="BY43" s="130"/>
      <c r="BZ43" s="130"/>
      <c r="CA43" s="88">
        <f t="shared" si="24"/>
        <v>0</v>
      </c>
      <c r="CB43" s="87"/>
      <c r="CC43" s="147" t="str">
        <f t="shared" si="39"/>
        <v/>
      </c>
      <c r="CD43" s="130"/>
      <c r="CE43" s="130"/>
      <c r="CF43" s="130"/>
      <c r="CG43" s="130"/>
      <c r="CH43" s="88">
        <f t="shared" si="25"/>
        <v>0</v>
      </c>
      <c r="CI43" s="87"/>
      <c r="CJ43" s="147" t="str">
        <f t="shared" si="40"/>
        <v/>
      </c>
      <c r="CK43" s="130"/>
      <c r="CL43" s="130"/>
      <c r="CM43" s="130"/>
      <c r="CN43" s="130"/>
      <c r="CO43" s="88">
        <f t="shared" si="26"/>
        <v>0</v>
      </c>
      <c r="CP43" s="87"/>
      <c r="CQ43" s="147" t="str">
        <f t="shared" si="41"/>
        <v/>
      </c>
      <c r="CR43" s="130"/>
      <c r="CS43" s="130"/>
      <c r="CT43" s="130"/>
      <c r="CU43" s="130"/>
      <c r="CV43" s="88">
        <f t="shared" si="27"/>
        <v>0</v>
      </c>
      <c r="CW43" s="96"/>
    </row>
    <row r="44" spans="2:101">
      <c r="B44">
        <v>38</v>
      </c>
      <c r="C44" s="87"/>
      <c r="D44" s="147" t="str">
        <f t="shared" si="28"/>
        <v/>
      </c>
      <c r="E44" s="130"/>
      <c r="F44" s="130"/>
      <c r="G44" s="130"/>
      <c r="H44" s="90"/>
      <c r="I44" s="94">
        <f t="shared" si="14"/>
        <v>0</v>
      </c>
      <c r="J44" s="87"/>
      <c r="K44" s="147" t="str">
        <f t="shared" si="29"/>
        <v/>
      </c>
      <c r="L44" s="130"/>
      <c r="M44" s="130"/>
      <c r="N44" s="130"/>
      <c r="O44" s="130"/>
      <c r="P44" s="88">
        <f t="shared" si="15"/>
        <v>0</v>
      </c>
      <c r="Q44" s="87"/>
      <c r="R44" s="147" t="str">
        <f t="shared" si="30"/>
        <v/>
      </c>
      <c r="S44" s="130"/>
      <c r="T44" s="130"/>
      <c r="U44" s="130"/>
      <c r="V44" s="130"/>
      <c r="W44" s="88">
        <f t="shared" si="16"/>
        <v>0</v>
      </c>
      <c r="X44" s="87"/>
      <c r="Y44" s="147" t="str">
        <f t="shared" si="31"/>
        <v/>
      </c>
      <c r="Z44" s="130"/>
      <c r="AA44" s="130"/>
      <c r="AB44" s="130"/>
      <c r="AC44" s="130"/>
      <c r="AD44" s="88">
        <f t="shared" si="17"/>
        <v>0</v>
      </c>
      <c r="AE44" s="114"/>
      <c r="AF44" s="147" t="str">
        <f t="shared" si="32"/>
        <v/>
      </c>
      <c r="AG44" s="113"/>
      <c r="AH44" s="113"/>
      <c r="AI44" s="113"/>
      <c r="AJ44" s="113"/>
      <c r="AK44" s="88">
        <f t="shared" si="18"/>
        <v>0</v>
      </c>
      <c r="AL44" s="87"/>
      <c r="AM44" s="147" t="str">
        <f t="shared" si="33"/>
        <v/>
      </c>
      <c r="AN44" s="130"/>
      <c r="AO44" s="130"/>
      <c r="AP44" s="130"/>
      <c r="AQ44" s="130"/>
      <c r="AR44" s="88">
        <f t="shared" si="19"/>
        <v>0</v>
      </c>
      <c r="AS44" s="87"/>
      <c r="AT44" s="147" t="str">
        <f t="shared" si="34"/>
        <v/>
      </c>
      <c r="AU44" s="130"/>
      <c r="AV44" s="130"/>
      <c r="AW44" s="130"/>
      <c r="AX44" s="130"/>
      <c r="AY44" s="88">
        <f t="shared" si="20"/>
        <v>0</v>
      </c>
      <c r="AZ44" s="87"/>
      <c r="BA44" s="147" t="str">
        <f t="shared" si="35"/>
        <v/>
      </c>
      <c r="BB44" s="130"/>
      <c r="BC44" s="130"/>
      <c r="BD44" s="130"/>
      <c r="BE44" s="130"/>
      <c r="BF44" s="88">
        <f t="shared" si="21"/>
        <v>0</v>
      </c>
      <c r="BG44" s="87"/>
      <c r="BH44" s="147" t="str">
        <f t="shared" si="36"/>
        <v/>
      </c>
      <c r="BI44" s="130"/>
      <c r="BJ44" s="130"/>
      <c r="BK44" s="130"/>
      <c r="BL44" s="130"/>
      <c r="BM44" s="88">
        <f t="shared" si="22"/>
        <v>0</v>
      </c>
      <c r="BN44" s="87"/>
      <c r="BO44" s="147" t="str">
        <f t="shared" si="37"/>
        <v/>
      </c>
      <c r="BP44" s="130"/>
      <c r="BQ44" s="130"/>
      <c r="BR44" s="130"/>
      <c r="BS44" s="130"/>
      <c r="BT44" s="88">
        <f t="shared" si="23"/>
        <v>0</v>
      </c>
      <c r="BU44" s="87"/>
      <c r="BV44" s="147" t="str">
        <f t="shared" si="38"/>
        <v/>
      </c>
      <c r="BW44" s="130"/>
      <c r="BX44" s="130"/>
      <c r="BY44" s="130"/>
      <c r="BZ44" s="130"/>
      <c r="CA44" s="88">
        <f t="shared" si="24"/>
        <v>0</v>
      </c>
      <c r="CB44" s="87"/>
      <c r="CC44" s="147" t="str">
        <f t="shared" si="39"/>
        <v/>
      </c>
      <c r="CD44" s="130"/>
      <c r="CE44" s="130"/>
      <c r="CF44" s="130"/>
      <c r="CG44" s="130"/>
      <c r="CH44" s="88">
        <f t="shared" si="25"/>
        <v>0</v>
      </c>
      <c r="CI44" s="87"/>
      <c r="CJ44" s="147" t="str">
        <f t="shared" si="40"/>
        <v/>
      </c>
      <c r="CK44" s="130"/>
      <c r="CL44" s="130"/>
      <c r="CM44" s="130"/>
      <c r="CN44" s="130"/>
      <c r="CO44" s="88">
        <f t="shared" si="26"/>
        <v>0</v>
      </c>
      <c r="CP44" s="87"/>
      <c r="CQ44" s="147" t="str">
        <f t="shared" si="41"/>
        <v/>
      </c>
      <c r="CR44" s="130"/>
      <c r="CS44" s="130"/>
      <c r="CT44" s="130"/>
      <c r="CU44" s="130"/>
      <c r="CV44" s="88">
        <f t="shared" si="27"/>
        <v>0</v>
      </c>
      <c r="CW44" s="96"/>
    </row>
    <row r="45" spans="2:101">
      <c r="B45">
        <v>39</v>
      </c>
      <c r="C45" s="87"/>
      <c r="D45" s="147" t="str">
        <f t="shared" si="28"/>
        <v/>
      </c>
      <c r="E45" s="130"/>
      <c r="F45" s="130"/>
      <c r="G45" s="130"/>
      <c r="H45" s="90"/>
      <c r="I45" s="94">
        <f t="shared" si="14"/>
        <v>0</v>
      </c>
      <c r="J45" s="87"/>
      <c r="K45" s="147" t="str">
        <f t="shared" si="29"/>
        <v/>
      </c>
      <c r="L45" s="130"/>
      <c r="M45" s="130"/>
      <c r="N45" s="130"/>
      <c r="O45" s="130"/>
      <c r="P45" s="88">
        <f t="shared" si="15"/>
        <v>0</v>
      </c>
      <c r="Q45" s="87"/>
      <c r="R45" s="147" t="str">
        <f t="shared" si="30"/>
        <v/>
      </c>
      <c r="S45" s="130"/>
      <c r="T45" s="130"/>
      <c r="U45" s="130"/>
      <c r="V45" s="130"/>
      <c r="W45" s="88">
        <f t="shared" si="16"/>
        <v>0</v>
      </c>
      <c r="X45" s="87"/>
      <c r="Y45" s="147" t="str">
        <f t="shared" si="31"/>
        <v/>
      </c>
      <c r="Z45" s="130"/>
      <c r="AA45" s="130"/>
      <c r="AB45" s="130"/>
      <c r="AC45" s="130"/>
      <c r="AD45" s="88">
        <f t="shared" si="17"/>
        <v>0</v>
      </c>
      <c r="AE45" s="114"/>
      <c r="AF45" s="147" t="str">
        <f t="shared" si="32"/>
        <v/>
      </c>
      <c r="AG45" s="113"/>
      <c r="AH45" s="113"/>
      <c r="AI45" s="113"/>
      <c r="AJ45" s="113"/>
      <c r="AK45" s="88">
        <f t="shared" si="18"/>
        <v>0</v>
      </c>
      <c r="AL45" s="87"/>
      <c r="AM45" s="147" t="str">
        <f t="shared" si="33"/>
        <v/>
      </c>
      <c r="AN45" s="130"/>
      <c r="AO45" s="130"/>
      <c r="AP45" s="130"/>
      <c r="AQ45" s="130"/>
      <c r="AR45" s="88">
        <f t="shared" si="19"/>
        <v>0</v>
      </c>
      <c r="AS45" s="87"/>
      <c r="AT45" s="147" t="str">
        <f t="shared" si="34"/>
        <v/>
      </c>
      <c r="AU45" s="130"/>
      <c r="AV45" s="130"/>
      <c r="AW45" s="130"/>
      <c r="AX45" s="130"/>
      <c r="AY45" s="88">
        <f t="shared" si="20"/>
        <v>0</v>
      </c>
      <c r="AZ45" s="87"/>
      <c r="BA45" s="147" t="str">
        <f t="shared" si="35"/>
        <v/>
      </c>
      <c r="BB45" s="130"/>
      <c r="BC45" s="130"/>
      <c r="BD45" s="130"/>
      <c r="BE45" s="130"/>
      <c r="BF45" s="88">
        <f t="shared" si="21"/>
        <v>0</v>
      </c>
      <c r="BG45" s="87"/>
      <c r="BH45" s="147" t="str">
        <f t="shared" si="36"/>
        <v/>
      </c>
      <c r="BI45" s="130"/>
      <c r="BJ45" s="130"/>
      <c r="BK45" s="130"/>
      <c r="BL45" s="130"/>
      <c r="BM45" s="88">
        <f t="shared" si="22"/>
        <v>0</v>
      </c>
      <c r="BN45" s="87"/>
      <c r="BO45" s="147" t="str">
        <f t="shared" si="37"/>
        <v/>
      </c>
      <c r="BP45" s="130"/>
      <c r="BQ45" s="130"/>
      <c r="BR45" s="130"/>
      <c r="BS45" s="130"/>
      <c r="BT45" s="88">
        <f t="shared" si="23"/>
        <v>0</v>
      </c>
      <c r="BU45" s="87"/>
      <c r="BV45" s="147" t="str">
        <f t="shared" si="38"/>
        <v/>
      </c>
      <c r="BW45" s="130"/>
      <c r="BX45" s="130"/>
      <c r="BY45" s="130"/>
      <c r="BZ45" s="130"/>
      <c r="CA45" s="88">
        <f t="shared" si="24"/>
        <v>0</v>
      </c>
      <c r="CB45" s="87"/>
      <c r="CC45" s="147" t="str">
        <f t="shared" si="39"/>
        <v/>
      </c>
      <c r="CD45" s="130"/>
      <c r="CE45" s="130"/>
      <c r="CF45" s="130"/>
      <c r="CG45" s="130"/>
      <c r="CH45" s="88">
        <f t="shared" si="25"/>
        <v>0</v>
      </c>
      <c r="CI45" s="87"/>
      <c r="CJ45" s="147" t="str">
        <f t="shared" si="40"/>
        <v/>
      </c>
      <c r="CK45" s="130"/>
      <c r="CL45" s="130"/>
      <c r="CM45" s="130"/>
      <c r="CN45" s="130"/>
      <c r="CO45" s="88">
        <f t="shared" si="26"/>
        <v>0</v>
      </c>
      <c r="CP45" s="87"/>
      <c r="CQ45" s="147" t="str">
        <f t="shared" si="41"/>
        <v/>
      </c>
      <c r="CR45" s="130"/>
      <c r="CS45" s="130"/>
      <c r="CT45" s="130"/>
      <c r="CU45" s="130"/>
      <c r="CV45" s="88">
        <f t="shared" si="27"/>
        <v>0</v>
      </c>
      <c r="CW45" s="96"/>
    </row>
    <row r="46" spans="2:101">
      <c r="B46">
        <v>40</v>
      </c>
      <c r="C46" s="87"/>
      <c r="D46" s="147" t="str">
        <f t="shared" si="28"/>
        <v/>
      </c>
      <c r="E46" s="130"/>
      <c r="F46" s="130"/>
      <c r="G46" s="130"/>
      <c r="H46" s="90"/>
      <c r="I46" s="94">
        <f t="shared" si="14"/>
        <v>0</v>
      </c>
      <c r="J46" s="87"/>
      <c r="K46" s="147" t="str">
        <f t="shared" si="29"/>
        <v/>
      </c>
      <c r="L46" s="130"/>
      <c r="M46" s="130"/>
      <c r="N46" s="130"/>
      <c r="O46" s="130"/>
      <c r="P46" s="88">
        <f t="shared" si="15"/>
        <v>0</v>
      </c>
      <c r="Q46" s="87"/>
      <c r="R46" s="147" t="str">
        <f t="shared" si="30"/>
        <v/>
      </c>
      <c r="S46" s="130"/>
      <c r="T46" s="130"/>
      <c r="U46" s="130"/>
      <c r="V46" s="130"/>
      <c r="W46" s="88">
        <f t="shared" si="16"/>
        <v>0</v>
      </c>
      <c r="X46" s="87"/>
      <c r="Y46" s="147" t="str">
        <f t="shared" si="31"/>
        <v/>
      </c>
      <c r="Z46" s="130"/>
      <c r="AA46" s="130"/>
      <c r="AB46" s="130"/>
      <c r="AC46" s="130"/>
      <c r="AD46" s="88">
        <f t="shared" si="17"/>
        <v>0</v>
      </c>
      <c r="AE46" s="114"/>
      <c r="AF46" s="147" t="str">
        <f t="shared" si="32"/>
        <v/>
      </c>
      <c r="AG46" s="113"/>
      <c r="AH46" s="113"/>
      <c r="AI46" s="113"/>
      <c r="AJ46" s="113"/>
      <c r="AK46" s="88">
        <f t="shared" si="18"/>
        <v>0</v>
      </c>
      <c r="AL46" s="87"/>
      <c r="AM46" s="147" t="str">
        <f t="shared" si="33"/>
        <v/>
      </c>
      <c r="AN46" s="130"/>
      <c r="AO46" s="130"/>
      <c r="AP46" s="130"/>
      <c r="AQ46" s="130"/>
      <c r="AR46" s="88">
        <f t="shared" si="19"/>
        <v>0</v>
      </c>
      <c r="AS46" s="87"/>
      <c r="AT46" s="147" t="str">
        <f t="shared" si="34"/>
        <v/>
      </c>
      <c r="AU46" s="130"/>
      <c r="AV46" s="130"/>
      <c r="AW46" s="130"/>
      <c r="AX46" s="130"/>
      <c r="AY46" s="88">
        <f t="shared" si="20"/>
        <v>0</v>
      </c>
      <c r="AZ46" s="87"/>
      <c r="BA46" s="147" t="str">
        <f t="shared" si="35"/>
        <v/>
      </c>
      <c r="BB46" s="130"/>
      <c r="BC46" s="130"/>
      <c r="BD46" s="130"/>
      <c r="BE46" s="130"/>
      <c r="BF46" s="88">
        <f t="shared" si="21"/>
        <v>0</v>
      </c>
      <c r="BG46" s="87"/>
      <c r="BH46" s="147" t="str">
        <f t="shared" si="36"/>
        <v/>
      </c>
      <c r="BI46" s="130"/>
      <c r="BJ46" s="130"/>
      <c r="BK46" s="130"/>
      <c r="BL46" s="130"/>
      <c r="BM46" s="88">
        <f t="shared" si="22"/>
        <v>0</v>
      </c>
      <c r="BN46" s="87"/>
      <c r="BO46" s="147" t="str">
        <f t="shared" si="37"/>
        <v/>
      </c>
      <c r="BP46" s="130"/>
      <c r="BQ46" s="130"/>
      <c r="BR46" s="130"/>
      <c r="BS46" s="130"/>
      <c r="BT46" s="88">
        <f t="shared" si="23"/>
        <v>0</v>
      </c>
      <c r="BU46" s="87"/>
      <c r="BV46" s="147" t="str">
        <f t="shared" si="38"/>
        <v/>
      </c>
      <c r="BW46" s="130"/>
      <c r="BX46" s="130"/>
      <c r="BY46" s="130"/>
      <c r="BZ46" s="130"/>
      <c r="CA46" s="88">
        <f t="shared" si="24"/>
        <v>0</v>
      </c>
      <c r="CB46" s="87"/>
      <c r="CC46" s="147" t="str">
        <f t="shared" si="39"/>
        <v/>
      </c>
      <c r="CD46" s="130"/>
      <c r="CE46" s="130"/>
      <c r="CF46" s="130"/>
      <c r="CG46" s="130"/>
      <c r="CH46" s="88">
        <f t="shared" si="25"/>
        <v>0</v>
      </c>
      <c r="CI46" s="87"/>
      <c r="CJ46" s="147" t="str">
        <f t="shared" si="40"/>
        <v/>
      </c>
      <c r="CK46" s="130"/>
      <c r="CL46" s="130"/>
      <c r="CM46" s="130"/>
      <c r="CN46" s="130"/>
      <c r="CO46" s="88">
        <f t="shared" si="26"/>
        <v>0</v>
      </c>
      <c r="CP46" s="87"/>
      <c r="CQ46" s="147" t="str">
        <f t="shared" si="41"/>
        <v/>
      </c>
      <c r="CR46" s="130"/>
      <c r="CS46" s="130"/>
      <c r="CT46" s="130"/>
      <c r="CU46" s="130"/>
      <c r="CV46" s="88">
        <f t="shared" si="27"/>
        <v>0</v>
      </c>
      <c r="CW46" s="96"/>
    </row>
    <row r="47" spans="2:101">
      <c r="B47">
        <v>41</v>
      </c>
      <c r="C47" s="87"/>
      <c r="D47" s="147" t="str">
        <f t="shared" si="28"/>
        <v/>
      </c>
      <c r="E47" s="130"/>
      <c r="F47" s="130"/>
      <c r="G47" s="130"/>
      <c r="H47" s="90"/>
      <c r="I47" s="94">
        <f t="shared" si="14"/>
        <v>0</v>
      </c>
      <c r="J47" s="87"/>
      <c r="K47" s="147" t="str">
        <f t="shared" si="29"/>
        <v/>
      </c>
      <c r="L47" s="130"/>
      <c r="M47" s="130"/>
      <c r="N47" s="130"/>
      <c r="O47" s="130"/>
      <c r="P47" s="88">
        <f t="shared" si="15"/>
        <v>0</v>
      </c>
      <c r="Q47" s="87"/>
      <c r="R47" s="147" t="str">
        <f t="shared" si="30"/>
        <v/>
      </c>
      <c r="S47" s="130"/>
      <c r="T47" s="130"/>
      <c r="U47" s="130"/>
      <c r="V47" s="130"/>
      <c r="W47" s="88">
        <f t="shared" si="16"/>
        <v>0</v>
      </c>
      <c r="X47" s="87"/>
      <c r="Y47" s="147" t="str">
        <f t="shared" si="31"/>
        <v/>
      </c>
      <c r="Z47" s="130"/>
      <c r="AA47" s="130"/>
      <c r="AB47" s="130"/>
      <c r="AC47" s="130"/>
      <c r="AD47" s="88">
        <f t="shared" si="17"/>
        <v>0</v>
      </c>
      <c r="AE47" s="114"/>
      <c r="AF47" s="147" t="str">
        <f t="shared" si="32"/>
        <v/>
      </c>
      <c r="AG47" s="113"/>
      <c r="AH47" s="113"/>
      <c r="AI47" s="113"/>
      <c r="AJ47" s="113"/>
      <c r="AK47" s="88">
        <f t="shared" si="18"/>
        <v>0</v>
      </c>
      <c r="AL47" s="87"/>
      <c r="AM47" s="147" t="str">
        <f t="shared" si="33"/>
        <v/>
      </c>
      <c r="AN47" s="130"/>
      <c r="AO47" s="130"/>
      <c r="AP47" s="130"/>
      <c r="AQ47" s="130"/>
      <c r="AR47" s="88">
        <f t="shared" si="19"/>
        <v>0</v>
      </c>
      <c r="AS47" s="87"/>
      <c r="AT47" s="147" t="str">
        <f t="shared" si="34"/>
        <v/>
      </c>
      <c r="AU47" s="130"/>
      <c r="AV47" s="130"/>
      <c r="AW47" s="130"/>
      <c r="AX47" s="130"/>
      <c r="AY47" s="88">
        <f t="shared" si="20"/>
        <v>0</v>
      </c>
      <c r="AZ47" s="87"/>
      <c r="BA47" s="147" t="str">
        <f t="shared" si="35"/>
        <v/>
      </c>
      <c r="BB47" s="130"/>
      <c r="BC47" s="130"/>
      <c r="BD47" s="130"/>
      <c r="BE47" s="130"/>
      <c r="BF47" s="88">
        <f t="shared" si="21"/>
        <v>0</v>
      </c>
      <c r="BG47" s="87"/>
      <c r="BH47" s="147" t="str">
        <f t="shared" si="36"/>
        <v/>
      </c>
      <c r="BI47" s="130"/>
      <c r="BJ47" s="130"/>
      <c r="BK47" s="130"/>
      <c r="BL47" s="130"/>
      <c r="BM47" s="88">
        <f t="shared" si="22"/>
        <v>0</v>
      </c>
      <c r="BN47" s="87"/>
      <c r="BO47" s="147" t="str">
        <f t="shared" si="37"/>
        <v/>
      </c>
      <c r="BP47" s="130"/>
      <c r="BQ47" s="130"/>
      <c r="BR47" s="130"/>
      <c r="BS47" s="130"/>
      <c r="BT47" s="88">
        <f t="shared" si="23"/>
        <v>0</v>
      </c>
      <c r="BU47" s="87"/>
      <c r="BV47" s="147" t="str">
        <f t="shared" si="38"/>
        <v/>
      </c>
      <c r="BW47" s="130"/>
      <c r="BX47" s="130"/>
      <c r="BY47" s="130"/>
      <c r="BZ47" s="130"/>
      <c r="CA47" s="88">
        <f t="shared" si="24"/>
        <v>0</v>
      </c>
      <c r="CB47" s="87"/>
      <c r="CC47" s="147" t="str">
        <f t="shared" si="39"/>
        <v/>
      </c>
      <c r="CD47" s="130"/>
      <c r="CE47" s="130"/>
      <c r="CF47" s="130"/>
      <c r="CG47" s="130"/>
      <c r="CH47" s="88">
        <f t="shared" si="25"/>
        <v>0</v>
      </c>
      <c r="CI47" s="87"/>
      <c r="CJ47" s="147" t="str">
        <f t="shared" si="40"/>
        <v/>
      </c>
      <c r="CK47" s="130"/>
      <c r="CL47" s="130"/>
      <c r="CM47" s="130"/>
      <c r="CN47" s="130"/>
      <c r="CO47" s="88">
        <f t="shared" si="26"/>
        <v>0</v>
      </c>
      <c r="CP47" s="87"/>
      <c r="CQ47" s="147" t="str">
        <f t="shared" si="41"/>
        <v/>
      </c>
      <c r="CR47" s="130"/>
      <c r="CS47" s="130"/>
      <c r="CT47" s="130"/>
      <c r="CU47" s="130"/>
      <c r="CV47" s="88">
        <f t="shared" si="27"/>
        <v>0</v>
      </c>
      <c r="CW47" s="96"/>
    </row>
    <row r="48" spans="2:101">
      <c r="B48">
        <v>42</v>
      </c>
      <c r="C48" s="87"/>
      <c r="D48" s="147" t="str">
        <f t="shared" si="28"/>
        <v/>
      </c>
      <c r="E48" s="130"/>
      <c r="F48" s="130"/>
      <c r="G48" s="130"/>
      <c r="H48" s="90"/>
      <c r="I48" s="94">
        <f t="shared" si="14"/>
        <v>0</v>
      </c>
      <c r="J48" s="87"/>
      <c r="K48" s="147" t="str">
        <f t="shared" si="29"/>
        <v/>
      </c>
      <c r="L48" s="130"/>
      <c r="M48" s="130"/>
      <c r="N48" s="130"/>
      <c r="O48" s="130"/>
      <c r="P48" s="88">
        <f t="shared" si="15"/>
        <v>0</v>
      </c>
      <c r="Q48" s="87"/>
      <c r="R48" s="147" t="str">
        <f t="shared" si="30"/>
        <v/>
      </c>
      <c r="S48" s="130"/>
      <c r="T48" s="130"/>
      <c r="U48" s="130"/>
      <c r="V48" s="130"/>
      <c r="W48" s="88">
        <f t="shared" si="16"/>
        <v>0</v>
      </c>
      <c r="X48" s="87"/>
      <c r="Y48" s="147" t="str">
        <f t="shared" si="31"/>
        <v/>
      </c>
      <c r="Z48" s="130"/>
      <c r="AA48" s="130"/>
      <c r="AB48" s="130"/>
      <c r="AC48" s="130"/>
      <c r="AD48" s="88">
        <f t="shared" si="17"/>
        <v>0</v>
      </c>
      <c r="AE48" s="114"/>
      <c r="AF48" s="147" t="str">
        <f t="shared" si="32"/>
        <v/>
      </c>
      <c r="AG48" s="113"/>
      <c r="AH48" s="113"/>
      <c r="AI48" s="113"/>
      <c r="AJ48" s="113"/>
      <c r="AK48" s="88">
        <f t="shared" si="18"/>
        <v>0</v>
      </c>
      <c r="AL48" s="87"/>
      <c r="AM48" s="147" t="str">
        <f t="shared" si="33"/>
        <v/>
      </c>
      <c r="AN48" s="130"/>
      <c r="AO48" s="130"/>
      <c r="AP48" s="130"/>
      <c r="AQ48" s="130"/>
      <c r="AR48" s="88">
        <f t="shared" si="19"/>
        <v>0</v>
      </c>
      <c r="AS48" s="87"/>
      <c r="AT48" s="147" t="str">
        <f t="shared" si="34"/>
        <v/>
      </c>
      <c r="AU48" s="130"/>
      <c r="AV48" s="130"/>
      <c r="AW48" s="130"/>
      <c r="AX48" s="130"/>
      <c r="AY48" s="88">
        <f t="shared" si="20"/>
        <v>0</v>
      </c>
      <c r="AZ48" s="87"/>
      <c r="BA48" s="147" t="str">
        <f t="shared" si="35"/>
        <v/>
      </c>
      <c r="BB48" s="130"/>
      <c r="BC48" s="130"/>
      <c r="BD48" s="130"/>
      <c r="BE48" s="130"/>
      <c r="BF48" s="88">
        <f t="shared" si="21"/>
        <v>0</v>
      </c>
      <c r="BG48" s="87"/>
      <c r="BH48" s="147" t="str">
        <f t="shared" si="36"/>
        <v/>
      </c>
      <c r="BI48" s="130"/>
      <c r="BJ48" s="130"/>
      <c r="BK48" s="130"/>
      <c r="BL48" s="130"/>
      <c r="BM48" s="88">
        <f t="shared" si="22"/>
        <v>0</v>
      </c>
      <c r="BN48" s="87"/>
      <c r="BO48" s="147" t="str">
        <f t="shared" si="37"/>
        <v/>
      </c>
      <c r="BP48" s="130"/>
      <c r="BQ48" s="130"/>
      <c r="BR48" s="130"/>
      <c r="BS48" s="130"/>
      <c r="BT48" s="88">
        <f t="shared" si="23"/>
        <v>0</v>
      </c>
      <c r="BU48" s="87"/>
      <c r="BV48" s="147" t="str">
        <f t="shared" si="38"/>
        <v/>
      </c>
      <c r="BW48" s="130"/>
      <c r="BX48" s="130"/>
      <c r="BY48" s="130"/>
      <c r="BZ48" s="130"/>
      <c r="CA48" s="88">
        <f t="shared" si="24"/>
        <v>0</v>
      </c>
      <c r="CB48" s="87"/>
      <c r="CC48" s="147" t="str">
        <f t="shared" si="39"/>
        <v/>
      </c>
      <c r="CD48" s="130"/>
      <c r="CE48" s="130"/>
      <c r="CF48" s="130"/>
      <c r="CG48" s="130"/>
      <c r="CH48" s="88">
        <f t="shared" si="25"/>
        <v>0</v>
      </c>
      <c r="CI48" s="87"/>
      <c r="CJ48" s="147" t="str">
        <f t="shared" si="40"/>
        <v/>
      </c>
      <c r="CK48" s="130"/>
      <c r="CL48" s="130"/>
      <c r="CM48" s="130"/>
      <c r="CN48" s="130"/>
      <c r="CO48" s="88">
        <f t="shared" si="26"/>
        <v>0</v>
      </c>
      <c r="CP48" s="87"/>
      <c r="CQ48" s="147" t="str">
        <f t="shared" si="41"/>
        <v/>
      </c>
      <c r="CR48" s="130"/>
      <c r="CS48" s="130"/>
      <c r="CT48" s="130"/>
      <c r="CU48" s="130"/>
      <c r="CV48" s="88">
        <f t="shared" si="27"/>
        <v>0</v>
      </c>
      <c r="CW48" s="96"/>
    </row>
    <row r="49" spans="2:101">
      <c r="B49">
        <v>43</v>
      </c>
      <c r="C49" s="87"/>
      <c r="D49" s="147" t="str">
        <f t="shared" si="28"/>
        <v/>
      </c>
      <c r="E49" s="130"/>
      <c r="F49" s="130"/>
      <c r="G49" s="130"/>
      <c r="H49" s="90"/>
      <c r="I49" s="94">
        <f t="shared" si="14"/>
        <v>0</v>
      </c>
      <c r="J49" s="87"/>
      <c r="K49" s="147" t="str">
        <f t="shared" si="29"/>
        <v/>
      </c>
      <c r="L49" s="130"/>
      <c r="M49" s="130"/>
      <c r="N49" s="130"/>
      <c r="O49" s="130"/>
      <c r="P49" s="88">
        <f t="shared" si="15"/>
        <v>0</v>
      </c>
      <c r="Q49" s="87"/>
      <c r="R49" s="147" t="str">
        <f t="shared" si="30"/>
        <v/>
      </c>
      <c r="S49" s="130"/>
      <c r="T49" s="130"/>
      <c r="U49" s="130"/>
      <c r="V49" s="130"/>
      <c r="W49" s="88">
        <f t="shared" si="16"/>
        <v>0</v>
      </c>
      <c r="X49" s="87"/>
      <c r="Y49" s="147" t="str">
        <f t="shared" si="31"/>
        <v/>
      </c>
      <c r="Z49" s="130"/>
      <c r="AA49" s="130"/>
      <c r="AB49" s="130"/>
      <c r="AC49" s="130"/>
      <c r="AD49" s="88">
        <f t="shared" si="17"/>
        <v>0</v>
      </c>
      <c r="AE49" s="87"/>
      <c r="AF49" s="147" t="str">
        <f t="shared" si="32"/>
        <v/>
      </c>
      <c r="AG49" s="130"/>
      <c r="AH49" s="130"/>
      <c r="AI49" s="130"/>
      <c r="AJ49" s="130"/>
      <c r="AK49" s="88">
        <f t="shared" si="18"/>
        <v>0</v>
      </c>
      <c r="AL49" s="87"/>
      <c r="AM49" s="147" t="str">
        <f t="shared" si="33"/>
        <v/>
      </c>
      <c r="AN49" s="130"/>
      <c r="AO49" s="130"/>
      <c r="AP49" s="130"/>
      <c r="AQ49" s="130"/>
      <c r="AR49" s="88">
        <f t="shared" si="19"/>
        <v>0</v>
      </c>
      <c r="AS49" s="87"/>
      <c r="AT49" s="147" t="str">
        <f t="shared" si="34"/>
        <v/>
      </c>
      <c r="AU49" s="130"/>
      <c r="AV49" s="130"/>
      <c r="AW49" s="130"/>
      <c r="AX49" s="130"/>
      <c r="AY49" s="88">
        <f t="shared" si="20"/>
        <v>0</v>
      </c>
      <c r="AZ49" s="87"/>
      <c r="BA49" s="147" t="str">
        <f t="shared" si="35"/>
        <v/>
      </c>
      <c r="BB49" s="130"/>
      <c r="BC49" s="130"/>
      <c r="BD49" s="130"/>
      <c r="BE49" s="130"/>
      <c r="BF49" s="88">
        <f t="shared" si="21"/>
        <v>0</v>
      </c>
      <c r="BG49" s="87"/>
      <c r="BH49" s="147" t="str">
        <f t="shared" si="36"/>
        <v/>
      </c>
      <c r="BI49" s="130"/>
      <c r="BJ49" s="130"/>
      <c r="BK49" s="130"/>
      <c r="BL49" s="130"/>
      <c r="BM49" s="88">
        <f t="shared" si="22"/>
        <v>0</v>
      </c>
      <c r="BN49" s="87"/>
      <c r="BO49" s="147" t="str">
        <f t="shared" si="37"/>
        <v/>
      </c>
      <c r="BP49" s="130"/>
      <c r="BQ49" s="130"/>
      <c r="BR49" s="130"/>
      <c r="BS49" s="130"/>
      <c r="BT49" s="88">
        <f t="shared" si="23"/>
        <v>0</v>
      </c>
      <c r="BU49" s="87"/>
      <c r="BV49" s="147" t="str">
        <f t="shared" si="38"/>
        <v/>
      </c>
      <c r="BW49" s="130"/>
      <c r="BX49" s="130"/>
      <c r="BY49" s="130"/>
      <c r="BZ49" s="130"/>
      <c r="CA49" s="88">
        <f t="shared" si="24"/>
        <v>0</v>
      </c>
      <c r="CB49" s="87"/>
      <c r="CC49" s="147" t="str">
        <f t="shared" si="39"/>
        <v/>
      </c>
      <c r="CD49" s="130"/>
      <c r="CE49" s="130"/>
      <c r="CF49" s="130"/>
      <c r="CG49" s="130"/>
      <c r="CH49" s="88">
        <f t="shared" si="25"/>
        <v>0</v>
      </c>
      <c r="CI49" s="87"/>
      <c r="CJ49" s="147" t="str">
        <f t="shared" si="40"/>
        <v/>
      </c>
      <c r="CK49" s="130"/>
      <c r="CL49" s="130"/>
      <c r="CM49" s="130"/>
      <c r="CN49" s="130"/>
      <c r="CO49" s="88">
        <f t="shared" si="26"/>
        <v>0</v>
      </c>
      <c r="CP49" s="87"/>
      <c r="CQ49" s="147" t="str">
        <f t="shared" si="41"/>
        <v/>
      </c>
      <c r="CR49" s="130"/>
      <c r="CS49" s="130"/>
      <c r="CT49" s="130"/>
      <c r="CU49" s="130"/>
      <c r="CV49" s="88">
        <f t="shared" si="27"/>
        <v>0</v>
      </c>
      <c r="CW49" s="96"/>
    </row>
    <row r="50" spans="2:101">
      <c r="B50">
        <v>44</v>
      </c>
      <c r="C50" s="87"/>
      <c r="D50" s="147" t="str">
        <f t="shared" si="28"/>
        <v/>
      </c>
      <c r="E50" s="130"/>
      <c r="F50" s="130"/>
      <c r="G50" s="130"/>
      <c r="H50" s="90"/>
      <c r="I50" s="94">
        <f t="shared" si="14"/>
        <v>0</v>
      </c>
      <c r="J50" s="87"/>
      <c r="K50" s="147" t="str">
        <f t="shared" si="29"/>
        <v/>
      </c>
      <c r="L50" s="130"/>
      <c r="M50" s="130"/>
      <c r="N50" s="130"/>
      <c r="O50" s="130"/>
      <c r="P50" s="88">
        <f t="shared" si="15"/>
        <v>0</v>
      </c>
      <c r="Q50" s="87"/>
      <c r="R50" s="147" t="str">
        <f t="shared" si="30"/>
        <v/>
      </c>
      <c r="S50" s="130"/>
      <c r="T50" s="130"/>
      <c r="U50" s="130"/>
      <c r="V50" s="130"/>
      <c r="W50" s="88">
        <f t="shared" si="16"/>
        <v>0</v>
      </c>
      <c r="X50" s="87"/>
      <c r="Y50" s="147" t="str">
        <f t="shared" si="31"/>
        <v/>
      </c>
      <c r="Z50" s="130"/>
      <c r="AA50" s="130"/>
      <c r="AB50" s="130"/>
      <c r="AC50" s="130"/>
      <c r="AD50" s="88">
        <f t="shared" si="17"/>
        <v>0</v>
      </c>
      <c r="AE50" s="87"/>
      <c r="AF50" s="147" t="str">
        <f t="shared" si="32"/>
        <v/>
      </c>
      <c r="AG50" s="130"/>
      <c r="AH50" s="130"/>
      <c r="AI50" s="130"/>
      <c r="AJ50" s="130"/>
      <c r="AK50" s="88">
        <f t="shared" si="18"/>
        <v>0</v>
      </c>
      <c r="AL50" s="87"/>
      <c r="AM50" s="147" t="str">
        <f t="shared" si="33"/>
        <v/>
      </c>
      <c r="AN50" s="130"/>
      <c r="AO50" s="130"/>
      <c r="AP50" s="130"/>
      <c r="AQ50" s="130"/>
      <c r="AR50" s="88">
        <f t="shared" si="19"/>
        <v>0</v>
      </c>
      <c r="AS50" s="87"/>
      <c r="AT50" s="147" t="str">
        <f t="shared" si="34"/>
        <v/>
      </c>
      <c r="AU50" s="130"/>
      <c r="AV50" s="130"/>
      <c r="AW50" s="130"/>
      <c r="AX50" s="130"/>
      <c r="AY50" s="88">
        <f t="shared" si="20"/>
        <v>0</v>
      </c>
      <c r="AZ50" s="87"/>
      <c r="BA50" s="147" t="str">
        <f t="shared" si="35"/>
        <v/>
      </c>
      <c r="BB50" s="130"/>
      <c r="BC50" s="130"/>
      <c r="BD50" s="130"/>
      <c r="BE50" s="130"/>
      <c r="BF50" s="88">
        <f t="shared" si="21"/>
        <v>0</v>
      </c>
      <c r="BG50" s="87"/>
      <c r="BH50" s="147" t="str">
        <f t="shared" si="36"/>
        <v/>
      </c>
      <c r="BI50" s="130"/>
      <c r="BJ50" s="130"/>
      <c r="BK50" s="130"/>
      <c r="BL50" s="130"/>
      <c r="BM50" s="88">
        <f t="shared" si="22"/>
        <v>0</v>
      </c>
      <c r="BN50" s="87"/>
      <c r="BO50" s="147" t="str">
        <f t="shared" si="37"/>
        <v/>
      </c>
      <c r="BP50" s="130"/>
      <c r="BQ50" s="130"/>
      <c r="BR50" s="130"/>
      <c r="BS50" s="130"/>
      <c r="BT50" s="88">
        <f t="shared" si="23"/>
        <v>0</v>
      </c>
      <c r="BU50" s="87"/>
      <c r="BV50" s="147" t="str">
        <f t="shared" si="38"/>
        <v/>
      </c>
      <c r="BW50" s="130"/>
      <c r="BX50" s="130"/>
      <c r="BY50" s="130"/>
      <c r="BZ50" s="130"/>
      <c r="CA50" s="88">
        <f t="shared" si="24"/>
        <v>0</v>
      </c>
      <c r="CB50" s="87"/>
      <c r="CC50" s="147" t="str">
        <f t="shared" si="39"/>
        <v/>
      </c>
      <c r="CD50" s="130"/>
      <c r="CE50" s="130"/>
      <c r="CF50" s="130"/>
      <c r="CG50" s="130"/>
      <c r="CH50" s="88">
        <f t="shared" si="25"/>
        <v>0</v>
      </c>
      <c r="CI50" s="87"/>
      <c r="CJ50" s="147" t="str">
        <f t="shared" si="40"/>
        <v/>
      </c>
      <c r="CK50" s="130"/>
      <c r="CL50" s="130"/>
      <c r="CM50" s="130"/>
      <c r="CN50" s="130"/>
      <c r="CO50" s="88">
        <f t="shared" si="26"/>
        <v>0</v>
      </c>
      <c r="CP50" s="87"/>
      <c r="CQ50" s="147" t="str">
        <f t="shared" si="41"/>
        <v/>
      </c>
      <c r="CR50" s="130"/>
      <c r="CS50" s="130"/>
      <c r="CT50" s="130"/>
      <c r="CU50" s="130"/>
      <c r="CV50" s="88">
        <f t="shared" si="27"/>
        <v>0</v>
      </c>
      <c r="CW50" s="96"/>
    </row>
    <row r="51" spans="2:101">
      <c r="B51">
        <v>45</v>
      </c>
      <c r="C51" s="87"/>
      <c r="D51" s="147" t="str">
        <f t="shared" si="28"/>
        <v/>
      </c>
      <c r="E51" s="130"/>
      <c r="F51" s="130"/>
      <c r="G51" s="130"/>
      <c r="H51" s="90"/>
      <c r="I51" s="94">
        <f t="shared" si="14"/>
        <v>0</v>
      </c>
      <c r="J51" s="87"/>
      <c r="K51" s="147" t="str">
        <f t="shared" si="29"/>
        <v/>
      </c>
      <c r="L51" s="130"/>
      <c r="M51" s="130"/>
      <c r="N51" s="130"/>
      <c r="O51" s="130"/>
      <c r="P51" s="88">
        <f t="shared" si="15"/>
        <v>0</v>
      </c>
      <c r="Q51" s="87"/>
      <c r="R51" s="147" t="str">
        <f t="shared" si="30"/>
        <v/>
      </c>
      <c r="S51" s="130"/>
      <c r="T51" s="130"/>
      <c r="U51" s="130"/>
      <c r="V51" s="130"/>
      <c r="W51" s="88">
        <f t="shared" si="16"/>
        <v>0</v>
      </c>
      <c r="X51" s="87"/>
      <c r="Y51" s="147" t="str">
        <f t="shared" si="31"/>
        <v/>
      </c>
      <c r="Z51" s="130"/>
      <c r="AA51" s="130"/>
      <c r="AB51" s="130"/>
      <c r="AC51" s="130"/>
      <c r="AD51" s="88">
        <f t="shared" si="17"/>
        <v>0</v>
      </c>
      <c r="AE51" s="87"/>
      <c r="AF51" s="147" t="str">
        <f t="shared" si="32"/>
        <v/>
      </c>
      <c r="AG51" s="130"/>
      <c r="AH51" s="130"/>
      <c r="AI51" s="130"/>
      <c r="AJ51" s="130"/>
      <c r="AK51" s="88">
        <f t="shared" si="18"/>
        <v>0</v>
      </c>
      <c r="AL51" s="87"/>
      <c r="AM51" s="147" t="str">
        <f t="shared" si="33"/>
        <v/>
      </c>
      <c r="AN51" s="130"/>
      <c r="AO51" s="130"/>
      <c r="AP51" s="130"/>
      <c r="AQ51" s="130"/>
      <c r="AR51" s="88">
        <f t="shared" si="19"/>
        <v>0</v>
      </c>
      <c r="AS51" s="87"/>
      <c r="AT51" s="147" t="str">
        <f t="shared" si="34"/>
        <v/>
      </c>
      <c r="AU51" s="130"/>
      <c r="AV51" s="130"/>
      <c r="AW51" s="130"/>
      <c r="AX51" s="130"/>
      <c r="AY51" s="88">
        <f t="shared" si="20"/>
        <v>0</v>
      </c>
      <c r="AZ51" s="87"/>
      <c r="BA51" s="147" t="str">
        <f t="shared" si="35"/>
        <v/>
      </c>
      <c r="BB51" s="130"/>
      <c r="BC51" s="130"/>
      <c r="BD51" s="130"/>
      <c r="BE51" s="130"/>
      <c r="BF51" s="88">
        <f t="shared" si="21"/>
        <v>0</v>
      </c>
      <c r="BG51" s="87"/>
      <c r="BH51" s="147" t="str">
        <f t="shared" si="36"/>
        <v/>
      </c>
      <c r="BI51" s="130"/>
      <c r="BJ51" s="130"/>
      <c r="BK51" s="130"/>
      <c r="BL51" s="130"/>
      <c r="BM51" s="88">
        <f t="shared" si="22"/>
        <v>0</v>
      </c>
      <c r="BN51" s="87"/>
      <c r="BO51" s="147" t="str">
        <f t="shared" si="37"/>
        <v/>
      </c>
      <c r="BP51" s="130"/>
      <c r="BQ51" s="130"/>
      <c r="BR51" s="130"/>
      <c r="BS51" s="130"/>
      <c r="BT51" s="88">
        <f t="shared" si="23"/>
        <v>0</v>
      </c>
      <c r="BU51" s="87"/>
      <c r="BV51" s="147" t="str">
        <f t="shared" si="38"/>
        <v/>
      </c>
      <c r="BW51" s="130"/>
      <c r="BX51" s="130"/>
      <c r="BY51" s="130"/>
      <c r="BZ51" s="130"/>
      <c r="CA51" s="88">
        <f t="shared" si="24"/>
        <v>0</v>
      </c>
      <c r="CB51" s="87"/>
      <c r="CC51" s="147" t="str">
        <f t="shared" si="39"/>
        <v/>
      </c>
      <c r="CD51" s="130"/>
      <c r="CE51" s="130"/>
      <c r="CF51" s="130"/>
      <c r="CG51" s="130"/>
      <c r="CH51" s="88">
        <f t="shared" si="25"/>
        <v>0</v>
      </c>
      <c r="CI51" s="87"/>
      <c r="CJ51" s="147" t="str">
        <f t="shared" si="40"/>
        <v/>
      </c>
      <c r="CK51" s="130"/>
      <c r="CL51" s="130"/>
      <c r="CM51" s="130"/>
      <c r="CN51" s="130"/>
      <c r="CO51" s="88">
        <f t="shared" si="26"/>
        <v>0</v>
      </c>
      <c r="CP51" s="87"/>
      <c r="CQ51" s="147" t="str">
        <f t="shared" si="41"/>
        <v/>
      </c>
      <c r="CR51" s="130"/>
      <c r="CS51" s="130"/>
      <c r="CT51" s="130"/>
      <c r="CU51" s="130"/>
      <c r="CV51" s="88">
        <f t="shared" si="27"/>
        <v>0</v>
      </c>
      <c r="CW51" s="96"/>
    </row>
    <row r="52" spans="2:101">
      <c r="B52">
        <v>46</v>
      </c>
      <c r="C52" s="87"/>
      <c r="D52" s="147" t="str">
        <f t="shared" si="28"/>
        <v/>
      </c>
      <c r="E52" s="130"/>
      <c r="F52" s="130"/>
      <c r="G52" s="130"/>
      <c r="H52" s="90"/>
      <c r="I52" s="94">
        <f t="shared" si="14"/>
        <v>0</v>
      </c>
      <c r="J52" s="87"/>
      <c r="K52" s="147" t="str">
        <f t="shared" si="29"/>
        <v/>
      </c>
      <c r="L52" s="130"/>
      <c r="M52" s="130"/>
      <c r="N52" s="130"/>
      <c r="O52" s="130"/>
      <c r="P52" s="88">
        <f t="shared" si="15"/>
        <v>0</v>
      </c>
      <c r="Q52" s="87"/>
      <c r="R52" s="147" t="str">
        <f t="shared" si="30"/>
        <v/>
      </c>
      <c r="S52" s="130"/>
      <c r="T52" s="130"/>
      <c r="U52" s="130"/>
      <c r="V52" s="130"/>
      <c r="W52" s="88">
        <f t="shared" si="16"/>
        <v>0</v>
      </c>
      <c r="X52" s="87"/>
      <c r="Y52" s="147" t="str">
        <f t="shared" si="31"/>
        <v/>
      </c>
      <c r="Z52" s="130"/>
      <c r="AA52" s="130"/>
      <c r="AB52" s="130"/>
      <c r="AC52" s="130"/>
      <c r="AD52" s="88">
        <f t="shared" si="17"/>
        <v>0</v>
      </c>
      <c r="AE52" s="87"/>
      <c r="AF52" s="147" t="str">
        <f t="shared" si="32"/>
        <v/>
      </c>
      <c r="AG52" s="130"/>
      <c r="AH52" s="130"/>
      <c r="AI52" s="130"/>
      <c r="AJ52" s="130"/>
      <c r="AK52" s="88">
        <f t="shared" si="18"/>
        <v>0</v>
      </c>
      <c r="AL52" s="87"/>
      <c r="AM52" s="147" t="str">
        <f t="shared" si="33"/>
        <v/>
      </c>
      <c r="AN52" s="130"/>
      <c r="AO52" s="130"/>
      <c r="AP52" s="130"/>
      <c r="AQ52" s="130"/>
      <c r="AR52" s="88">
        <f t="shared" si="19"/>
        <v>0</v>
      </c>
      <c r="AS52" s="87"/>
      <c r="AT52" s="147" t="str">
        <f t="shared" si="34"/>
        <v/>
      </c>
      <c r="AU52" s="130"/>
      <c r="AV52" s="130"/>
      <c r="AW52" s="130"/>
      <c r="AX52" s="130"/>
      <c r="AY52" s="88">
        <f t="shared" si="20"/>
        <v>0</v>
      </c>
      <c r="AZ52" s="87"/>
      <c r="BA52" s="147" t="str">
        <f t="shared" si="35"/>
        <v/>
      </c>
      <c r="BB52" s="130"/>
      <c r="BC52" s="130"/>
      <c r="BD52" s="130"/>
      <c r="BE52" s="130"/>
      <c r="BF52" s="88">
        <f t="shared" si="21"/>
        <v>0</v>
      </c>
      <c r="BG52" s="87"/>
      <c r="BH52" s="147" t="str">
        <f t="shared" si="36"/>
        <v/>
      </c>
      <c r="BI52" s="130"/>
      <c r="BJ52" s="130"/>
      <c r="BK52" s="130"/>
      <c r="BL52" s="130"/>
      <c r="BM52" s="88">
        <f t="shared" si="22"/>
        <v>0</v>
      </c>
      <c r="BN52" s="87"/>
      <c r="BO52" s="147" t="str">
        <f t="shared" si="37"/>
        <v/>
      </c>
      <c r="BP52" s="130"/>
      <c r="BQ52" s="130"/>
      <c r="BR52" s="130"/>
      <c r="BS52" s="130"/>
      <c r="BT52" s="88">
        <f t="shared" si="23"/>
        <v>0</v>
      </c>
      <c r="BU52" s="87"/>
      <c r="BV52" s="147" t="str">
        <f t="shared" si="38"/>
        <v/>
      </c>
      <c r="BW52" s="130"/>
      <c r="BX52" s="130"/>
      <c r="BY52" s="130"/>
      <c r="BZ52" s="130"/>
      <c r="CA52" s="88">
        <f t="shared" si="24"/>
        <v>0</v>
      </c>
      <c r="CB52" s="87"/>
      <c r="CC52" s="147" t="str">
        <f t="shared" si="39"/>
        <v/>
      </c>
      <c r="CD52" s="130"/>
      <c r="CE52" s="130"/>
      <c r="CF52" s="130"/>
      <c r="CG52" s="130"/>
      <c r="CH52" s="88">
        <f t="shared" si="25"/>
        <v>0</v>
      </c>
      <c r="CI52" s="87"/>
      <c r="CJ52" s="147" t="str">
        <f t="shared" si="40"/>
        <v/>
      </c>
      <c r="CK52" s="130"/>
      <c r="CL52" s="130"/>
      <c r="CM52" s="130"/>
      <c r="CN52" s="130"/>
      <c r="CO52" s="88">
        <f t="shared" si="26"/>
        <v>0</v>
      </c>
      <c r="CP52" s="87"/>
      <c r="CQ52" s="147" t="str">
        <f t="shared" si="41"/>
        <v/>
      </c>
      <c r="CR52" s="130"/>
      <c r="CS52" s="130"/>
      <c r="CT52" s="130"/>
      <c r="CU52" s="130"/>
      <c r="CV52" s="88">
        <f t="shared" si="27"/>
        <v>0</v>
      </c>
      <c r="CW52" s="96"/>
    </row>
    <row r="53" spans="2:101">
      <c r="B53">
        <v>47</v>
      </c>
      <c r="C53" s="87"/>
      <c r="D53" s="147" t="str">
        <f t="shared" si="28"/>
        <v/>
      </c>
      <c r="E53" s="130"/>
      <c r="F53" s="130"/>
      <c r="G53" s="130"/>
      <c r="H53" s="90"/>
      <c r="I53" s="94">
        <f t="shared" si="14"/>
        <v>0</v>
      </c>
      <c r="J53" s="87"/>
      <c r="K53" s="147" t="str">
        <f t="shared" si="29"/>
        <v/>
      </c>
      <c r="L53" s="130"/>
      <c r="M53" s="130"/>
      <c r="N53" s="130"/>
      <c r="O53" s="130"/>
      <c r="P53" s="88">
        <f t="shared" si="15"/>
        <v>0</v>
      </c>
      <c r="Q53" s="87"/>
      <c r="R53" s="147" t="str">
        <f t="shared" si="30"/>
        <v/>
      </c>
      <c r="S53" s="130"/>
      <c r="T53" s="130"/>
      <c r="U53" s="130"/>
      <c r="V53" s="130"/>
      <c r="W53" s="88">
        <f t="shared" si="16"/>
        <v>0</v>
      </c>
      <c r="X53" s="87"/>
      <c r="Y53" s="147" t="str">
        <f t="shared" si="31"/>
        <v/>
      </c>
      <c r="Z53" s="130"/>
      <c r="AA53" s="130"/>
      <c r="AB53" s="130"/>
      <c r="AC53" s="130"/>
      <c r="AD53" s="88">
        <f t="shared" si="17"/>
        <v>0</v>
      </c>
      <c r="AE53" s="87"/>
      <c r="AF53" s="147" t="str">
        <f t="shared" si="32"/>
        <v/>
      </c>
      <c r="AG53" s="130"/>
      <c r="AH53" s="130"/>
      <c r="AI53" s="130"/>
      <c r="AJ53" s="130"/>
      <c r="AK53" s="88">
        <f t="shared" si="18"/>
        <v>0</v>
      </c>
      <c r="AL53" s="87"/>
      <c r="AM53" s="147" t="str">
        <f t="shared" si="33"/>
        <v/>
      </c>
      <c r="AN53" s="130"/>
      <c r="AO53" s="130"/>
      <c r="AP53" s="130"/>
      <c r="AQ53" s="130"/>
      <c r="AR53" s="88">
        <f t="shared" si="19"/>
        <v>0</v>
      </c>
      <c r="AS53" s="87"/>
      <c r="AT53" s="147" t="str">
        <f t="shared" si="34"/>
        <v/>
      </c>
      <c r="AU53" s="130"/>
      <c r="AV53" s="130"/>
      <c r="AW53" s="130"/>
      <c r="AX53" s="130"/>
      <c r="AY53" s="88">
        <f t="shared" si="20"/>
        <v>0</v>
      </c>
      <c r="AZ53" s="87"/>
      <c r="BA53" s="147" t="str">
        <f t="shared" si="35"/>
        <v/>
      </c>
      <c r="BB53" s="130"/>
      <c r="BC53" s="130"/>
      <c r="BD53" s="130"/>
      <c r="BE53" s="130"/>
      <c r="BF53" s="88">
        <f t="shared" si="21"/>
        <v>0</v>
      </c>
      <c r="BG53" s="87"/>
      <c r="BH53" s="147" t="str">
        <f t="shared" si="36"/>
        <v/>
      </c>
      <c r="BI53" s="130"/>
      <c r="BJ53" s="130"/>
      <c r="BK53" s="130"/>
      <c r="BL53" s="130"/>
      <c r="BM53" s="88">
        <f t="shared" si="22"/>
        <v>0</v>
      </c>
      <c r="BN53" s="87"/>
      <c r="BO53" s="147" t="str">
        <f t="shared" si="37"/>
        <v/>
      </c>
      <c r="BP53" s="130"/>
      <c r="BQ53" s="130"/>
      <c r="BR53" s="130"/>
      <c r="BS53" s="130"/>
      <c r="BT53" s="88">
        <f t="shared" si="23"/>
        <v>0</v>
      </c>
      <c r="BU53" s="87"/>
      <c r="BV53" s="147" t="str">
        <f t="shared" si="38"/>
        <v/>
      </c>
      <c r="BW53" s="130"/>
      <c r="BX53" s="130"/>
      <c r="BY53" s="130"/>
      <c r="BZ53" s="130"/>
      <c r="CA53" s="88">
        <f t="shared" si="24"/>
        <v>0</v>
      </c>
      <c r="CB53" s="87"/>
      <c r="CC53" s="147" t="str">
        <f t="shared" si="39"/>
        <v/>
      </c>
      <c r="CD53" s="130"/>
      <c r="CE53" s="130"/>
      <c r="CF53" s="130"/>
      <c r="CG53" s="130"/>
      <c r="CH53" s="88">
        <f t="shared" si="25"/>
        <v>0</v>
      </c>
      <c r="CI53" s="87"/>
      <c r="CJ53" s="147" t="str">
        <f t="shared" si="40"/>
        <v/>
      </c>
      <c r="CK53" s="130"/>
      <c r="CL53" s="130"/>
      <c r="CM53" s="130"/>
      <c r="CN53" s="130"/>
      <c r="CO53" s="88">
        <f t="shared" si="26"/>
        <v>0</v>
      </c>
      <c r="CP53" s="87"/>
      <c r="CQ53" s="147" t="str">
        <f t="shared" si="41"/>
        <v/>
      </c>
      <c r="CR53" s="130"/>
      <c r="CS53" s="130"/>
      <c r="CT53" s="130"/>
      <c r="CU53" s="130"/>
      <c r="CV53" s="88">
        <f t="shared" si="27"/>
        <v>0</v>
      </c>
      <c r="CW53" s="96"/>
    </row>
    <row r="54" spans="2:101">
      <c r="B54">
        <v>48</v>
      </c>
      <c r="C54" s="87"/>
      <c r="D54" s="147" t="str">
        <f t="shared" si="28"/>
        <v/>
      </c>
      <c r="E54" s="130"/>
      <c r="F54" s="130"/>
      <c r="G54" s="130"/>
      <c r="H54" s="90"/>
      <c r="I54" s="94">
        <f t="shared" si="14"/>
        <v>0</v>
      </c>
      <c r="J54" s="87"/>
      <c r="K54" s="147" t="str">
        <f t="shared" si="29"/>
        <v/>
      </c>
      <c r="L54" s="130"/>
      <c r="M54" s="130"/>
      <c r="N54" s="130"/>
      <c r="O54" s="130"/>
      <c r="P54" s="88">
        <f t="shared" si="15"/>
        <v>0</v>
      </c>
      <c r="Q54" s="87"/>
      <c r="R54" s="147" t="str">
        <f t="shared" si="30"/>
        <v/>
      </c>
      <c r="S54" s="130"/>
      <c r="T54" s="130"/>
      <c r="U54" s="130"/>
      <c r="V54" s="130"/>
      <c r="W54" s="88">
        <f t="shared" si="16"/>
        <v>0</v>
      </c>
      <c r="X54" s="87"/>
      <c r="Y54" s="147" t="str">
        <f t="shared" si="31"/>
        <v/>
      </c>
      <c r="Z54" s="130"/>
      <c r="AA54" s="130"/>
      <c r="AB54" s="130"/>
      <c r="AC54" s="130"/>
      <c r="AD54" s="88">
        <f t="shared" si="17"/>
        <v>0</v>
      </c>
      <c r="AE54" s="87"/>
      <c r="AF54" s="147" t="str">
        <f t="shared" si="32"/>
        <v/>
      </c>
      <c r="AG54" s="130"/>
      <c r="AH54" s="130"/>
      <c r="AI54" s="130"/>
      <c r="AJ54" s="130"/>
      <c r="AK54" s="88">
        <f t="shared" si="18"/>
        <v>0</v>
      </c>
      <c r="AL54" s="87"/>
      <c r="AM54" s="147" t="str">
        <f t="shared" si="33"/>
        <v/>
      </c>
      <c r="AN54" s="130"/>
      <c r="AO54" s="130"/>
      <c r="AP54" s="130"/>
      <c r="AQ54" s="130"/>
      <c r="AR54" s="88">
        <f t="shared" si="19"/>
        <v>0</v>
      </c>
      <c r="AS54" s="87"/>
      <c r="AT54" s="147" t="str">
        <f t="shared" si="34"/>
        <v/>
      </c>
      <c r="AU54" s="130"/>
      <c r="AV54" s="130"/>
      <c r="AW54" s="130"/>
      <c r="AX54" s="130"/>
      <c r="AY54" s="88">
        <f t="shared" si="20"/>
        <v>0</v>
      </c>
      <c r="AZ54" s="87"/>
      <c r="BA54" s="147" t="str">
        <f t="shared" si="35"/>
        <v/>
      </c>
      <c r="BB54" s="130"/>
      <c r="BC54" s="130"/>
      <c r="BD54" s="130"/>
      <c r="BE54" s="130"/>
      <c r="BF54" s="88">
        <f t="shared" si="21"/>
        <v>0</v>
      </c>
      <c r="BG54" s="87"/>
      <c r="BH54" s="147" t="str">
        <f t="shared" si="36"/>
        <v/>
      </c>
      <c r="BI54" s="130"/>
      <c r="BJ54" s="130"/>
      <c r="BK54" s="130"/>
      <c r="BL54" s="130"/>
      <c r="BM54" s="88">
        <f t="shared" si="22"/>
        <v>0</v>
      </c>
      <c r="BN54" s="87"/>
      <c r="BO54" s="147" t="str">
        <f t="shared" si="37"/>
        <v/>
      </c>
      <c r="BP54" s="130"/>
      <c r="BQ54" s="130"/>
      <c r="BR54" s="130"/>
      <c r="BS54" s="130"/>
      <c r="BT54" s="88">
        <f t="shared" si="23"/>
        <v>0</v>
      </c>
      <c r="BU54" s="87"/>
      <c r="BV54" s="147" t="str">
        <f t="shared" si="38"/>
        <v/>
      </c>
      <c r="BW54" s="130"/>
      <c r="BX54" s="130"/>
      <c r="BY54" s="130"/>
      <c r="BZ54" s="130"/>
      <c r="CA54" s="88">
        <f t="shared" si="24"/>
        <v>0</v>
      </c>
      <c r="CB54" s="87"/>
      <c r="CC54" s="147" t="str">
        <f t="shared" si="39"/>
        <v/>
      </c>
      <c r="CD54" s="130"/>
      <c r="CE54" s="130"/>
      <c r="CF54" s="130"/>
      <c r="CG54" s="130"/>
      <c r="CH54" s="88">
        <f t="shared" si="25"/>
        <v>0</v>
      </c>
      <c r="CI54" s="87"/>
      <c r="CJ54" s="147" t="str">
        <f t="shared" si="40"/>
        <v/>
      </c>
      <c r="CK54" s="130"/>
      <c r="CL54" s="130"/>
      <c r="CM54" s="130"/>
      <c r="CN54" s="130"/>
      <c r="CO54" s="88">
        <f t="shared" si="26"/>
        <v>0</v>
      </c>
      <c r="CP54" s="87"/>
      <c r="CQ54" s="147" t="str">
        <f t="shared" si="41"/>
        <v/>
      </c>
      <c r="CR54" s="130"/>
      <c r="CS54" s="130"/>
      <c r="CT54" s="130"/>
      <c r="CU54" s="130"/>
      <c r="CV54" s="88">
        <f t="shared" si="27"/>
        <v>0</v>
      </c>
      <c r="CW54" s="96"/>
    </row>
    <row r="55" spans="2:101">
      <c r="B55">
        <v>49</v>
      </c>
      <c r="C55" s="87"/>
      <c r="D55" s="147" t="str">
        <f t="shared" si="28"/>
        <v/>
      </c>
      <c r="E55" s="130"/>
      <c r="F55" s="130"/>
      <c r="G55" s="130"/>
      <c r="H55" s="90"/>
      <c r="I55" s="94">
        <f t="shared" si="14"/>
        <v>0</v>
      </c>
      <c r="J55" s="87"/>
      <c r="K55" s="147" t="str">
        <f t="shared" si="29"/>
        <v/>
      </c>
      <c r="L55" s="130"/>
      <c r="M55" s="130"/>
      <c r="N55" s="130"/>
      <c r="O55" s="130"/>
      <c r="P55" s="88">
        <f t="shared" si="15"/>
        <v>0</v>
      </c>
      <c r="Q55" s="87"/>
      <c r="R55" s="147" t="str">
        <f t="shared" si="30"/>
        <v/>
      </c>
      <c r="S55" s="130"/>
      <c r="T55" s="130"/>
      <c r="U55" s="130"/>
      <c r="V55" s="130"/>
      <c r="W55" s="88">
        <f t="shared" si="16"/>
        <v>0</v>
      </c>
      <c r="X55" s="87"/>
      <c r="Y55" s="147" t="str">
        <f t="shared" si="31"/>
        <v/>
      </c>
      <c r="Z55" s="130"/>
      <c r="AA55" s="130"/>
      <c r="AB55" s="130"/>
      <c r="AC55" s="130"/>
      <c r="AD55" s="88">
        <f t="shared" si="17"/>
        <v>0</v>
      </c>
      <c r="AE55" s="87"/>
      <c r="AF55" s="147" t="str">
        <f t="shared" si="32"/>
        <v/>
      </c>
      <c r="AG55" s="130"/>
      <c r="AH55" s="130"/>
      <c r="AI55" s="130"/>
      <c r="AJ55" s="130"/>
      <c r="AK55" s="88">
        <f t="shared" si="18"/>
        <v>0</v>
      </c>
      <c r="AL55" s="87"/>
      <c r="AM55" s="147" t="str">
        <f t="shared" si="33"/>
        <v/>
      </c>
      <c r="AN55" s="130"/>
      <c r="AO55" s="130"/>
      <c r="AP55" s="130"/>
      <c r="AQ55" s="130"/>
      <c r="AR55" s="88">
        <f t="shared" si="19"/>
        <v>0</v>
      </c>
      <c r="AS55" s="87"/>
      <c r="AT55" s="147" t="str">
        <f t="shared" si="34"/>
        <v/>
      </c>
      <c r="AU55" s="130"/>
      <c r="AV55" s="130"/>
      <c r="AW55" s="130"/>
      <c r="AX55" s="130"/>
      <c r="AY55" s="88">
        <f t="shared" si="20"/>
        <v>0</v>
      </c>
      <c r="AZ55" s="87"/>
      <c r="BA55" s="147" t="str">
        <f t="shared" si="35"/>
        <v/>
      </c>
      <c r="BB55" s="130"/>
      <c r="BC55" s="130"/>
      <c r="BD55" s="130"/>
      <c r="BE55" s="130"/>
      <c r="BF55" s="88">
        <f t="shared" si="21"/>
        <v>0</v>
      </c>
      <c r="BG55" s="87"/>
      <c r="BH55" s="147" t="str">
        <f t="shared" si="36"/>
        <v/>
      </c>
      <c r="BI55" s="130"/>
      <c r="BJ55" s="130"/>
      <c r="BK55" s="130"/>
      <c r="BL55" s="130"/>
      <c r="BM55" s="88">
        <f t="shared" si="22"/>
        <v>0</v>
      </c>
      <c r="BN55" s="87"/>
      <c r="BO55" s="147" t="str">
        <f t="shared" si="37"/>
        <v/>
      </c>
      <c r="BP55" s="130"/>
      <c r="BQ55" s="130"/>
      <c r="BR55" s="130"/>
      <c r="BS55" s="130"/>
      <c r="BT55" s="88">
        <f t="shared" si="23"/>
        <v>0</v>
      </c>
      <c r="BU55" s="87"/>
      <c r="BV55" s="147" t="str">
        <f t="shared" si="38"/>
        <v/>
      </c>
      <c r="BW55" s="130"/>
      <c r="BX55" s="130"/>
      <c r="BY55" s="130"/>
      <c r="BZ55" s="130"/>
      <c r="CA55" s="88">
        <f t="shared" si="24"/>
        <v>0</v>
      </c>
      <c r="CB55" s="87"/>
      <c r="CC55" s="147" t="str">
        <f t="shared" si="39"/>
        <v/>
      </c>
      <c r="CD55" s="130"/>
      <c r="CE55" s="130"/>
      <c r="CF55" s="130"/>
      <c r="CG55" s="130"/>
      <c r="CH55" s="88">
        <f t="shared" si="25"/>
        <v>0</v>
      </c>
      <c r="CI55" s="87"/>
      <c r="CJ55" s="147" t="str">
        <f t="shared" si="40"/>
        <v/>
      </c>
      <c r="CK55" s="130"/>
      <c r="CL55" s="130"/>
      <c r="CM55" s="130"/>
      <c r="CN55" s="130"/>
      <c r="CO55" s="88">
        <f t="shared" si="26"/>
        <v>0</v>
      </c>
      <c r="CP55" s="87"/>
      <c r="CQ55" s="147" t="str">
        <f t="shared" si="41"/>
        <v/>
      </c>
      <c r="CR55" s="130"/>
      <c r="CS55" s="130"/>
      <c r="CT55" s="130"/>
      <c r="CU55" s="130"/>
      <c r="CV55" s="88">
        <f t="shared" si="27"/>
        <v>0</v>
      </c>
      <c r="CW55" s="96"/>
    </row>
    <row r="56" spans="2:101">
      <c r="B56">
        <v>50</v>
      </c>
      <c r="C56" s="87"/>
      <c r="D56" s="147" t="str">
        <f t="shared" ref="D56:D87" si="42">IF(C56&gt;0,13.6/C56,"")</f>
        <v/>
      </c>
      <c r="E56" s="130"/>
      <c r="F56" s="130"/>
      <c r="G56" s="130"/>
      <c r="H56" s="90"/>
      <c r="I56" s="94">
        <f t="shared" si="14"/>
        <v>0</v>
      </c>
      <c r="J56" s="87"/>
      <c r="K56" s="147" t="str">
        <f t="shared" si="29"/>
        <v/>
      </c>
      <c r="L56" s="130"/>
      <c r="M56" s="130"/>
      <c r="N56" s="130"/>
      <c r="O56" s="130"/>
      <c r="P56" s="88">
        <f t="shared" si="15"/>
        <v>0</v>
      </c>
      <c r="Q56" s="87"/>
      <c r="R56" s="147" t="str">
        <f t="shared" si="30"/>
        <v/>
      </c>
      <c r="S56" s="130"/>
      <c r="T56" s="130"/>
      <c r="U56" s="130"/>
      <c r="V56" s="130"/>
      <c r="W56" s="88">
        <f t="shared" si="16"/>
        <v>0</v>
      </c>
      <c r="X56" s="87"/>
      <c r="Y56" s="147" t="str">
        <f t="shared" si="31"/>
        <v/>
      </c>
      <c r="Z56" s="130"/>
      <c r="AA56" s="130"/>
      <c r="AB56" s="130"/>
      <c r="AC56" s="130"/>
      <c r="AD56" s="88">
        <f t="shared" si="17"/>
        <v>0</v>
      </c>
      <c r="AE56" s="87"/>
      <c r="AF56" s="147" t="str">
        <f t="shared" si="32"/>
        <v/>
      </c>
      <c r="AG56" s="130"/>
      <c r="AH56" s="130"/>
      <c r="AI56" s="130"/>
      <c r="AJ56" s="130"/>
      <c r="AK56" s="88">
        <f t="shared" si="18"/>
        <v>0</v>
      </c>
      <c r="AL56" s="87"/>
      <c r="AM56" s="147" t="str">
        <f t="shared" si="33"/>
        <v/>
      </c>
      <c r="AN56" s="130"/>
      <c r="AO56" s="130"/>
      <c r="AP56" s="130"/>
      <c r="AQ56" s="130"/>
      <c r="AR56" s="88">
        <f t="shared" si="19"/>
        <v>0</v>
      </c>
      <c r="AS56" s="87"/>
      <c r="AT56" s="147" t="str">
        <f t="shared" si="34"/>
        <v/>
      </c>
      <c r="AU56" s="130"/>
      <c r="AV56" s="130"/>
      <c r="AW56" s="130"/>
      <c r="AX56" s="130"/>
      <c r="AY56" s="88">
        <f t="shared" si="20"/>
        <v>0</v>
      </c>
      <c r="AZ56" s="87"/>
      <c r="BA56" s="147" t="str">
        <f t="shared" si="35"/>
        <v/>
      </c>
      <c r="BB56" s="130"/>
      <c r="BC56" s="130"/>
      <c r="BD56" s="130"/>
      <c r="BE56" s="130"/>
      <c r="BF56" s="88">
        <f t="shared" si="21"/>
        <v>0</v>
      </c>
      <c r="BG56" s="87"/>
      <c r="BH56" s="147" t="str">
        <f t="shared" si="36"/>
        <v/>
      </c>
      <c r="BI56" s="130"/>
      <c r="BJ56" s="130"/>
      <c r="BK56" s="130"/>
      <c r="BL56" s="130"/>
      <c r="BM56" s="88">
        <f t="shared" si="22"/>
        <v>0</v>
      </c>
      <c r="BN56" s="87"/>
      <c r="BO56" s="147" t="str">
        <f t="shared" si="37"/>
        <v/>
      </c>
      <c r="BP56" s="130"/>
      <c r="BQ56" s="130"/>
      <c r="BR56" s="130"/>
      <c r="BS56" s="130"/>
      <c r="BT56" s="88">
        <f t="shared" si="23"/>
        <v>0</v>
      </c>
      <c r="BU56" s="87"/>
      <c r="BV56" s="147" t="str">
        <f t="shared" si="38"/>
        <v/>
      </c>
      <c r="BW56" s="130"/>
      <c r="BX56" s="130"/>
      <c r="BY56" s="130"/>
      <c r="BZ56" s="130"/>
      <c r="CA56" s="88">
        <f t="shared" si="24"/>
        <v>0</v>
      </c>
      <c r="CB56" s="87"/>
      <c r="CC56" s="147" t="str">
        <f t="shared" si="39"/>
        <v/>
      </c>
      <c r="CD56" s="130"/>
      <c r="CE56" s="130"/>
      <c r="CF56" s="130"/>
      <c r="CG56" s="130"/>
      <c r="CH56" s="88">
        <f t="shared" si="25"/>
        <v>0</v>
      </c>
      <c r="CI56" s="87"/>
      <c r="CJ56" s="147" t="str">
        <f t="shared" si="40"/>
        <v/>
      </c>
      <c r="CK56" s="130"/>
      <c r="CL56" s="130"/>
      <c r="CM56" s="130"/>
      <c r="CN56" s="130"/>
      <c r="CO56" s="88">
        <f t="shared" si="26"/>
        <v>0</v>
      </c>
      <c r="CP56" s="87"/>
      <c r="CQ56" s="147" t="str">
        <f t="shared" si="41"/>
        <v/>
      </c>
      <c r="CR56" s="130"/>
      <c r="CS56" s="130"/>
      <c r="CT56" s="130"/>
      <c r="CU56" s="130"/>
      <c r="CV56" s="88">
        <f t="shared" si="27"/>
        <v>0</v>
      </c>
      <c r="CW56" s="96"/>
    </row>
    <row r="57" spans="2:101">
      <c r="B57">
        <v>51</v>
      </c>
      <c r="C57" s="87"/>
      <c r="D57" s="147" t="str">
        <f t="shared" si="42"/>
        <v/>
      </c>
      <c r="E57" s="130"/>
      <c r="F57" s="130"/>
      <c r="G57" s="130"/>
      <c r="H57" s="90"/>
      <c r="I57" s="94">
        <f t="shared" si="14"/>
        <v>0</v>
      </c>
      <c r="J57" s="87"/>
      <c r="K57" s="147" t="str">
        <f t="shared" si="29"/>
        <v/>
      </c>
      <c r="L57" s="130"/>
      <c r="M57" s="130"/>
      <c r="N57" s="130"/>
      <c r="O57" s="130"/>
      <c r="P57" s="88">
        <f t="shared" si="15"/>
        <v>0</v>
      </c>
      <c r="Q57" s="87"/>
      <c r="R57" s="147" t="str">
        <f t="shared" si="30"/>
        <v/>
      </c>
      <c r="S57" s="130"/>
      <c r="T57" s="130"/>
      <c r="U57" s="130"/>
      <c r="V57" s="130"/>
      <c r="W57" s="88">
        <f t="shared" si="16"/>
        <v>0</v>
      </c>
      <c r="X57" s="87"/>
      <c r="Y57" s="147" t="str">
        <f t="shared" si="31"/>
        <v/>
      </c>
      <c r="Z57" s="130"/>
      <c r="AA57" s="130"/>
      <c r="AB57" s="130"/>
      <c r="AC57" s="130"/>
      <c r="AD57" s="88">
        <f t="shared" si="17"/>
        <v>0</v>
      </c>
      <c r="AE57" s="87"/>
      <c r="AF57" s="147" t="str">
        <f t="shared" si="32"/>
        <v/>
      </c>
      <c r="AG57" s="130"/>
      <c r="AH57" s="130"/>
      <c r="AI57" s="130"/>
      <c r="AJ57" s="130"/>
      <c r="AK57" s="88">
        <f t="shared" si="18"/>
        <v>0</v>
      </c>
      <c r="AL57" s="87"/>
      <c r="AM57" s="147" t="str">
        <f t="shared" si="33"/>
        <v/>
      </c>
      <c r="AN57" s="130"/>
      <c r="AO57" s="130"/>
      <c r="AP57" s="130"/>
      <c r="AQ57" s="130"/>
      <c r="AR57" s="88">
        <f t="shared" si="19"/>
        <v>0</v>
      </c>
      <c r="AS57" s="87"/>
      <c r="AT57" s="147" t="str">
        <f t="shared" si="34"/>
        <v/>
      </c>
      <c r="AU57" s="130"/>
      <c r="AV57" s="130"/>
      <c r="AW57" s="130"/>
      <c r="AX57" s="130"/>
      <c r="AY57" s="88">
        <f t="shared" si="20"/>
        <v>0</v>
      </c>
      <c r="AZ57" s="87"/>
      <c r="BA57" s="147" t="str">
        <f t="shared" si="35"/>
        <v/>
      </c>
      <c r="BB57" s="130"/>
      <c r="BC57" s="130"/>
      <c r="BD57" s="130"/>
      <c r="BE57" s="130"/>
      <c r="BF57" s="88">
        <f t="shared" si="21"/>
        <v>0</v>
      </c>
      <c r="BG57" s="87"/>
      <c r="BH57" s="147" t="str">
        <f t="shared" si="36"/>
        <v/>
      </c>
      <c r="BI57" s="130"/>
      <c r="BJ57" s="130"/>
      <c r="BK57" s="130"/>
      <c r="BL57" s="130"/>
      <c r="BM57" s="88">
        <f t="shared" si="22"/>
        <v>0</v>
      </c>
      <c r="BN57" s="87"/>
      <c r="BO57" s="147" t="str">
        <f t="shared" si="37"/>
        <v/>
      </c>
      <c r="BP57" s="130"/>
      <c r="BQ57" s="130"/>
      <c r="BR57" s="130"/>
      <c r="BS57" s="130"/>
      <c r="BT57" s="88">
        <f t="shared" si="23"/>
        <v>0</v>
      </c>
      <c r="BU57" s="87"/>
      <c r="BV57" s="147" t="str">
        <f t="shared" si="38"/>
        <v/>
      </c>
      <c r="BW57" s="130"/>
      <c r="BX57" s="130"/>
      <c r="BY57" s="130"/>
      <c r="BZ57" s="130"/>
      <c r="CA57" s="88">
        <f t="shared" si="24"/>
        <v>0</v>
      </c>
      <c r="CB57" s="87"/>
      <c r="CC57" s="147" t="str">
        <f t="shared" si="39"/>
        <v/>
      </c>
      <c r="CD57" s="130"/>
      <c r="CE57" s="130"/>
      <c r="CF57" s="130"/>
      <c r="CG57" s="130"/>
      <c r="CH57" s="88">
        <f t="shared" si="25"/>
        <v>0</v>
      </c>
      <c r="CI57" s="87"/>
      <c r="CJ57" s="147" t="str">
        <f t="shared" si="40"/>
        <v/>
      </c>
      <c r="CK57" s="130"/>
      <c r="CL57" s="130"/>
      <c r="CM57" s="130"/>
      <c r="CN57" s="130"/>
      <c r="CO57" s="88">
        <f t="shared" si="26"/>
        <v>0</v>
      </c>
      <c r="CP57" s="87"/>
      <c r="CQ57" s="147" t="str">
        <f t="shared" si="41"/>
        <v/>
      </c>
      <c r="CR57" s="130"/>
      <c r="CS57" s="130"/>
      <c r="CT57" s="130"/>
      <c r="CU57" s="130"/>
      <c r="CV57" s="88">
        <f t="shared" si="27"/>
        <v>0</v>
      </c>
      <c r="CW57" s="96"/>
    </row>
    <row r="58" spans="2:101">
      <c r="B58">
        <v>52</v>
      </c>
      <c r="C58" s="87"/>
      <c r="D58" s="147" t="str">
        <f t="shared" si="42"/>
        <v/>
      </c>
      <c r="E58" s="130"/>
      <c r="F58" s="130"/>
      <c r="G58" s="130"/>
      <c r="H58" s="90"/>
      <c r="I58" s="94">
        <f t="shared" si="14"/>
        <v>0</v>
      </c>
      <c r="J58" s="87"/>
      <c r="K58" s="147" t="str">
        <f t="shared" si="29"/>
        <v/>
      </c>
      <c r="L58" s="130"/>
      <c r="M58" s="130"/>
      <c r="N58" s="130"/>
      <c r="O58" s="130"/>
      <c r="P58" s="88">
        <f t="shared" si="15"/>
        <v>0</v>
      </c>
      <c r="Q58" s="87"/>
      <c r="R58" s="147" t="str">
        <f t="shared" si="30"/>
        <v/>
      </c>
      <c r="S58" s="130"/>
      <c r="T58" s="130"/>
      <c r="U58" s="130"/>
      <c r="V58" s="130"/>
      <c r="W58" s="88">
        <f t="shared" si="16"/>
        <v>0</v>
      </c>
      <c r="X58" s="87"/>
      <c r="Y58" s="147" t="str">
        <f t="shared" si="31"/>
        <v/>
      </c>
      <c r="Z58" s="130"/>
      <c r="AA58" s="130"/>
      <c r="AB58" s="130"/>
      <c r="AC58" s="130"/>
      <c r="AD58" s="88">
        <f t="shared" si="17"/>
        <v>0</v>
      </c>
      <c r="AE58" s="87"/>
      <c r="AF58" s="147" t="str">
        <f t="shared" si="32"/>
        <v/>
      </c>
      <c r="AG58" s="130"/>
      <c r="AH58" s="130"/>
      <c r="AI58" s="130"/>
      <c r="AJ58" s="130"/>
      <c r="AK58" s="88">
        <f t="shared" si="18"/>
        <v>0</v>
      </c>
      <c r="AL58" s="87"/>
      <c r="AM58" s="147" t="str">
        <f t="shared" si="33"/>
        <v/>
      </c>
      <c r="AN58" s="130"/>
      <c r="AO58" s="130"/>
      <c r="AP58" s="130"/>
      <c r="AQ58" s="130"/>
      <c r="AR58" s="88">
        <f t="shared" si="19"/>
        <v>0</v>
      </c>
      <c r="AS58" s="87"/>
      <c r="AT58" s="147" t="str">
        <f t="shared" si="34"/>
        <v/>
      </c>
      <c r="AU58" s="130"/>
      <c r="AV58" s="130"/>
      <c r="AW58" s="130"/>
      <c r="AX58" s="130"/>
      <c r="AY58" s="88">
        <f t="shared" si="20"/>
        <v>0</v>
      </c>
      <c r="AZ58" s="87"/>
      <c r="BA58" s="147" t="str">
        <f t="shared" si="35"/>
        <v/>
      </c>
      <c r="BB58" s="130"/>
      <c r="BC58" s="130"/>
      <c r="BD58" s="130"/>
      <c r="BE58" s="130"/>
      <c r="BF58" s="88">
        <f t="shared" si="21"/>
        <v>0</v>
      </c>
      <c r="BG58" s="87"/>
      <c r="BH58" s="147" t="str">
        <f t="shared" si="36"/>
        <v/>
      </c>
      <c r="BI58" s="130"/>
      <c r="BJ58" s="130"/>
      <c r="BK58" s="130"/>
      <c r="BL58" s="130"/>
      <c r="BM58" s="88">
        <f t="shared" si="22"/>
        <v>0</v>
      </c>
      <c r="BN58" s="87"/>
      <c r="BO58" s="147" t="str">
        <f t="shared" si="37"/>
        <v/>
      </c>
      <c r="BP58" s="130"/>
      <c r="BQ58" s="130"/>
      <c r="BR58" s="130"/>
      <c r="BS58" s="130"/>
      <c r="BT58" s="88">
        <f t="shared" si="23"/>
        <v>0</v>
      </c>
      <c r="BU58" s="87"/>
      <c r="BV58" s="147" t="str">
        <f t="shared" si="38"/>
        <v/>
      </c>
      <c r="BW58" s="130"/>
      <c r="BX58" s="130"/>
      <c r="BY58" s="130"/>
      <c r="BZ58" s="130"/>
      <c r="CA58" s="88">
        <f t="shared" si="24"/>
        <v>0</v>
      </c>
      <c r="CB58" s="87"/>
      <c r="CC58" s="147" t="str">
        <f t="shared" si="39"/>
        <v/>
      </c>
      <c r="CD58" s="130"/>
      <c r="CE58" s="130"/>
      <c r="CF58" s="130"/>
      <c r="CG58" s="130"/>
      <c r="CH58" s="88">
        <f t="shared" si="25"/>
        <v>0</v>
      </c>
      <c r="CI58" s="87"/>
      <c r="CJ58" s="147" t="str">
        <f t="shared" si="40"/>
        <v/>
      </c>
      <c r="CK58" s="130"/>
      <c r="CL58" s="130"/>
      <c r="CM58" s="130"/>
      <c r="CN58" s="130"/>
      <c r="CO58" s="88">
        <f t="shared" si="26"/>
        <v>0</v>
      </c>
      <c r="CP58" s="87"/>
      <c r="CQ58" s="147" t="str">
        <f t="shared" si="41"/>
        <v/>
      </c>
      <c r="CR58" s="130"/>
      <c r="CS58" s="130"/>
      <c r="CT58" s="130"/>
      <c r="CU58" s="130"/>
      <c r="CV58" s="88">
        <f t="shared" si="27"/>
        <v>0</v>
      </c>
      <c r="CW58" s="96"/>
    </row>
    <row r="59" spans="2:101">
      <c r="B59">
        <v>53</v>
      </c>
      <c r="C59" s="87"/>
      <c r="D59" s="147" t="str">
        <f t="shared" si="42"/>
        <v/>
      </c>
      <c r="E59" s="130"/>
      <c r="F59" s="130"/>
      <c r="G59" s="130"/>
      <c r="H59" s="90"/>
      <c r="I59" s="94">
        <f t="shared" si="14"/>
        <v>0</v>
      </c>
      <c r="J59" s="87"/>
      <c r="K59" s="147" t="str">
        <f t="shared" si="29"/>
        <v/>
      </c>
      <c r="L59" s="130"/>
      <c r="M59" s="130"/>
      <c r="N59" s="130"/>
      <c r="O59" s="130"/>
      <c r="P59" s="88">
        <f t="shared" si="15"/>
        <v>0</v>
      </c>
      <c r="Q59" s="87"/>
      <c r="R59" s="147" t="str">
        <f t="shared" si="30"/>
        <v/>
      </c>
      <c r="S59" s="130"/>
      <c r="T59" s="130"/>
      <c r="U59" s="130"/>
      <c r="V59" s="130"/>
      <c r="W59" s="88">
        <f t="shared" si="16"/>
        <v>0</v>
      </c>
      <c r="X59" s="87"/>
      <c r="Y59" s="147" t="str">
        <f t="shared" si="31"/>
        <v/>
      </c>
      <c r="Z59" s="130"/>
      <c r="AA59" s="130"/>
      <c r="AB59" s="130"/>
      <c r="AC59" s="130"/>
      <c r="AD59" s="88">
        <f t="shared" si="17"/>
        <v>0</v>
      </c>
      <c r="AE59" s="87"/>
      <c r="AF59" s="147" t="str">
        <f t="shared" si="32"/>
        <v/>
      </c>
      <c r="AG59" s="130"/>
      <c r="AH59" s="130"/>
      <c r="AI59" s="130"/>
      <c r="AJ59" s="130"/>
      <c r="AK59" s="88">
        <f t="shared" si="18"/>
        <v>0</v>
      </c>
      <c r="AL59" s="87"/>
      <c r="AM59" s="147" t="str">
        <f t="shared" si="33"/>
        <v/>
      </c>
      <c r="AN59" s="130"/>
      <c r="AO59" s="130"/>
      <c r="AP59" s="130"/>
      <c r="AQ59" s="130"/>
      <c r="AR59" s="88">
        <f t="shared" si="19"/>
        <v>0</v>
      </c>
      <c r="AS59" s="87"/>
      <c r="AT59" s="147" t="str">
        <f t="shared" si="34"/>
        <v/>
      </c>
      <c r="AU59" s="130"/>
      <c r="AV59" s="130"/>
      <c r="AW59" s="130"/>
      <c r="AX59" s="130"/>
      <c r="AY59" s="88">
        <f t="shared" si="20"/>
        <v>0</v>
      </c>
      <c r="AZ59" s="87"/>
      <c r="BA59" s="147" t="str">
        <f t="shared" si="35"/>
        <v/>
      </c>
      <c r="BB59" s="130"/>
      <c r="BC59" s="130"/>
      <c r="BD59" s="130"/>
      <c r="BE59" s="130"/>
      <c r="BF59" s="88">
        <f t="shared" si="21"/>
        <v>0</v>
      </c>
      <c r="BG59" s="87"/>
      <c r="BH59" s="147" t="str">
        <f t="shared" si="36"/>
        <v/>
      </c>
      <c r="BI59" s="130"/>
      <c r="BJ59" s="130"/>
      <c r="BK59" s="130"/>
      <c r="BL59" s="130"/>
      <c r="BM59" s="88">
        <f t="shared" si="22"/>
        <v>0</v>
      </c>
      <c r="BN59" s="87"/>
      <c r="BO59" s="147" t="str">
        <f t="shared" si="37"/>
        <v/>
      </c>
      <c r="BP59" s="130"/>
      <c r="BQ59" s="130"/>
      <c r="BR59" s="130"/>
      <c r="BS59" s="130"/>
      <c r="BT59" s="88">
        <f t="shared" si="23"/>
        <v>0</v>
      </c>
      <c r="BU59" s="87"/>
      <c r="BV59" s="147" t="str">
        <f t="shared" si="38"/>
        <v/>
      </c>
      <c r="BW59" s="130"/>
      <c r="BX59" s="130"/>
      <c r="BY59" s="130"/>
      <c r="BZ59" s="130"/>
      <c r="CA59" s="88">
        <f t="shared" si="24"/>
        <v>0</v>
      </c>
      <c r="CB59" s="87"/>
      <c r="CC59" s="147" t="str">
        <f t="shared" si="39"/>
        <v/>
      </c>
      <c r="CD59" s="130"/>
      <c r="CE59" s="130"/>
      <c r="CF59" s="130"/>
      <c r="CG59" s="130"/>
      <c r="CH59" s="88">
        <f t="shared" si="25"/>
        <v>0</v>
      </c>
      <c r="CI59" s="87"/>
      <c r="CJ59" s="147" t="str">
        <f t="shared" si="40"/>
        <v/>
      </c>
      <c r="CK59" s="130"/>
      <c r="CL59" s="130"/>
      <c r="CM59" s="130"/>
      <c r="CN59" s="130"/>
      <c r="CO59" s="88">
        <f t="shared" si="26"/>
        <v>0</v>
      </c>
      <c r="CP59" s="87"/>
      <c r="CQ59" s="147" t="str">
        <f t="shared" si="41"/>
        <v/>
      </c>
      <c r="CR59" s="130"/>
      <c r="CS59" s="130"/>
      <c r="CT59" s="130"/>
      <c r="CU59" s="130"/>
      <c r="CV59" s="88">
        <f t="shared" si="27"/>
        <v>0</v>
      </c>
      <c r="CW59" s="96"/>
    </row>
    <row r="60" spans="2:101">
      <c r="B60">
        <v>54</v>
      </c>
      <c r="C60" s="87"/>
      <c r="D60" s="147" t="str">
        <f t="shared" si="42"/>
        <v/>
      </c>
      <c r="E60" s="130"/>
      <c r="F60" s="130"/>
      <c r="G60" s="130"/>
      <c r="H60" s="90"/>
      <c r="I60" s="94">
        <f t="shared" si="14"/>
        <v>0</v>
      </c>
      <c r="J60" s="87"/>
      <c r="K60" s="147" t="str">
        <f t="shared" si="29"/>
        <v/>
      </c>
      <c r="L60" s="130"/>
      <c r="M60" s="130"/>
      <c r="N60" s="130"/>
      <c r="O60" s="130"/>
      <c r="P60" s="88">
        <f t="shared" si="15"/>
        <v>0</v>
      </c>
      <c r="Q60" s="87"/>
      <c r="R60" s="147" t="str">
        <f t="shared" si="30"/>
        <v/>
      </c>
      <c r="S60" s="130"/>
      <c r="T60" s="130"/>
      <c r="U60" s="130"/>
      <c r="V60" s="130"/>
      <c r="W60" s="88">
        <f t="shared" si="16"/>
        <v>0</v>
      </c>
      <c r="X60" s="87"/>
      <c r="Y60" s="147" t="str">
        <f t="shared" si="31"/>
        <v/>
      </c>
      <c r="Z60" s="130"/>
      <c r="AA60" s="130"/>
      <c r="AB60" s="130"/>
      <c r="AC60" s="130"/>
      <c r="AD60" s="88">
        <f t="shared" si="17"/>
        <v>0</v>
      </c>
      <c r="AE60" s="87"/>
      <c r="AF60" s="147" t="str">
        <f t="shared" si="32"/>
        <v/>
      </c>
      <c r="AG60" s="130"/>
      <c r="AH60" s="130"/>
      <c r="AI60" s="130"/>
      <c r="AJ60" s="130"/>
      <c r="AK60" s="88">
        <f t="shared" si="18"/>
        <v>0</v>
      </c>
      <c r="AL60" s="87"/>
      <c r="AM60" s="147" t="str">
        <f t="shared" si="33"/>
        <v/>
      </c>
      <c r="AN60" s="130"/>
      <c r="AO60" s="130"/>
      <c r="AP60" s="130"/>
      <c r="AQ60" s="130"/>
      <c r="AR60" s="88">
        <f t="shared" si="19"/>
        <v>0</v>
      </c>
      <c r="AS60" s="87"/>
      <c r="AT60" s="147" t="str">
        <f t="shared" si="34"/>
        <v/>
      </c>
      <c r="AU60" s="130"/>
      <c r="AV60" s="130"/>
      <c r="AW60" s="130"/>
      <c r="AX60" s="130"/>
      <c r="AY60" s="88">
        <f t="shared" si="20"/>
        <v>0</v>
      </c>
      <c r="AZ60" s="87"/>
      <c r="BA60" s="147" t="str">
        <f t="shared" si="35"/>
        <v/>
      </c>
      <c r="BB60" s="130"/>
      <c r="BC60" s="130"/>
      <c r="BD60" s="130"/>
      <c r="BE60" s="130"/>
      <c r="BF60" s="88">
        <f t="shared" si="21"/>
        <v>0</v>
      </c>
      <c r="BG60" s="87"/>
      <c r="BH60" s="147" t="str">
        <f t="shared" si="36"/>
        <v/>
      </c>
      <c r="BI60" s="130"/>
      <c r="BJ60" s="130"/>
      <c r="BK60" s="130"/>
      <c r="BL60" s="130"/>
      <c r="BM60" s="88">
        <f t="shared" si="22"/>
        <v>0</v>
      </c>
      <c r="BN60" s="87"/>
      <c r="BO60" s="147" t="str">
        <f t="shared" si="37"/>
        <v/>
      </c>
      <c r="BP60" s="130"/>
      <c r="BQ60" s="130"/>
      <c r="BR60" s="130"/>
      <c r="BS60" s="130"/>
      <c r="BT60" s="88">
        <f t="shared" si="23"/>
        <v>0</v>
      </c>
      <c r="BU60" s="87"/>
      <c r="BV60" s="147" t="str">
        <f t="shared" si="38"/>
        <v/>
      </c>
      <c r="BW60" s="130"/>
      <c r="BX60" s="130"/>
      <c r="BY60" s="130"/>
      <c r="BZ60" s="130"/>
      <c r="CA60" s="88">
        <f t="shared" si="24"/>
        <v>0</v>
      </c>
      <c r="CB60" s="87"/>
      <c r="CC60" s="147" t="str">
        <f t="shared" si="39"/>
        <v/>
      </c>
      <c r="CD60" s="130"/>
      <c r="CE60" s="130"/>
      <c r="CF60" s="130"/>
      <c r="CG60" s="130"/>
      <c r="CH60" s="88">
        <f t="shared" si="25"/>
        <v>0</v>
      </c>
      <c r="CI60" s="87"/>
      <c r="CJ60" s="147" t="str">
        <f t="shared" si="40"/>
        <v/>
      </c>
      <c r="CK60" s="130"/>
      <c r="CL60" s="130"/>
      <c r="CM60" s="130"/>
      <c r="CN60" s="130"/>
      <c r="CO60" s="88">
        <f t="shared" si="26"/>
        <v>0</v>
      </c>
      <c r="CP60" s="87"/>
      <c r="CQ60" s="147" t="str">
        <f t="shared" si="41"/>
        <v/>
      </c>
      <c r="CR60" s="130"/>
      <c r="CS60" s="130"/>
      <c r="CT60" s="130"/>
      <c r="CU60" s="130"/>
      <c r="CV60" s="88">
        <f t="shared" si="27"/>
        <v>0</v>
      </c>
      <c r="CW60" s="96"/>
    </row>
    <row r="61" spans="2:101">
      <c r="B61">
        <v>55</v>
      </c>
      <c r="C61" s="87"/>
      <c r="D61" s="147" t="str">
        <f t="shared" si="42"/>
        <v/>
      </c>
      <c r="E61" s="130"/>
      <c r="F61" s="130"/>
      <c r="G61" s="130"/>
      <c r="H61" s="90"/>
      <c r="I61" s="94">
        <f t="shared" si="14"/>
        <v>0</v>
      </c>
      <c r="J61" s="87"/>
      <c r="K61" s="147" t="str">
        <f t="shared" si="29"/>
        <v/>
      </c>
      <c r="L61" s="130"/>
      <c r="M61" s="130"/>
      <c r="N61" s="130"/>
      <c r="O61" s="130"/>
      <c r="P61" s="88">
        <f t="shared" si="15"/>
        <v>0</v>
      </c>
      <c r="Q61" s="87"/>
      <c r="R61" s="147" t="str">
        <f t="shared" si="30"/>
        <v/>
      </c>
      <c r="S61" s="130"/>
      <c r="T61" s="130"/>
      <c r="U61" s="130"/>
      <c r="V61" s="130"/>
      <c r="W61" s="88">
        <f t="shared" si="16"/>
        <v>0</v>
      </c>
      <c r="X61" s="87"/>
      <c r="Y61" s="147" t="str">
        <f t="shared" si="31"/>
        <v/>
      </c>
      <c r="Z61" s="130"/>
      <c r="AA61" s="130"/>
      <c r="AB61" s="130"/>
      <c r="AC61" s="130"/>
      <c r="AD61" s="88">
        <f t="shared" si="17"/>
        <v>0</v>
      </c>
      <c r="AE61" s="87"/>
      <c r="AF61" s="147" t="str">
        <f t="shared" si="32"/>
        <v/>
      </c>
      <c r="AG61" s="130"/>
      <c r="AH61" s="130"/>
      <c r="AI61" s="130"/>
      <c r="AJ61" s="130"/>
      <c r="AK61" s="88">
        <f t="shared" si="18"/>
        <v>0</v>
      </c>
      <c r="AL61" s="87"/>
      <c r="AM61" s="147" t="str">
        <f t="shared" si="33"/>
        <v/>
      </c>
      <c r="AN61" s="130"/>
      <c r="AO61" s="130"/>
      <c r="AP61" s="130"/>
      <c r="AQ61" s="130"/>
      <c r="AR61" s="88">
        <f t="shared" si="19"/>
        <v>0</v>
      </c>
      <c r="AS61" s="87"/>
      <c r="AT61" s="147" t="str">
        <f t="shared" si="34"/>
        <v/>
      </c>
      <c r="AU61" s="130"/>
      <c r="AV61" s="130"/>
      <c r="AW61" s="130"/>
      <c r="AX61" s="130"/>
      <c r="AY61" s="88">
        <f t="shared" si="20"/>
        <v>0</v>
      </c>
      <c r="AZ61" s="87"/>
      <c r="BA61" s="147" t="str">
        <f t="shared" si="35"/>
        <v/>
      </c>
      <c r="BB61" s="130"/>
      <c r="BC61" s="130"/>
      <c r="BD61" s="130"/>
      <c r="BE61" s="130"/>
      <c r="BF61" s="88">
        <f t="shared" si="21"/>
        <v>0</v>
      </c>
      <c r="BG61" s="87"/>
      <c r="BH61" s="147" t="str">
        <f t="shared" si="36"/>
        <v/>
      </c>
      <c r="BI61" s="130"/>
      <c r="BJ61" s="130"/>
      <c r="BK61" s="130"/>
      <c r="BL61" s="130"/>
      <c r="BM61" s="88">
        <f t="shared" si="22"/>
        <v>0</v>
      </c>
      <c r="BN61" s="87"/>
      <c r="BO61" s="147" t="str">
        <f t="shared" si="37"/>
        <v/>
      </c>
      <c r="BP61" s="130"/>
      <c r="BQ61" s="130"/>
      <c r="BR61" s="130"/>
      <c r="BS61" s="130"/>
      <c r="BT61" s="88">
        <f t="shared" si="23"/>
        <v>0</v>
      </c>
      <c r="BU61" s="87"/>
      <c r="BV61" s="147" t="str">
        <f t="shared" si="38"/>
        <v/>
      </c>
      <c r="BW61" s="130"/>
      <c r="BX61" s="130"/>
      <c r="BY61" s="130"/>
      <c r="BZ61" s="130"/>
      <c r="CA61" s="88">
        <f t="shared" si="24"/>
        <v>0</v>
      </c>
      <c r="CB61" s="87"/>
      <c r="CC61" s="147" t="str">
        <f t="shared" si="39"/>
        <v/>
      </c>
      <c r="CD61" s="130"/>
      <c r="CE61" s="130"/>
      <c r="CF61" s="130"/>
      <c r="CG61" s="130"/>
      <c r="CH61" s="88">
        <f t="shared" si="25"/>
        <v>0</v>
      </c>
      <c r="CI61" s="87"/>
      <c r="CJ61" s="147" t="str">
        <f t="shared" si="40"/>
        <v/>
      </c>
      <c r="CK61" s="130"/>
      <c r="CL61" s="130"/>
      <c r="CM61" s="130"/>
      <c r="CN61" s="130"/>
      <c r="CO61" s="88">
        <f t="shared" si="26"/>
        <v>0</v>
      </c>
      <c r="CP61" s="87"/>
      <c r="CQ61" s="147" t="str">
        <f t="shared" si="41"/>
        <v/>
      </c>
      <c r="CR61" s="130"/>
      <c r="CS61" s="130"/>
      <c r="CT61" s="130"/>
      <c r="CU61" s="130"/>
      <c r="CV61" s="88">
        <f t="shared" si="27"/>
        <v>0</v>
      </c>
      <c r="CW61" s="96"/>
    </row>
    <row r="62" spans="2:101">
      <c r="B62">
        <v>56</v>
      </c>
      <c r="C62" s="87"/>
      <c r="D62" s="147" t="str">
        <f t="shared" si="42"/>
        <v/>
      </c>
      <c r="E62" s="130"/>
      <c r="F62" s="130"/>
      <c r="G62" s="130"/>
      <c r="H62" s="90"/>
      <c r="I62" s="94">
        <f t="shared" si="14"/>
        <v>0</v>
      </c>
      <c r="J62" s="87"/>
      <c r="K62" s="147" t="str">
        <f t="shared" si="29"/>
        <v/>
      </c>
      <c r="L62" s="130"/>
      <c r="M62" s="130"/>
      <c r="N62" s="130"/>
      <c r="O62" s="130"/>
      <c r="P62" s="88">
        <f t="shared" si="15"/>
        <v>0</v>
      </c>
      <c r="Q62" s="87"/>
      <c r="R62" s="147" t="str">
        <f t="shared" si="30"/>
        <v/>
      </c>
      <c r="S62" s="130"/>
      <c r="T62" s="130"/>
      <c r="U62" s="130"/>
      <c r="V62" s="130"/>
      <c r="W62" s="88">
        <f t="shared" si="16"/>
        <v>0</v>
      </c>
      <c r="X62" s="87"/>
      <c r="Y62" s="147" t="str">
        <f t="shared" si="31"/>
        <v/>
      </c>
      <c r="Z62" s="130"/>
      <c r="AA62" s="130"/>
      <c r="AB62" s="130"/>
      <c r="AC62" s="130"/>
      <c r="AD62" s="88">
        <f t="shared" si="17"/>
        <v>0</v>
      </c>
      <c r="AE62" s="87"/>
      <c r="AF62" s="147" t="str">
        <f t="shared" si="32"/>
        <v/>
      </c>
      <c r="AG62" s="130"/>
      <c r="AH62" s="130"/>
      <c r="AI62" s="130"/>
      <c r="AJ62" s="130"/>
      <c r="AK62" s="88">
        <f t="shared" si="18"/>
        <v>0</v>
      </c>
      <c r="AL62" s="87"/>
      <c r="AM62" s="147" t="str">
        <f t="shared" si="33"/>
        <v/>
      </c>
      <c r="AN62" s="130"/>
      <c r="AO62" s="130"/>
      <c r="AP62" s="130"/>
      <c r="AQ62" s="130"/>
      <c r="AR62" s="88">
        <f t="shared" si="19"/>
        <v>0</v>
      </c>
      <c r="AS62" s="87"/>
      <c r="AT62" s="147" t="str">
        <f t="shared" si="34"/>
        <v/>
      </c>
      <c r="AU62" s="130"/>
      <c r="AV62" s="130"/>
      <c r="AW62" s="130"/>
      <c r="AX62" s="130"/>
      <c r="AY62" s="88">
        <f t="shared" si="20"/>
        <v>0</v>
      </c>
      <c r="AZ62" s="87"/>
      <c r="BA62" s="147" t="str">
        <f t="shared" si="35"/>
        <v/>
      </c>
      <c r="BB62" s="130"/>
      <c r="BC62" s="130"/>
      <c r="BD62" s="130"/>
      <c r="BE62" s="130"/>
      <c r="BF62" s="88">
        <f t="shared" si="21"/>
        <v>0</v>
      </c>
      <c r="BG62" s="87"/>
      <c r="BH62" s="147" t="str">
        <f t="shared" si="36"/>
        <v/>
      </c>
      <c r="BI62" s="130"/>
      <c r="BJ62" s="130"/>
      <c r="BK62" s="130"/>
      <c r="BL62" s="130"/>
      <c r="BM62" s="88">
        <f t="shared" si="22"/>
        <v>0</v>
      </c>
      <c r="BN62" s="87"/>
      <c r="BO62" s="147" t="str">
        <f t="shared" si="37"/>
        <v/>
      </c>
      <c r="BP62" s="130"/>
      <c r="BQ62" s="130"/>
      <c r="BR62" s="130"/>
      <c r="BS62" s="130"/>
      <c r="BT62" s="88">
        <f t="shared" si="23"/>
        <v>0</v>
      </c>
      <c r="BU62" s="87"/>
      <c r="BV62" s="147" t="str">
        <f t="shared" si="38"/>
        <v/>
      </c>
      <c r="BW62" s="130"/>
      <c r="BX62" s="130"/>
      <c r="BY62" s="130"/>
      <c r="BZ62" s="130"/>
      <c r="CA62" s="88">
        <f t="shared" si="24"/>
        <v>0</v>
      </c>
      <c r="CB62" s="87"/>
      <c r="CC62" s="147" t="str">
        <f t="shared" si="39"/>
        <v/>
      </c>
      <c r="CD62" s="130"/>
      <c r="CE62" s="130"/>
      <c r="CF62" s="130"/>
      <c r="CG62" s="130"/>
      <c r="CH62" s="88">
        <f t="shared" si="25"/>
        <v>0</v>
      </c>
      <c r="CI62" s="87"/>
      <c r="CJ62" s="147" t="str">
        <f t="shared" si="40"/>
        <v/>
      </c>
      <c r="CK62" s="130"/>
      <c r="CL62" s="130"/>
      <c r="CM62" s="130"/>
      <c r="CN62" s="130"/>
      <c r="CO62" s="88">
        <f t="shared" si="26"/>
        <v>0</v>
      </c>
      <c r="CP62" s="87"/>
      <c r="CQ62" s="147" t="str">
        <f t="shared" si="41"/>
        <v/>
      </c>
      <c r="CR62" s="130"/>
      <c r="CS62" s="130"/>
      <c r="CT62" s="130"/>
      <c r="CU62" s="130"/>
      <c r="CV62" s="88">
        <f t="shared" si="27"/>
        <v>0</v>
      </c>
      <c r="CW62" s="96"/>
    </row>
    <row r="63" spans="2:101">
      <c r="B63">
        <v>57</v>
      </c>
      <c r="C63" s="87"/>
      <c r="D63" s="147" t="str">
        <f t="shared" si="42"/>
        <v/>
      </c>
      <c r="E63" s="130"/>
      <c r="F63" s="130"/>
      <c r="G63" s="130"/>
      <c r="H63" s="90"/>
      <c r="I63" s="94">
        <f t="shared" si="14"/>
        <v>0</v>
      </c>
      <c r="J63" s="87"/>
      <c r="K63" s="147" t="str">
        <f t="shared" si="29"/>
        <v/>
      </c>
      <c r="L63" s="130"/>
      <c r="M63" s="130"/>
      <c r="N63" s="130"/>
      <c r="O63" s="130"/>
      <c r="P63" s="88">
        <f t="shared" si="15"/>
        <v>0</v>
      </c>
      <c r="Q63" s="87"/>
      <c r="R63" s="147" t="str">
        <f t="shared" si="30"/>
        <v/>
      </c>
      <c r="S63" s="130"/>
      <c r="T63" s="130"/>
      <c r="U63" s="130"/>
      <c r="V63" s="130"/>
      <c r="W63" s="88">
        <f t="shared" si="16"/>
        <v>0</v>
      </c>
      <c r="X63" s="87"/>
      <c r="Y63" s="147" t="str">
        <f t="shared" si="31"/>
        <v/>
      </c>
      <c r="Z63" s="130"/>
      <c r="AA63" s="130"/>
      <c r="AB63" s="130"/>
      <c r="AC63" s="130"/>
      <c r="AD63" s="88">
        <f t="shared" si="17"/>
        <v>0</v>
      </c>
      <c r="AE63" s="87"/>
      <c r="AF63" s="147" t="str">
        <f t="shared" si="32"/>
        <v/>
      </c>
      <c r="AG63" s="130"/>
      <c r="AH63" s="130"/>
      <c r="AI63" s="130"/>
      <c r="AJ63" s="130"/>
      <c r="AK63" s="88">
        <f t="shared" si="18"/>
        <v>0</v>
      </c>
      <c r="AL63" s="87"/>
      <c r="AM63" s="147" t="str">
        <f t="shared" si="33"/>
        <v/>
      </c>
      <c r="AN63" s="130"/>
      <c r="AO63" s="130"/>
      <c r="AP63" s="130"/>
      <c r="AQ63" s="130"/>
      <c r="AR63" s="88">
        <f t="shared" si="19"/>
        <v>0</v>
      </c>
      <c r="AS63" s="87"/>
      <c r="AT63" s="147" t="str">
        <f t="shared" si="34"/>
        <v/>
      </c>
      <c r="AU63" s="130"/>
      <c r="AV63" s="130"/>
      <c r="AW63" s="130"/>
      <c r="AX63" s="130"/>
      <c r="AY63" s="88">
        <f t="shared" si="20"/>
        <v>0</v>
      </c>
      <c r="AZ63" s="87"/>
      <c r="BA63" s="147" t="str">
        <f t="shared" si="35"/>
        <v/>
      </c>
      <c r="BB63" s="130"/>
      <c r="BC63" s="130"/>
      <c r="BD63" s="130"/>
      <c r="BE63" s="130"/>
      <c r="BF63" s="88">
        <f t="shared" si="21"/>
        <v>0</v>
      </c>
      <c r="BG63" s="87"/>
      <c r="BH63" s="147" t="str">
        <f t="shared" si="36"/>
        <v/>
      </c>
      <c r="BI63" s="130"/>
      <c r="BJ63" s="130"/>
      <c r="BK63" s="130"/>
      <c r="BL63" s="130"/>
      <c r="BM63" s="88">
        <f t="shared" si="22"/>
        <v>0</v>
      </c>
      <c r="BN63" s="87"/>
      <c r="BO63" s="147" t="str">
        <f t="shared" si="37"/>
        <v/>
      </c>
      <c r="BP63" s="130"/>
      <c r="BQ63" s="130"/>
      <c r="BR63" s="130"/>
      <c r="BS63" s="130"/>
      <c r="BT63" s="88">
        <f t="shared" si="23"/>
        <v>0</v>
      </c>
      <c r="BU63" s="87"/>
      <c r="BV63" s="147" t="str">
        <f t="shared" si="38"/>
        <v/>
      </c>
      <c r="BW63" s="130"/>
      <c r="BX63" s="130"/>
      <c r="BY63" s="130"/>
      <c r="BZ63" s="130"/>
      <c r="CA63" s="88">
        <f t="shared" si="24"/>
        <v>0</v>
      </c>
      <c r="CB63" s="87"/>
      <c r="CC63" s="147" t="str">
        <f t="shared" si="39"/>
        <v/>
      </c>
      <c r="CD63" s="130"/>
      <c r="CE63" s="130"/>
      <c r="CF63" s="130"/>
      <c r="CG63" s="130"/>
      <c r="CH63" s="88">
        <f t="shared" si="25"/>
        <v>0</v>
      </c>
      <c r="CI63" s="87"/>
      <c r="CJ63" s="147" t="str">
        <f t="shared" si="40"/>
        <v/>
      </c>
      <c r="CK63" s="130"/>
      <c r="CL63" s="130"/>
      <c r="CM63" s="130"/>
      <c r="CN63" s="130"/>
      <c r="CO63" s="88">
        <f t="shared" si="26"/>
        <v>0</v>
      </c>
      <c r="CP63" s="87"/>
      <c r="CQ63" s="147" t="str">
        <f t="shared" si="41"/>
        <v/>
      </c>
      <c r="CR63" s="130"/>
      <c r="CS63" s="130"/>
      <c r="CT63" s="130"/>
      <c r="CU63" s="130"/>
      <c r="CV63" s="88">
        <f t="shared" si="27"/>
        <v>0</v>
      </c>
      <c r="CW63" s="96"/>
    </row>
    <row r="64" spans="2:101">
      <c r="B64">
        <v>58</v>
      </c>
      <c r="C64" s="87"/>
      <c r="D64" s="147" t="str">
        <f t="shared" si="42"/>
        <v/>
      </c>
      <c r="E64" s="130"/>
      <c r="F64" s="130"/>
      <c r="G64" s="130"/>
      <c r="H64" s="90"/>
      <c r="I64" s="94">
        <f t="shared" si="14"/>
        <v>0</v>
      </c>
      <c r="J64" s="87"/>
      <c r="K64" s="147" t="str">
        <f t="shared" si="29"/>
        <v/>
      </c>
      <c r="L64" s="130"/>
      <c r="M64" s="130"/>
      <c r="N64" s="130"/>
      <c r="O64" s="130"/>
      <c r="P64" s="88">
        <f t="shared" si="15"/>
        <v>0</v>
      </c>
      <c r="Q64" s="87"/>
      <c r="R64" s="147" t="str">
        <f t="shared" si="30"/>
        <v/>
      </c>
      <c r="S64" s="130"/>
      <c r="T64" s="130"/>
      <c r="U64" s="130"/>
      <c r="V64" s="130"/>
      <c r="W64" s="88">
        <f t="shared" si="16"/>
        <v>0</v>
      </c>
      <c r="X64" s="87"/>
      <c r="Y64" s="147" t="str">
        <f t="shared" si="31"/>
        <v/>
      </c>
      <c r="Z64" s="130"/>
      <c r="AA64" s="130"/>
      <c r="AB64" s="130"/>
      <c r="AC64" s="130"/>
      <c r="AD64" s="88">
        <f t="shared" si="17"/>
        <v>0</v>
      </c>
      <c r="AE64" s="87"/>
      <c r="AF64" s="147" t="str">
        <f t="shared" si="32"/>
        <v/>
      </c>
      <c r="AG64" s="130"/>
      <c r="AH64" s="130"/>
      <c r="AI64" s="130"/>
      <c r="AJ64" s="130"/>
      <c r="AK64" s="88">
        <f t="shared" si="18"/>
        <v>0</v>
      </c>
      <c r="AL64" s="87"/>
      <c r="AM64" s="147" t="str">
        <f t="shared" si="33"/>
        <v/>
      </c>
      <c r="AN64" s="130"/>
      <c r="AO64" s="130"/>
      <c r="AP64" s="130"/>
      <c r="AQ64" s="130"/>
      <c r="AR64" s="88">
        <f t="shared" si="19"/>
        <v>0</v>
      </c>
      <c r="AS64" s="87"/>
      <c r="AT64" s="147" t="str">
        <f t="shared" si="34"/>
        <v/>
      </c>
      <c r="AU64" s="130"/>
      <c r="AV64" s="130"/>
      <c r="AW64" s="130"/>
      <c r="AX64" s="130"/>
      <c r="AY64" s="88">
        <f t="shared" si="20"/>
        <v>0</v>
      </c>
      <c r="AZ64" s="87"/>
      <c r="BA64" s="147" t="str">
        <f t="shared" si="35"/>
        <v/>
      </c>
      <c r="BB64" s="130"/>
      <c r="BC64" s="130"/>
      <c r="BD64" s="130"/>
      <c r="BE64" s="130"/>
      <c r="BF64" s="88">
        <f t="shared" si="21"/>
        <v>0</v>
      </c>
      <c r="BG64" s="87"/>
      <c r="BH64" s="147" t="str">
        <f t="shared" si="36"/>
        <v/>
      </c>
      <c r="BI64" s="130"/>
      <c r="BJ64" s="130"/>
      <c r="BK64" s="130"/>
      <c r="BL64" s="130"/>
      <c r="BM64" s="88">
        <f t="shared" si="22"/>
        <v>0</v>
      </c>
      <c r="BN64" s="87"/>
      <c r="BO64" s="147" t="str">
        <f t="shared" si="37"/>
        <v/>
      </c>
      <c r="BP64" s="130"/>
      <c r="BQ64" s="130"/>
      <c r="BR64" s="130"/>
      <c r="BS64" s="130"/>
      <c r="BT64" s="88">
        <f t="shared" si="23"/>
        <v>0</v>
      </c>
      <c r="BU64" s="87"/>
      <c r="BV64" s="147" t="str">
        <f t="shared" si="38"/>
        <v/>
      </c>
      <c r="BW64" s="130"/>
      <c r="BX64" s="130"/>
      <c r="BY64" s="130"/>
      <c r="BZ64" s="130"/>
      <c r="CA64" s="88">
        <f t="shared" si="24"/>
        <v>0</v>
      </c>
      <c r="CB64" s="87"/>
      <c r="CC64" s="147" t="str">
        <f t="shared" si="39"/>
        <v/>
      </c>
      <c r="CD64" s="130"/>
      <c r="CE64" s="130"/>
      <c r="CF64" s="130"/>
      <c r="CG64" s="130"/>
      <c r="CH64" s="88">
        <f t="shared" si="25"/>
        <v>0</v>
      </c>
      <c r="CI64" s="87"/>
      <c r="CJ64" s="147" t="str">
        <f t="shared" si="40"/>
        <v/>
      </c>
      <c r="CK64" s="130"/>
      <c r="CL64" s="130"/>
      <c r="CM64" s="130"/>
      <c r="CN64" s="130"/>
      <c r="CO64" s="88">
        <f t="shared" si="26"/>
        <v>0</v>
      </c>
      <c r="CP64" s="87"/>
      <c r="CQ64" s="147" t="str">
        <f t="shared" si="41"/>
        <v/>
      </c>
      <c r="CR64" s="130"/>
      <c r="CS64" s="130"/>
      <c r="CT64" s="130"/>
      <c r="CU64" s="130"/>
      <c r="CV64" s="88">
        <f t="shared" si="27"/>
        <v>0</v>
      </c>
      <c r="CW64" s="96"/>
    </row>
    <row r="65" spans="2:101">
      <c r="B65">
        <v>59</v>
      </c>
      <c r="C65" s="87"/>
      <c r="D65" s="147" t="str">
        <f t="shared" si="42"/>
        <v/>
      </c>
      <c r="E65" s="130"/>
      <c r="F65" s="130"/>
      <c r="G65" s="130"/>
      <c r="H65" s="90"/>
      <c r="I65" s="94">
        <f t="shared" si="14"/>
        <v>0</v>
      </c>
      <c r="J65" s="87"/>
      <c r="K65" s="147" t="str">
        <f t="shared" si="29"/>
        <v/>
      </c>
      <c r="L65" s="130"/>
      <c r="M65" s="130"/>
      <c r="N65" s="130"/>
      <c r="O65" s="130"/>
      <c r="P65" s="88">
        <f t="shared" si="15"/>
        <v>0</v>
      </c>
      <c r="Q65" s="87"/>
      <c r="R65" s="147" t="str">
        <f t="shared" si="30"/>
        <v/>
      </c>
      <c r="S65" s="130"/>
      <c r="T65" s="130"/>
      <c r="U65" s="130"/>
      <c r="V65" s="130"/>
      <c r="W65" s="88">
        <f t="shared" si="16"/>
        <v>0</v>
      </c>
      <c r="X65" s="87"/>
      <c r="Y65" s="147" t="str">
        <f t="shared" si="31"/>
        <v/>
      </c>
      <c r="Z65" s="130"/>
      <c r="AA65" s="130"/>
      <c r="AB65" s="130"/>
      <c r="AC65" s="130"/>
      <c r="AD65" s="88">
        <f t="shared" si="17"/>
        <v>0</v>
      </c>
      <c r="AE65" s="87"/>
      <c r="AF65" s="147" t="str">
        <f t="shared" si="32"/>
        <v/>
      </c>
      <c r="AG65" s="130"/>
      <c r="AH65" s="130"/>
      <c r="AI65" s="130"/>
      <c r="AJ65" s="130"/>
      <c r="AK65" s="88">
        <f t="shared" si="18"/>
        <v>0</v>
      </c>
      <c r="AL65" s="87"/>
      <c r="AM65" s="147" t="str">
        <f t="shared" si="33"/>
        <v/>
      </c>
      <c r="AN65" s="130"/>
      <c r="AO65" s="130"/>
      <c r="AP65" s="130"/>
      <c r="AQ65" s="130"/>
      <c r="AR65" s="88">
        <f t="shared" si="19"/>
        <v>0</v>
      </c>
      <c r="AS65" s="87"/>
      <c r="AT65" s="147" t="str">
        <f t="shared" si="34"/>
        <v/>
      </c>
      <c r="AU65" s="130"/>
      <c r="AV65" s="130"/>
      <c r="AW65" s="130"/>
      <c r="AX65" s="130"/>
      <c r="AY65" s="88">
        <f t="shared" si="20"/>
        <v>0</v>
      </c>
      <c r="AZ65" s="87"/>
      <c r="BA65" s="147" t="str">
        <f t="shared" si="35"/>
        <v/>
      </c>
      <c r="BB65" s="130"/>
      <c r="BC65" s="130"/>
      <c r="BD65" s="130"/>
      <c r="BE65" s="130"/>
      <c r="BF65" s="88">
        <f t="shared" si="21"/>
        <v>0</v>
      </c>
      <c r="BG65" s="87"/>
      <c r="BH65" s="147" t="str">
        <f t="shared" si="36"/>
        <v/>
      </c>
      <c r="BI65" s="130"/>
      <c r="BJ65" s="130"/>
      <c r="BK65" s="130"/>
      <c r="BL65" s="130"/>
      <c r="BM65" s="88">
        <f t="shared" si="22"/>
        <v>0</v>
      </c>
      <c r="BN65" s="87"/>
      <c r="BO65" s="147" t="str">
        <f t="shared" si="37"/>
        <v/>
      </c>
      <c r="BP65" s="130"/>
      <c r="BQ65" s="130"/>
      <c r="BR65" s="130"/>
      <c r="BS65" s="130"/>
      <c r="BT65" s="88">
        <f t="shared" si="23"/>
        <v>0</v>
      </c>
      <c r="BU65" s="87"/>
      <c r="BV65" s="147" t="str">
        <f t="shared" si="38"/>
        <v/>
      </c>
      <c r="BW65" s="130"/>
      <c r="BX65" s="130"/>
      <c r="BY65" s="130"/>
      <c r="BZ65" s="130"/>
      <c r="CA65" s="88">
        <f t="shared" si="24"/>
        <v>0</v>
      </c>
      <c r="CB65" s="87"/>
      <c r="CC65" s="147" t="str">
        <f t="shared" si="39"/>
        <v/>
      </c>
      <c r="CD65" s="130"/>
      <c r="CE65" s="130"/>
      <c r="CF65" s="130"/>
      <c r="CG65" s="130"/>
      <c r="CH65" s="88">
        <f t="shared" si="25"/>
        <v>0</v>
      </c>
      <c r="CI65" s="87"/>
      <c r="CJ65" s="147" t="str">
        <f t="shared" si="40"/>
        <v/>
      </c>
      <c r="CK65" s="130"/>
      <c r="CL65" s="130"/>
      <c r="CM65" s="130"/>
      <c r="CN65" s="130"/>
      <c r="CO65" s="88">
        <f t="shared" si="26"/>
        <v>0</v>
      </c>
      <c r="CP65" s="87"/>
      <c r="CQ65" s="147" t="str">
        <f t="shared" si="41"/>
        <v/>
      </c>
      <c r="CR65" s="130"/>
      <c r="CS65" s="130"/>
      <c r="CT65" s="130"/>
      <c r="CU65" s="130"/>
      <c r="CV65" s="88">
        <f t="shared" si="27"/>
        <v>0</v>
      </c>
      <c r="CW65" s="96"/>
    </row>
    <row r="66" spans="2:101">
      <c r="B66">
        <v>60</v>
      </c>
      <c r="C66" s="87"/>
      <c r="D66" s="147" t="str">
        <f t="shared" si="42"/>
        <v/>
      </c>
      <c r="E66" s="130"/>
      <c r="F66" s="130"/>
      <c r="G66" s="130"/>
      <c r="H66" s="90"/>
      <c r="I66" s="94">
        <f t="shared" si="14"/>
        <v>0</v>
      </c>
      <c r="J66" s="87"/>
      <c r="K66" s="147" t="str">
        <f t="shared" si="29"/>
        <v/>
      </c>
      <c r="L66" s="130"/>
      <c r="M66" s="130"/>
      <c r="N66" s="130"/>
      <c r="O66" s="130"/>
      <c r="P66" s="88">
        <f t="shared" si="15"/>
        <v>0</v>
      </c>
      <c r="Q66" s="87"/>
      <c r="R66" s="147" t="str">
        <f t="shared" si="30"/>
        <v/>
      </c>
      <c r="S66" s="130"/>
      <c r="T66" s="130"/>
      <c r="U66" s="130"/>
      <c r="V66" s="130"/>
      <c r="W66" s="88">
        <f t="shared" si="16"/>
        <v>0</v>
      </c>
      <c r="X66" s="87"/>
      <c r="Y66" s="147" t="str">
        <f t="shared" si="31"/>
        <v/>
      </c>
      <c r="Z66" s="130"/>
      <c r="AA66" s="130"/>
      <c r="AB66" s="130"/>
      <c r="AC66" s="130"/>
      <c r="AD66" s="88">
        <f t="shared" si="17"/>
        <v>0</v>
      </c>
      <c r="AE66" s="87"/>
      <c r="AF66" s="147" t="str">
        <f t="shared" si="32"/>
        <v/>
      </c>
      <c r="AG66" s="130"/>
      <c r="AH66" s="130"/>
      <c r="AI66" s="130"/>
      <c r="AJ66" s="130"/>
      <c r="AK66" s="88">
        <f t="shared" si="18"/>
        <v>0</v>
      </c>
      <c r="AL66" s="87"/>
      <c r="AM66" s="147" t="str">
        <f t="shared" si="33"/>
        <v/>
      </c>
      <c r="AN66" s="130"/>
      <c r="AO66" s="130"/>
      <c r="AP66" s="130"/>
      <c r="AQ66" s="130"/>
      <c r="AR66" s="88">
        <f t="shared" si="19"/>
        <v>0</v>
      </c>
      <c r="AS66" s="87"/>
      <c r="AT66" s="147" t="str">
        <f t="shared" si="34"/>
        <v/>
      </c>
      <c r="AU66" s="130"/>
      <c r="AV66" s="130"/>
      <c r="AW66" s="130"/>
      <c r="AX66" s="130"/>
      <c r="AY66" s="88">
        <f t="shared" si="20"/>
        <v>0</v>
      </c>
      <c r="AZ66" s="87"/>
      <c r="BA66" s="147" t="str">
        <f t="shared" si="35"/>
        <v/>
      </c>
      <c r="BB66" s="130"/>
      <c r="BC66" s="130"/>
      <c r="BD66" s="130"/>
      <c r="BE66" s="130"/>
      <c r="BF66" s="88">
        <f t="shared" si="21"/>
        <v>0</v>
      </c>
      <c r="BG66" s="87"/>
      <c r="BH66" s="147" t="str">
        <f t="shared" si="36"/>
        <v/>
      </c>
      <c r="BI66" s="130"/>
      <c r="BJ66" s="130"/>
      <c r="BK66" s="130"/>
      <c r="BL66" s="130"/>
      <c r="BM66" s="88">
        <f t="shared" si="22"/>
        <v>0</v>
      </c>
      <c r="BN66" s="87"/>
      <c r="BO66" s="147" t="str">
        <f t="shared" si="37"/>
        <v/>
      </c>
      <c r="BP66" s="130"/>
      <c r="BQ66" s="130"/>
      <c r="BR66" s="130"/>
      <c r="BS66" s="130"/>
      <c r="BT66" s="88">
        <f t="shared" si="23"/>
        <v>0</v>
      </c>
      <c r="BU66" s="87"/>
      <c r="BV66" s="147" t="str">
        <f t="shared" si="38"/>
        <v/>
      </c>
      <c r="BW66" s="130"/>
      <c r="BX66" s="130"/>
      <c r="BY66" s="130"/>
      <c r="BZ66" s="130"/>
      <c r="CA66" s="88">
        <f t="shared" si="24"/>
        <v>0</v>
      </c>
      <c r="CB66" s="87"/>
      <c r="CC66" s="147" t="str">
        <f t="shared" si="39"/>
        <v/>
      </c>
      <c r="CD66" s="130"/>
      <c r="CE66" s="130"/>
      <c r="CF66" s="130"/>
      <c r="CG66" s="130"/>
      <c r="CH66" s="88">
        <f t="shared" si="25"/>
        <v>0</v>
      </c>
      <c r="CI66" s="87"/>
      <c r="CJ66" s="147" t="str">
        <f t="shared" si="40"/>
        <v/>
      </c>
      <c r="CK66" s="130"/>
      <c r="CL66" s="130"/>
      <c r="CM66" s="130"/>
      <c r="CN66" s="130"/>
      <c r="CO66" s="88">
        <f t="shared" si="26"/>
        <v>0</v>
      </c>
      <c r="CP66" s="87"/>
      <c r="CQ66" s="147" t="str">
        <f t="shared" si="41"/>
        <v/>
      </c>
      <c r="CR66" s="130"/>
      <c r="CS66" s="130"/>
      <c r="CT66" s="130"/>
      <c r="CU66" s="130"/>
      <c r="CV66" s="88">
        <f t="shared" si="27"/>
        <v>0</v>
      </c>
      <c r="CW66" s="96"/>
    </row>
    <row r="67" spans="2:101">
      <c r="B67">
        <v>61</v>
      </c>
      <c r="C67" s="87"/>
      <c r="D67" s="147" t="str">
        <f t="shared" si="42"/>
        <v/>
      </c>
      <c r="E67" s="130"/>
      <c r="F67" s="130"/>
      <c r="G67" s="130"/>
      <c r="H67" s="90"/>
      <c r="I67" s="94">
        <f t="shared" si="14"/>
        <v>0</v>
      </c>
      <c r="J67" s="87"/>
      <c r="K67" s="147" t="str">
        <f t="shared" si="29"/>
        <v/>
      </c>
      <c r="L67" s="130"/>
      <c r="M67" s="130"/>
      <c r="N67" s="130"/>
      <c r="O67" s="130"/>
      <c r="P67" s="88">
        <f t="shared" si="15"/>
        <v>0</v>
      </c>
      <c r="Q67" s="87"/>
      <c r="R67" s="147" t="str">
        <f t="shared" si="30"/>
        <v/>
      </c>
      <c r="S67" s="130"/>
      <c r="T67" s="130"/>
      <c r="U67" s="130"/>
      <c r="V67" s="130"/>
      <c r="W67" s="88">
        <f t="shared" si="16"/>
        <v>0</v>
      </c>
      <c r="X67" s="87"/>
      <c r="Y67" s="147" t="str">
        <f t="shared" si="31"/>
        <v/>
      </c>
      <c r="Z67" s="130"/>
      <c r="AA67" s="130"/>
      <c r="AB67" s="130"/>
      <c r="AC67" s="130"/>
      <c r="AD67" s="88">
        <f t="shared" si="17"/>
        <v>0</v>
      </c>
      <c r="AE67" s="87"/>
      <c r="AF67" s="147" t="str">
        <f t="shared" si="32"/>
        <v/>
      </c>
      <c r="AG67" s="130"/>
      <c r="AH67" s="130"/>
      <c r="AI67" s="130"/>
      <c r="AJ67" s="130"/>
      <c r="AK67" s="88">
        <f t="shared" si="18"/>
        <v>0</v>
      </c>
      <c r="AL67" s="87"/>
      <c r="AM67" s="147" t="str">
        <f t="shared" si="33"/>
        <v/>
      </c>
      <c r="AN67" s="130"/>
      <c r="AO67" s="130"/>
      <c r="AP67" s="130"/>
      <c r="AQ67" s="130"/>
      <c r="AR67" s="88">
        <f t="shared" si="19"/>
        <v>0</v>
      </c>
      <c r="AS67" s="87"/>
      <c r="AT67" s="147" t="str">
        <f t="shared" si="34"/>
        <v/>
      </c>
      <c r="AU67" s="130"/>
      <c r="AV67" s="130"/>
      <c r="AW67" s="130"/>
      <c r="AX67" s="130"/>
      <c r="AY67" s="88">
        <f t="shared" si="20"/>
        <v>0</v>
      </c>
      <c r="AZ67" s="87"/>
      <c r="BA67" s="147" t="str">
        <f t="shared" si="35"/>
        <v/>
      </c>
      <c r="BB67" s="130"/>
      <c r="BC67" s="130"/>
      <c r="BD67" s="130"/>
      <c r="BE67" s="130"/>
      <c r="BF67" s="88">
        <f t="shared" si="21"/>
        <v>0</v>
      </c>
      <c r="BG67" s="87"/>
      <c r="BH67" s="147" t="str">
        <f t="shared" si="36"/>
        <v/>
      </c>
      <c r="BI67" s="130"/>
      <c r="BJ67" s="130"/>
      <c r="BK67" s="130"/>
      <c r="BL67" s="130"/>
      <c r="BM67" s="88">
        <f t="shared" si="22"/>
        <v>0</v>
      </c>
      <c r="BN67" s="87"/>
      <c r="BO67" s="147" t="str">
        <f t="shared" si="37"/>
        <v/>
      </c>
      <c r="BP67" s="130"/>
      <c r="BQ67" s="130"/>
      <c r="BR67" s="130"/>
      <c r="BS67" s="130"/>
      <c r="BT67" s="88">
        <f t="shared" si="23"/>
        <v>0</v>
      </c>
      <c r="BU67" s="87"/>
      <c r="BV67" s="147" t="str">
        <f t="shared" si="38"/>
        <v/>
      </c>
      <c r="BW67" s="130"/>
      <c r="BX67" s="130"/>
      <c r="BY67" s="130"/>
      <c r="BZ67" s="130"/>
      <c r="CA67" s="88">
        <f t="shared" si="24"/>
        <v>0</v>
      </c>
      <c r="CB67" s="87"/>
      <c r="CC67" s="147" t="str">
        <f t="shared" si="39"/>
        <v/>
      </c>
      <c r="CD67" s="130"/>
      <c r="CE67" s="130"/>
      <c r="CF67" s="130"/>
      <c r="CG67" s="130"/>
      <c r="CH67" s="88">
        <f t="shared" si="25"/>
        <v>0</v>
      </c>
      <c r="CI67" s="87"/>
      <c r="CJ67" s="147" t="str">
        <f t="shared" si="40"/>
        <v/>
      </c>
      <c r="CK67" s="130"/>
      <c r="CL67" s="130"/>
      <c r="CM67" s="130"/>
      <c r="CN67" s="130"/>
      <c r="CO67" s="88">
        <f t="shared" si="26"/>
        <v>0</v>
      </c>
      <c r="CP67" s="87"/>
      <c r="CQ67" s="147" t="str">
        <f t="shared" si="41"/>
        <v/>
      </c>
      <c r="CR67" s="130"/>
      <c r="CS67" s="130"/>
      <c r="CT67" s="130"/>
      <c r="CU67" s="130"/>
      <c r="CV67" s="88">
        <f t="shared" si="27"/>
        <v>0</v>
      </c>
      <c r="CW67" s="96"/>
    </row>
    <row r="68" spans="2:101">
      <c r="B68">
        <v>62</v>
      </c>
      <c r="C68" s="87"/>
      <c r="D68" s="147" t="str">
        <f t="shared" si="42"/>
        <v/>
      </c>
      <c r="E68" s="130"/>
      <c r="F68" s="130"/>
      <c r="G68" s="130"/>
      <c r="H68" s="90"/>
      <c r="I68" s="94">
        <f t="shared" si="14"/>
        <v>0</v>
      </c>
      <c r="J68" s="87"/>
      <c r="K68" s="147" t="str">
        <f t="shared" si="29"/>
        <v/>
      </c>
      <c r="L68" s="130"/>
      <c r="M68" s="130"/>
      <c r="N68" s="130"/>
      <c r="O68" s="130"/>
      <c r="P68" s="88">
        <f t="shared" si="15"/>
        <v>0</v>
      </c>
      <c r="Q68" s="87"/>
      <c r="R68" s="147" t="str">
        <f t="shared" si="30"/>
        <v/>
      </c>
      <c r="S68" s="130"/>
      <c r="T68" s="130"/>
      <c r="U68" s="130"/>
      <c r="V68" s="130"/>
      <c r="W68" s="88">
        <f t="shared" si="16"/>
        <v>0</v>
      </c>
      <c r="X68" s="87"/>
      <c r="Y68" s="147" t="str">
        <f t="shared" si="31"/>
        <v/>
      </c>
      <c r="Z68" s="130"/>
      <c r="AA68" s="130"/>
      <c r="AB68" s="130"/>
      <c r="AC68" s="130"/>
      <c r="AD68" s="88">
        <f t="shared" si="17"/>
        <v>0</v>
      </c>
      <c r="AE68" s="87"/>
      <c r="AF68" s="147" t="str">
        <f t="shared" si="32"/>
        <v/>
      </c>
      <c r="AG68" s="130"/>
      <c r="AH68" s="130"/>
      <c r="AI68" s="130"/>
      <c r="AJ68" s="130"/>
      <c r="AK68" s="88">
        <f t="shared" si="18"/>
        <v>0</v>
      </c>
      <c r="AL68" s="87"/>
      <c r="AM68" s="147" t="str">
        <f t="shared" si="33"/>
        <v/>
      </c>
      <c r="AN68" s="130"/>
      <c r="AO68" s="130"/>
      <c r="AP68" s="130"/>
      <c r="AQ68" s="130"/>
      <c r="AR68" s="88">
        <f t="shared" si="19"/>
        <v>0</v>
      </c>
      <c r="AS68" s="87"/>
      <c r="AT68" s="147" t="str">
        <f t="shared" si="34"/>
        <v/>
      </c>
      <c r="AU68" s="130"/>
      <c r="AV68" s="130"/>
      <c r="AW68" s="130"/>
      <c r="AX68" s="130"/>
      <c r="AY68" s="88">
        <f t="shared" si="20"/>
        <v>0</v>
      </c>
      <c r="AZ68" s="87"/>
      <c r="BA68" s="147" t="str">
        <f t="shared" si="35"/>
        <v/>
      </c>
      <c r="BB68" s="130"/>
      <c r="BC68" s="130"/>
      <c r="BD68" s="130"/>
      <c r="BE68" s="130"/>
      <c r="BF68" s="88">
        <f t="shared" si="21"/>
        <v>0</v>
      </c>
      <c r="BG68" s="87"/>
      <c r="BH68" s="147" t="str">
        <f t="shared" si="36"/>
        <v/>
      </c>
      <c r="BI68" s="130"/>
      <c r="BJ68" s="130"/>
      <c r="BK68" s="130"/>
      <c r="BL68" s="130"/>
      <c r="BM68" s="88">
        <f t="shared" si="22"/>
        <v>0</v>
      </c>
      <c r="BN68" s="87"/>
      <c r="BO68" s="147" t="str">
        <f t="shared" si="37"/>
        <v/>
      </c>
      <c r="BP68" s="130"/>
      <c r="BQ68" s="130"/>
      <c r="BR68" s="130"/>
      <c r="BS68" s="130"/>
      <c r="BT68" s="88">
        <f t="shared" si="23"/>
        <v>0</v>
      </c>
      <c r="BU68" s="87"/>
      <c r="BV68" s="147" t="str">
        <f t="shared" si="38"/>
        <v/>
      </c>
      <c r="BW68" s="130"/>
      <c r="BX68" s="130"/>
      <c r="BY68" s="130"/>
      <c r="BZ68" s="130"/>
      <c r="CA68" s="88">
        <f t="shared" si="24"/>
        <v>0</v>
      </c>
      <c r="CB68" s="87"/>
      <c r="CC68" s="147" t="str">
        <f t="shared" si="39"/>
        <v/>
      </c>
      <c r="CD68" s="130"/>
      <c r="CE68" s="130"/>
      <c r="CF68" s="130"/>
      <c r="CG68" s="130"/>
      <c r="CH68" s="88">
        <f t="shared" si="25"/>
        <v>0</v>
      </c>
      <c r="CI68" s="87"/>
      <c r="CJ68" s="147" t="str">
        <f t="shared" si="40"/>
        <v/>
      </c>
      <c r="CK68" s="130"/>
      <c r="CL68" s="130"/>
      <c r="CM68" s="130"/>
      <c r="CN68" s="130"/>
      <c r="CO68" s="88">
        <f t="shared" si="26"/>
        <v>0</v>
      </c>
      <c r="CP68" s="87"/>
      <c r="CQ68" s="147" t="str">
        <f t="shared" si="41"/>
        <v/>
      </c>
      <c r="CR68" s="130"/>
      <c r="CS68" s="130"/>
      <c r="CT68" s="130"/>
      <c r="CU68" s="130"/>
      <c r="CV68" s="88">
        <f t="shared" si="27"/>
        <v>0</v>
      </c>
      <c r="CW68" s="96"/>
    </row>
    <row r="69" spans="2:101">
      <c r="B69">
        <v>63</v>
      </c>
      <c r="C69" s="87"/>
      <c r="D69" s="147" t="str">
        <f t="shared" si="42"/>
        <v/>
      </c>
      <c r="E69" s="130"/>
      <c r="F69" s="130"/>
      <c r="G69" s="130"/>
      <c r="H69" s="90"/>
      <c r="I69" s="94">
        <f t="shared" si="14"/>
        <v>0</v>
      </c>
      <c r="J69" s="87"/>
      <c r="K69" s="147" t="str">
        <f t="shared" si="29"/>
        <v/>
      </c>
      <c r="L69" s="130"/>
      <c r="M69" s="130"/>
      <c r="N69" s="130"/>
      <c r="O69" s="130"/>
      <c r="P69" s="88">
        <f t="shared" si="15"/>
        <v>0</v>
      </c>
      <c r="Q69" s="87"/>
      <c r="R69" s="147" t="str">
        <f t="shared" si="30"/>
        <v/>
      </c>
      <c r="S69" s="130"/>
      <c r="T69" s="130"/>
      <c r="U69" s="130"/>
      <c r="V69" s="130"/>
      <c r="W69" s="88">
        <f t="shared" si="16"/>
        <v>0</v>
      </c>
      <c r="X69" s="87"/>
      <c r="Y69" s="147" t="str">
        <f t="shared" si="31"/>
        <v/>
      </c>
      <c r="Z69" s="130"/>
      <c r="AA69" s="130"/>
      <c r="AB69" s="130"/>
      <c r="AC69" s="130"/>
      <c r="AD69" s="88">
        <f t="shared" si="17"/>
        <v>0</v>
      </c>
      <c r="AE69" s="87"/>
      <c r="AF69" s="147" t="str">
        <f t="shared" si="32"/>
        <v/>
      </c>
      <c r="AG69" s="130"/>
      <c r="AH69" s="130"/>
      <c r="AI69" s="130"/>
      <c r="AJ69" s="130"/>
      <c r="AK69" s="88">
        <f t="shared" si="18"/>
        <v>0</v>
      </c>
      <c r="AL69" s="87"/>
      <c r="AM69" s="147" t="str">
        <f t="shared" si="33"/>
        <v/>
      </c>
      <c r="AN69" s="130"/>
      <c r="AO69" s="130"/>
      <c r="AP69" s="130"/>
      <c r="AQ69" s="130"/>
      <c r="AR69" s="88">
        <f t="shared" si="19"/>
        <v>0</v>
      </c>
      <c r="AS69" s="87"/>
      <c r="AT69" s="147" t="str">
        <f t="shared" si="34"/>
        <v/>
      </c>
      <c r="AU69" s="130"/>
      <c r="AV69" s="130"/>
      <c r="AW69" s="130"/>
      <c r="AX69" s="130"/>
      <c r="AY69" s="88">
        <f t="shared" si="20"/>
        <v>0</v>
      </c>
      <c r="AZ69" s="87"/>
      <c r="BA69" s="147" t="str">
        <f t="shared" si="35"/>
        <v/>
      </c>
      <c r="BB69" s="130"/>
      <c r="BC69" s="130"/>
      <c r="BD69" s="130"/>
      <c r="BE69" s="130"/>
      <c r="BF69" s="88">
        <f t="shared" si="21"/>
        <v>0</v>
      </c>
      <c r="BG69" s="87"/>
      <c r="BH69" s="147" t="str">
        <f t="shared" si="36"/>
        <v/>
      </c>
      <c r="BI69" s="130"/>
      <c r="BJ69" s="130"/>
      <c r="BK69" s="130"/>
      <c r="BL69" s="130"/>
      <c r="BM69" s="88">
        <f t="shared" si="22"/>
        <v>0</v>
      </c>
      <c r="BN69" s="87"/>
      <c r="BO69" s="147" t="str">
        <f t="shared" si="37"/>
        <v/>
      </c>
      <c r="BP69" s="130"/>
      <c r="BQ69" s="130"/>
      <c r="BR69" s="130"/>
      <c r="BS69" s="130"/>
      <c r="BT69" s="88">
        <f t="shared" si="23"/>
        <v>0</v>
      </c>
      <c r="BU69" s="87"/>
      <c r="BV69" s="147" t="str">
        <f t="shared" si="38"/>
        <v/>
      </c>
      <c r="BW69" s="130"/>
      <c r="BX69" s="130"/>
      <c r="BY69" s="130"/>
      <c r="BZ69" s="130"/>
      <c r="CA69" s="88">
        <f t="shared" si="24"/>
        <v>0</v>
      </c>
      <c r="CB69" s="87"/>
      <c r="CC69" s="147" t="str">
        <f t="shared" si="39"/>
        <v/>
      </c>
      <c r="CD69" s="130"/>
      <c r="CE69" s="130"/>
      <c r="CF69" s="130"/>
      <c r="CG69" s="130"/>
      <c r="CH69" s="88">
        <f t="shared" si="25"/>
        <v>0</v>
      </c>
      <c r="CI69" s="87"/>
      <c r="CJ69" s="147" t="str">
        <f t="shared" si="40"/>
        <v/>
      </c>
      <c r="CK69" s="130"/>
      <c r="CL69" s="130"/>
      <c r="CM69" s="130"/>
      <c r="CN69" s="130"/>
      <c r="CO69" s="88">
        <f t="shared" si="26"/>
        <v>0</v>
      </c>
      <c r="CP69" s="87"/>
      <c r="CQ69" s="147" t="str">
        <f t="shared" si="41"/>
        <v/>
      </c>
      <c r="CR69" s="130"/>
      <c r="CS69" s="130"/>
      <c r="CT69" s="130"/>
      <c r="CU69" s="130"/>
      <c r="CV69" s="88">
        <f t="shared" si="27"/>
        <v>0</v>
      </c>
      <c r="CW69" s="96"/>
    </row>
    <row r="70" spans="2:101">
      <c r="B70">
        <v>64</v>
      </c>
      <c r="C70" s="87"/>
      <c r="D70" s="147" t="str">
        <f t="shared" si="42"/>
        <v/>
      </c>
      <c r="E70" s="130"/>
      <c r="F70" s="130"/>
      <c r="G70" s="130"/>
      <c r="H70" s="90"/>
      <c r="I70" s="94">
        <f t="shared" si="14"/>
        <v>0</v>
      </c>
      <c r="J70" s="87"/>
      <c r="K70" s="147" t="str">
        <f t="shared" si="29"/>
        <v/>
      </c>
      <c r="L70" s="130"/>
      <c r="M70" s="130"/>
      <c r="N70" s="130"/>
      <c r="O70" s="130"/>
      <c r="P70" s="88">
        <f t="shared" si="15"/>
        <v>0</v>
      </c>
      <c r="Q70" s="87"/>
      <c r="R70" s="147" t="str">
        <f t="shared" si="30"/>
        <v/>
      </c>
      <c r="S70" s="130"/>
      <c r="T70" s="130"/>
      <c r="U70" s="130"/>
      <c r="V70" s="130"/>
      <c r="W70" s="88">
        <f t="shared" si="16"/>
        <v>0</v>
      </c>
      <c r="X70" s="87"/>
      <c r="Y70" s="147" t="str">
        <f t="shared" si="31"/>
        <v/>
      </c>
      <c r="Z70" s="130"/>
      <c r="AA70" s="130"/>
      <c r="AB70" s="130"/>
      <c r="AC70" s="130"/>
      <c r="AD70" s="88">
        <f t="shared" si="17"/>
        <v>0</v>
      </c>
      <c r="AE70" s="87"/>
      <c r="AF70" s="147" t="str">
        <f t="shared" si="32"/>
        <v/>
      </c>
      <c r="AG70" s="130"/>
      <c r="AH70" s="130"/>
      <c r="AI70" s="130"/>
      <c r="AJ70" s="130"/>
      <c r="AK70" s="88">
        <f t="shared" si="18"/>
        <v>0</v>
      </c>
      <c r="AL70" s="87"/>
      <c r="AM70" s="147" t="str">
        <f t="shared" si="33"/>
        <v/>
      </c>
      <c r="AN70" s="130"/>
      <c r="AO70" s="130"/>
      <c r="AP70" s="130"/>
      <c r="AQ70" s="130"/>
      <c r="AR70" s="88">
        <f t="shared" si="19"/>
        <v>0</v>
      </c>
      <c r="AS70" s="87"/>
      <c r="AT70" s="147" t="str">
        <f t="shared" si="34"/>
        <v/>
      </c>
      <c r="AU70" s="130"/>
      <c r="AV70" s="130"/>
      <c r="AW70" s="130"/>
      <c r="AX70" s="130"/>
      <c r="AY70" s="88">
        <f t="shared" si="20"/>
        <v>0</v>
      </c>
      <c r="AZ70" s="87"/>
      <c r="BA70" s="147" t="str">
        <f t="shared" si="35"/>
        <v/>
      </c>
      <c r="BB70" s="130"/>
      <c r="BC70" s="130"/>
      <c r="BD70" s="130"/>
      <c r="BE70" s="130"/>
      <c r="BF70" s="88">
        <f t="shared" si="21"/>
        <v>0</v>
      </c>
      <c r="BG70" s="87"/>
      <c r="BH70" s="147" t="str">
        <f t="shared" si="36"/>
        <v/>
      </c>
      <c r="BI70" s="130"/>
      <c r="BJ70" s="130"/>
      <c r="BK70" s="130"/>
      <c r="BL70" s="130"/>
      <c r="BM70" s="88">
        <f t="shared" si="22"/>
        <v>0</v>
      </c>
      <c r="BN70" s="87"/>
      <c r="BO70" s="147" t="str">
        <f t="shared" si="37"/>
        <v/>
      </c>
      <c r="BP70" s="130"/>
      <c r="BQ70" s="130"/>
      <c r="BR70" s="130"/>
      <c r="BS70" s="130"/>
      <c r="BT70" s="88">
        <f t="shared" si="23"/>
        <v>0</v>
      </c>
      <c r="BU70" s="87"/>
      <c r="BV70" s="147" t="str">
        <f t="shared" si="38"/>
        <v/>
      </c>
      <c r="BW70" s="130"/>
      <c r="BX70" s="130"/>
      <c r="BY70" s="130"/>
      <c r="BZ70" s="130"/>
      <c r="CA70" s="88">
        <f t="shared" si="24"/>
        <v>0</v>
      </c>
      <c r="CB70" s="87"/>
      <c r="CC70" s="147" t="str">
        <f t="shared" si="39"/>
        <v/>
      </c>
      <c r="CD70" s="130"/>
      <c r="CE70" s="130"/>
      <c r="CF70" s="130"/>
      <c r="CG70" s="130"/>
      <c r="CH70" s="88">
        <f t="shared" si="25"/>
        <v>0</v>
      </c>
      <c r="CI70" s="87"/>
      <c r="CJ70" s="147" t="str">
        <f t="shared" si="40"/>
        <v/>
      </c>
      <c r="CK70" s="130"/>
      <c r="CL70" s="130"/>
      <c r="CM70" s="130"/>
      <c r="CN70" s="130"/>
      <c r="CO70" s="88">
        <f t="shared" si="26"/>
        <v>0</v>
      </c>
      <c r="CP70" s="87"/>
      <c r="CQ70" s="147" t="str">
        <f t="shared" si="41"/>
        <v/>
      </c>
      <c r="CR70" s="130"/>
      <c r="CS70" s="130"/>
      <c r="CT70" s="130"/>
      <c r="CU70" s="130"/>
      <c r="CV70" s="88">
        <f t="shared" si="27"/>
        <v>0</v>
      </c>
      <c r="CW70" s="96"/>
    </row>
    <row r="71" spans="2:101">
      <c r="B71">
        <v>65</v>
      </c>
      <c r="C71" s="87"/>
      <c r="D71" s="147" t="str">
        <f t="shared" si="42"/>
        <v/>
      </c>
      <c r="E71" s="130"/>
      <c r="F71" s="130"/>
      <c r="G71" s="130"/>
      <c r="H71" s="90"/>
      <c r="I71" s="94">
        <f t="shared" si="14"/>
        <v>0</v>
      </c>
      <c r="J71" s="87"/>
      <c r="K71" s="147" t="str">
        <f t="shared" ref="K71:K100" si="43">IF(J71&gt;0,13.6/J71,"")</f>
        <v/>
      </c>
      <c r="L71" s="130"/>
      <c r="M71" s="130"/>
      <c r="N71" s="130"/>
      <c r="O71" s="130"/>
      <c r="P71" s="88">
        <f t="shared" si="15"/>
        <v>0</v>
      </c>
      <c r="Q71" s="87"/>
      <c r="R71" s="147" t="str">
        <f t="shared" ref="R71:R100" si="44">IF(Q71&gt;0,13.6/Q71,"")</f>
        <v/>
      </c>
      <c r="S71" s="130"/>
      <c r="T71" s="130"/>
      <c r="U71" s="130"/>
      <c r="V71" s="130"/>
      <c r="W71" s="88">
        <f t="shared" si="16"/>
        <v>0</v>
      </c>
      <c r="X71" s="87"/>
      <c r="Y71" s="147" t="str">
        <f t="shared" ref="Y71:Y100" si="45">IF(X71&gt;0,13.6/X71,"")</f>
        <v/>
      </c>
      <c r="Z71" s="130"/>
      <c r="AA71" s="130"/>
      <c r="AB71" s="130"/>
      <c r="AC71" s="130"/>
      <c r="AD71" s="88">
        <f t="shared" si="17"/>
        <v>0</v>
      </c>
      <c r="AE71" s="87"/>
      <c r="AF71" s="147" t="str">
        <f t="shared" ref="AF71:AF100" si="46">IF(AE71&gt;0,13.6/AE71,"")</f>
        <v/>
      </c>
      <c r="AG71" s="130"/>
      <c r="AH71" s="130"/>
      <c r="AI71" s="130"/>
      <c r="AJ71" s="130"/>
      <c r="AK71" s="88">
        <f t="shared" si="18"/>
        <v>0</v>
      </c>
      <c r="AL71" s="87"/>
      <c r="AM71" s="147" t="str">
        <f t="shared" ref="AM71:AM100" si="47">IF(AL71&gt;0,13.6/AL71,"")</f>
        <v/>
      </c>
      <c r="AN71" s="130"/>
      <c r="AO71" s="130"/>
      <c r="AP71" s="130"/>
      <c r="AQ71" s="130"/>
      <c r="AR71" s="88">
        <f t="shared" si="19"/>
        <v>0</v>
      </c>
      <c r="AS71" s="87"/>
      <c r="AT71" s="147" t="str">
        <f t="shared" ref="AT71:AT100" si="48">IF(AS71&gt;0,13.6/AS71,"")</f>
        <v/>
      </c>
      <c r="AU71" s="130"/>
      <c r="AV71" s="130"/>
      <c r="AW71" s="130"/>
      <c r="AX71" s="130"/>
      <c r="AY71" s="88">
        <f t="shared" si="20"/>
        <v>0</v>
      </c>
      <c r="AZ71" s="87"/>
      <c r="BA71" s="147" t="str">
        <f t="shared" ref="BA71:BA100" si="49">IF(AZ71&gt;0,13.6/AZ71,"")</f>
        <v/>
      </c>
      <c r="BB71" s="130"/>
      <c r="BC71" s="130"/>
      <c r="BD71" s="130"/>
      <c r="BE71" s="130"/>
      <c r="BF71" s="88">
        <f t="shared" si="21"/>
        <v>0</v>
      </c>
      <c r="BG71" s="87"/>
      <c r="BH71" s="147" t="str">
        <f t="shared" ref="BH71:BH100" si="50">IF(BG71&gt;0,13.6/BG71,"")</f>
        <v/>
      </c>
      <c r="BI71" s="130"/>
      <c r="BJ71" s="130"/>
      <c r="BK71" s="130"/>
      <c r="BL71" s="130"/>
      <c r="BM71" s="88">
        <f t="shared" si="22"/>
        <v>0</v>
      </c>
      <c r="BN71" s="87"/>
      <c r="BO71" s="147" t="str">
        <f t="shared" ref="BO71:BO100" si="51">IF(BN71&gt;0,13.6/BN71,"")</f>
        <v/>
      </c>
      <c r="BP71" s="130"/>
      <c r="BQ71" s="130"/>
      <c r="BR71" s="130"/>
      <c r="BS71" s="130"/>
      <c r="BT71" s="88">
        <f t="shared" si="23"/>
        <v>0</v>
      </c>
      <c r="BU71" s="87"/>
      <c r="BV71" s="147" t="str">
        <f t="shared" ref="BV71:BV100" si="52">IF(BU71&gt;0,13.6/BU71,"")</f>
        <v/>
      </c>
      <c r="BW71" s="130"/>
      <c r="BX71" s="130"/>
      <c r="BY71" s="130"/>
      <c r="BZ71" s="130"/>
      <c r="CA71" s="88">
        <f t="shared" si="24"/>
        <v>0</v>
      </c>
      <c r="CB71" s="87"/>
      <c r="CC71" s="147" t="str">
        <f t="shared" ref="CC71:CC100" si="53">IF(CB71&gt;0,13.6/CB71,"")</f>
        <v/>
      </c>
      <c r="CD71" s="130"/>
      <c r="CE71" s="130"/>
      <c r="CF71" s="130"/>
      <c r="CG71" s="130"/>
      <c r="CH71" s="88">
        <f t="shared" si="25"/>
        <v>0</v>
      </c>
      <c r="CI71" s="87"/>
      <c r="CJ71" s="147" t="str">
        <f t="shared" ref="CJ71:CJ100" si="54">IF(CI71&gt;0,13.6/CI71,"")</f>
        <v/>
      </c>
      <c r="CK71" s="130"/>
      <c r="CL71" s="130"/>
      <c r="CM71" s="130"/>
      <c r="CN71" s="130"/>
      <c r="CO71" s="88">
        <f t="shared" si="26"/>
        <v>0</v>
      </c>
      <c r="CP71" s="87"/>
      <c r="CQ71" s="147" t="str">
        <f t="shared" ref="CQ71:CQ100" si="55">IF(CP71&gt;0,13.6/CP71,"")</f>
        <v/>
      </c>
      <c r="CR71" s="130"/>
      <c r="CS71" s="130"/>
      <c r="CT71" s="130"/>
      <c r="CU71" s="130"/>
      <c r="CV71" s="88">
        <f t="shared" si="27"/>
        <v>0</v>
      </c>
      <c r="CW71" s="96"/>
    </row>
    <row r="72" spans="2:101">
      <c r="B72">
        <v>66</v>
      </c>
      <c r="C72" s="87"/>
      <c r="D72" s="147" t="str">
        <f t="shared" si="42"/>
        <v/>
      </c>
      <c r="E72" s="130"/>
      <c r="F72" s="130"/>
      <c r="G72" s="130"/>
      <c r="H72" s="90"/>
      <c r="I72" s="94">
        <f t="shared" ref="I72:I100" si="56">C72*E72</f>
        <v>0</v>
      </c>
      <c r="J72" s="87"/>
      <c r="K72" s="147" t="str">
        <f t="shared" si="43"/>
        <v/>
      </c>
      <c r="L72" s="130"/>
      <c r="M72" s="130"/>
      <c r="N72" s="130"/>
      <c r="O72" s="130"/>
      <c r="P72" s="88">
        <f t="shared" ref="P72:P100" si="57">J72*L72</f>
        <v>0</v>
      </c>
      <c r="Q72" s="87"/>
      <c r="R72" s="147" t="str">
        <f t="shared" si="44"/>
        <v/>
      </c>
      <c r="S72" s="130"/>
      <c r="T72" s="130"/>
      <c r="U72" s="130"/>
      <c r="V72" s="130"/>
      <c r="W72" s="88">
        <f t="shared" ref="W72:W100" si="58">Q72*S72</f>
        <v>0</v>
      </c>
      <c r="X72" s="87"/>
      <c r="Y72" s="147" t="str">
        <f t="shared" si="45"/>
        <v/>
      </c>
      <c r="Z72" s="130"/>
      <c r="AA72" s="130"/>
      <c r="AB72" s="130"/>
      <c r="AC72" s="130"/>
      <c r="AD72" s="88">
        <f t="shared" ref="AD72:AD100" si="59">X72*Z72</f>
        <v>0</v>
      </c>
      <c r="AE72" s="87"/>
      <c r="AF72" s="147" t="str">
        <f t="shared" si="46"/>
        <v/>
      </c>
      <c r="AG72" s="130"/>
      <c r="AH72" s="130"/>
      <c r="AI72" s="130"/>
      <c r="AJ72" s="130"/>
      <c r="AK72" s="88">
        <f t="shared" ref="AK72:AK100" si="60">AE72*AG72</f>
        <v>0</v>
      </c>
      <c r="AL72" s="87"/>
      <c r="AM72" s="147" t="str">
        <f t="shared" si="47"/>
        <v/>
      </c>
      <c r="AN72" s="130"/>
      <c r="AO72" s="130"/>
      <c r="AP72" s="130"/>
      <c r="AQ72" s="130"/>
      <c r="AR72" s="88">
        <f t="shared" ref="AR72:AR100" si="61">AL72*AN72</f>
        <v>0</v>
      </c>
      <c r="AS72" s="87"/>
      <c r="AT72" s="147" t="str">
        <f t="shared" si="48"/>
        <v/>
      </c>
      <c r="AU72" s="130"/>
      <c r="AV72" s="130"/>
      <c r="AW72" s="130"/>
      <c r="AX72" s="130"/>
      <c r="AY72" s="88">
        <f t="shared" ref="AY72:AY100" si="62">AS72*AU72</f>
        <v>0</v>
      </c>
      <c r="AZ72" s="87"/>
      <c r="BA72" s="147" t="str">
        <f t="shared" si="49"/>
        <v/>
      </c>
      <c r="BB72" s="130"/>
      <c r="BC72" s="130"/>
      <c r="BD72" s="130"/>
      <c r="BE72" s="130"/>
      <c r="BF72" s="88">
        <f t="shared" ref="BF72:BF100" si="63">AZ72*BB72</f>
        <v>0</v>
      </c>
      <c r="BG72" s="87"/>
      <c r="BH72" s="147" t="str">
        <f t="shared" si="50"/>
        <v/>
      </c>
      <c r="BI72" s="130"/>
      <c r="BJ72" s="130"/>
      <c r="BK72" s="130"/>
      <c r="BL72" s="130"/>
      <c r="BM72" s="88">
        <f t="shared" ref="BM72:BM100" si="64">BG72*BI72</f>
        <v>0</v>
      </c>
      <c r="BN72" s="87"/>
      <c r="BO72" s="147" t="str">
        <f t="shared" si="51"/>
        <v/>
      </c>
      <c r="BP72" s="130"/>
      <c r="BQ72" s="130"/>
      <c r="BR72" s="130"/>
      <c r="BS72" s="130"/>
      <c r="BT72" s="88">
        <f t="shared" ref="BT72:BT100" si="65">BN72*BP72</f>
        <v>0</v>
      </c>
      <c r="BU72" s="87"/>
      <c r="BV72" s="147" t="str">
        <f t="shared" si="52"/>
        <v/>
      </c>
      <c r="BW72" s="130"/>
      <c r="BX72" s="130"/>
      <c r="BY72" s="130"/>
      <c r="BZ72" s="130"/>
      <c r="CA72" s="88">
        <f t="shared" ref="CA72:CA100" si="66">BU72*BW72</f>
        <v>0</v>
      </c>
      <c r="CB72" s="87"/>
      <c r="CC72" s="147" t="str">
        <f t="shared" si="53"/>
        <v/>
      </c>
      <c r="CD72" s="130"/>
      <c r="CE72" s="130"/>
      <c r="CF72" s="130"/>
      <c r="CG72" s="130"/>
      <c r="CH72" s="88">
        <f t="shared" ref="CH72:CH100" si="67">CB72*CD72</f>
        <v>0</v>
      </c>
      <c r="CI72" s="87"/>
      <c r="CJ72" s="147" t="str">
        <f t="shared" si="54"/>
        <v/>
      </c>
      <c r="CK72" s="130"/>
      <c r="CL72" s="130"/>
      <c r="CM72" s="130"/>
      <c r="CN72" s="130"/>
      <c r="CO72" s="88">
        <f t="shared" ref="CO72:CO100" si="68">CI72*CK72</f>
        <v>0</v>
      </c>
      <c r="CP72" s="87"/>
      <c r="CQ72" s="147" t="str">
        <f t="shared" si="55"/>
        <v/>
      </c>
      <c r="CR72" s="130"/>
      <c r="CS72" s="130"/>
      <c r="CT72" s="130"/>
      <c r="CU72" s="130"/>
      <c r="CV72" s="88">
        <f t="shared" ref="CV72:CV100" si="69">CP72*CR72</f>
        <v>0</v>
      </c>
      <c r="CW72" s="96"/>
    </row>
    <row r="73" spans="2:101">
      <c r="B73">
        <v>67</v>
      </c>
      <c r="C73" s="87"/>
      <c r="D73" s="147" t="str">
        <f t="shared" si="42"/>
        <v/>
      </c>
      <c r="E73" s="130"/>
      <c r="F73" s="130"/>
      <c r="G73" s="130"/>
      <c r="H73" s="90"/>
      <c r="I73" s="94">
        <f t="shared" si="56"/>
        <v>0</v>
      </c>
      <c r="J73" s="87"/>
      <c r="K73" s="147" t="str">
        <f t="shared" si="43"/>
        <v/>
      </c>
      <c r="L73" s="130"/>
      <c r="M73" s="130"/>
      <c r="N73" s="130"/>
      <c r="O73" s="130"/>
      <c r="P73" s="88">
        <f t="shared" si="57"/>
        <v>0</v>
      </c>
      <c r="Q73" s="87"/>
      <c r="R73" s="147" t="str">
        <f t="shared" si="44"/>
        <v/>
      </c>
      <c r="S73" s="130"/>
      <c r="T73" s="130"/>
      <c r="U73" s="130"/>
      <c r="V73" s="130"/>
      <c r="W73" s="88">
        <f t="shared" si="58"/>
        <v>0</v>
      </c>
      <c r="X73" s="87"/>
      <c r="Y73" s="147" t="str">
        <f t="shared" si="45"/>
        <v/>
      </c>
      <c r="Z73" s="130"/>
      <c r="AA73" s="130"/>
      <c r="AB73" s="130"/>
      <c r="AC73" s="130"/>
      <c r="AD73" s="88">
        <f t="shared" si="59"/>
        <v>0</v>
      </c>
      <c r="AE73" s="87"/>
      <c r="AF73" s="147" t="str">
        <f t="shared" si="46"/>
        <v/>
      </c>
      <c r="AG73" s="130"/>
      <c r="AH73" s="130"/>
      <c r="AI73" s="130"/>
      <c r="AJ73" s="130"/>
      <c r="AK73" s="88">
        <f t="shared" si="60"/>
        <v>0</v>
      </c>
      <c r="AL73" s="87"/>
      <c r="AM73" s="147" t="str">
        <f t="shared" si="47"/>
        <v/>
      </c>
      <c r="AN73" s="130"/>
      <c r="AO73" s="130"/>
      <c r="AP73" s="130"/>
      <c r="AQ73" s="130"/>
      <c r="AR73" s="88">
        <f t="shared" si="61"/>
        <v>0</v>
      </c>
      <c r="AS73" s="87"/>
      <c r="AT73" s="147" t="str">
        <f t="shared" si="48"/>
        <v/>
      </c>
      <c r="AU73" s="130"/>
      <c r="AV73" s="130"/>
      <c r="AW73" s="130"/>
      <c r="AX73" s="130"/>
      <c r="AY73" s="88">
        <f t="shared" si="62"/>
        <v>0</v>
      </c>
      <c r="AZ73" s="87"/>
      <c r="BA73" s="147" t="str">
        <f t="shared" si="49"/>
        <v/>
      </c>
      <c r="BB73" s="130"/>
      <c r="BC73" s="130"/>
      <c r="BD73" s="130"/>
      <c r="BE73" s="130"/>
      <c r="BF73" s="88">
        <f t="shared" si="63"/>
        <v>0</v>
      </c>
      <c r="BG73" s="87"/>
      <c r="BH73" s="147" t="str">
        <f t="shared" si="50"/>
        <v/>
      </c>
      <c r="BI73" s="130"/>
      <c r="BJ73" s="130"/>
      <c r="BK73" s="130"/>
      <c r="BL73" s="130"/>
      <c r="BM73" s="88">
        <f t="shared" si="64"/>
        <v>0</v>
      </c>
      <c r="BN73" s="87"/>
      <c r="BO73" s="147" t="str">
        <f t="shared" si="51"/>
        <v/>
      </c>
      <c r="BP73" s="130"/>
      <c r="BQ73" s="130"/>
      <c r="BR73" s="130"/>
      <c r="BS73" s="130"/>
      <c r="BT73" s="88">
        <f t="shared" si="65"/>
        <v>0</v>
      </c>
      <c r="BU73" s="87"/>
      <c r="BV73" s="147" t="str">
        <f t="shared" si="52"/>
        <v/>
      </c>
      <c r="BW73" s="130"/>
      <c r="BX73" s="130"/>
      <c r="BY73" s="130"/>
      <c r="BZ73" s="130"/>
      <c r="CA73" s="88">
        <f t="shared" si="66"/>
        <v>0</v>
      </c>
      <c r="CB73" s="87"/>
      <c r="CC73" s="147" t="str">
        <f t="shared" si="53"/>
        <v/>
      </c>
      <c r="CD73" s="130"/>
      <c r="CE73" s="130"/>
      <c r="CF73" s="130"/>
      <c r="CG73" s="130"/>
      <c r="CH73" s="88">
        <f t="shared" si="67"/>
        <v>0</v>
      </c>
      <c r="CI73" s="87"/>
      <c r="CJ73" s="147" t="str">
        <f t="shared" si="54"/>
        <v/>
      </c>
      <c r="CK73" s="130"/>
      <c r="CL73" s="130"/>
      <c r="CM73" s="130"/>
      <c r="CN73" s="130"/>
      <c r="CO73" s="88">
        <f t="shared" si="68"/>
        <v>0</v>
      </c>
      <c r="CP73" s="87"/>
      <c r="CQ73" s="147" t="str">
        <f t="shared" si="55"/>
        <v/>
      </c>
      <c r="CR73" s="130"/>
      <c r="CS73" s="130"/>
      <c r="CT73" s="130"/>
      <c r="CU73" s="130"/>
      <c r="CV73" s="88">
        <f t="shared" si="69"/>
        <v>0</v>
      </c>
      <c r="CW73" s="96"/>
    </row>
    <row r="74" spans="2:101">
      <c r="B74">
        <v>68</v>
      </c>
      <c r="C74" s="87"/>
      <c r="D74" s="147" t="str">
        <f t="shared" si="42"/>
        <v/>
      </c>
      <c r="E74" s="130"/>
      <c r="F74" s="130"/>
      <c r="G74" s="130"/>
      <c r="H74" s="90"/>
      <c r="I74" s="94">
        <f t="shared" si="56"/>
        <v>0</v>
      </c>
      <c r="J74" s="87"/>
      <c r="K74" s="147" t="str">
        <f t="shared" si="43"/>
        <v/>
      </c>
      <c r="L74" s="130"/>
      <c r="M74" s="130"/>
      <c r="N74" s="130"/>
      <c r="O74" s="130"/>
      <c r="P74" s="88">
        <f t="shared" si="57"/>
        <v>0</v>
      </c>
      <c r="Q74" s="87"/>
      <c r="R74" s="147" t="str">
        <f t="shared" si="44"/>
        <v/>
      </c>
      <c r="S74" s="130"/>
      <c r="T74" s="130"/>
      <c r="U74" s="130"/>
      <c r="V74" s="130"/>
      <c r="W74" s="88">
        <f t="shared" si="58"/>
        <v>0</v>
      </c>
      <c r="X74" s="87"/>
      <c r="Y74" s="147" t="str">
        <f t="shared" si="45"/>
        <v/>
      </c>
      <c r="Z74" s="130"/>
      <c r="AA74" s="130"/>
      <c r="AB74" s="130"/>
      <c r="AC74" s="130"/>
      <c r="AD74" s="88">
        <f t="shared" si="59"/>
        <v>0</v>
      </c>
      <c r="AE74" s="87"/>
      <c r="AF74" s="147" t="str">
        <f t="shared" si="46"/>
        <v/>
      </c>
      <c r="AG74" s="130"/>
      <c r="AH74" s="130"/>
      <c r="AI74" s="130"/>
      <c r="AJ74" s="130"/>
      <c r="AK74" s="88">
        <f t="shared" si="60"/>
        <v>0</v>
      </c>
      <c r="AL74" s="87"/>
      <c r="AM74" s="147" t="str">
        <f t="shared" si="47"/>
        <v/>
      </c>
      <c r="AN74" s="130"/>
      <c r="AO74" s="130"/>
      <c r="AP74" s="130"/>
      <c r="AQ74" s="130"/>
      <c r="AR74" s="88">
        <f t="shared" si="61"/>
        <v>0</v>
      </c>
      <c r="AS74" s="87"/>
      <c r="AT74" s="147" t="str">
        <f t="shared" si="48"/>
        <v/>
      </c>
      <c r="AU74" s="130"/>
      <c r="AV74" s="130"/>
      <c r="AW74" s="130"/>
      <c r="AX74" s="130"/>
      <c r="AY74" s="88">
        <f t="shared" si="62"/>
        <v>0</v>
      </c>
      <c r="AZ74" s="87"/>
      <c r="BA74" s="147" t="str">
        <f t="shared" si="49"/>
        <v/>
      </c>
      <c r="BB74" s="130"/>
      <c r="BC74" s="130"/>
      <c r="BD74" s="130"/>
      <c r="BE74" s="130"/>
      <c r="BF74" s="88">
        <f t="shared" si="63"/>
        <v>0</v>
      </c>
      <c r="BG74" s="87"/>
      <c r="BH74" s="147" t="str">
        <f t="shared" si="50"/>
        <v/>
      </c>
      <c r="BI74" s="130"/>
      <c r="BJ74" s="130"/>
      <c r="BK74" s="130"/>
      <c r="BL74" s="130"/>
      <c r="BM74" s="88">
        <f t="shared" si="64"/>
        <v>0</v>
      </c>
      <c r="BN74" s="87"/>
      <c r="BO74" s="147" t="str">
        <f t="shared" si="51"/>
        <v/>
      </c>
      <c r="BP74" s="130"/>
      <c r="BQ74" s="130"/>
      <c r="BR74" s="130"/>
      <c r="BS74" s="130"/>
      <c r="BT74" s="88">
        <f t="shared" si="65"/>
        <v>0</v>
      </c>
      <c r="BU74" s="87"/>
      <c r="BV74" s="147" t="str">
        <f t="shared" si="52"/>
        <v/>
      </c>
      <c r="BW74" s="130"/>
      <c r="BX74" s="130"/>
      <c r="BY74" s="130"/>
      <c r="BZ74" s="130"/>
      <c r="CA74" s="88">
        <f t="shared" si="66"/>
        <v>0</v>
      </c>
      <c r="CB74" s="87"/>
      <c r="CC74" s="147" t="str">
        <f t="shared" si="53"/>
        <v/>
      </c>
      <c r="CD74" s="130"/>
      <c r="CE74" s="130"/>
      <c r="CF74" s="130"/>
      <c r="CG74" s="130"/>
      <c r="CH74" s="88">
        <f t="shared" si="67"/>
        <v>0</v>
      </c>
      <c r="CI74" s="87"/>
      <c r="CJ74" s="147" t="str">
        <f t="shared" si="54"/>
        <v/>
      </c>
      <c r="CK74" s="130"/>
      <c r="CL74" s="130"/>
      <c r="CM74" s="130"/>
      <c r="CN74" s="130"/>
      <c r="CO74" s="88">
        <f t="shared" si="68"/>
        <v>0</v>
      </c>
      <c r="CP74" s="87"/>
      <c r="CQ74" s="147" t="str">
        <f t="shared" si="55"/>
        <v/>
      </c>
      <c r="CR74" s="130"/>
      <c r="CS74" s="130"/>
      <c r="CT74" s="130"/>
      <c r="CU74" s="130"/>
      <c r="CV74" s="88">
        <f t="shared" si="69"/>
        <v>0</v>
      </c>
      <c r="CW74" s="96"/>
    </row>
    <row r="75" spans="2:101">
      <c r="B75">
        <v>69</v>
      </c>
      <c r="C75" s="87"/>
      <c r="D75" s="147" t="str">
        <f t="shared" si="42"/>
        <v/>
      </c>
      <c r="E75" s="130"/>
      <c r="F75" s="130"/>
      <c r="G75" s="130"/>
      <c r="H75" s="90"/>
      <c r="I75" s="94">
        <f t="shared" si="56"/>
        <v>0</v>
      </c>
      <c r="J75" s="87"/>
      <c r="K75" s="147" t="str">
        <f t="shared" si="43"/>
        <v/>
      </c>
      <c r="L75" s="130"/>
      <c r="M75" s="130"/>
      <c r="N75" s="130"/>
      <c r="O75" s="130"/>
      <c r="P75" s="88">
        <f t="shared" si="57"/>
        <v>0</v>
      </c>
      <c r="Q75" s="87"/>
      <c r="R75" s="147" t="str">
        <f t="shared" si="44"/>
        <v/>
      </c>
      <c r="S75" s="130"/>
      <c r="T75" s="130"/>
      <c r="U75" s="130"/>
      <c r="V75" s="130"/>
      <c r="W75" s="88">
        <f t="shared" si="58"/>
        <v>0</v>
      </c>
      <c r="X75" s="87"/>
      <c r="Y75" s="147" t="str">
        <f t="shared" si="45"/>
        <v/>
      </c>
      <c r="Z75" s="130"/>
      <c r="AA75" s="130"/>
      <c r="AB75" s="130"/>
      <c r="AC75" s="130"/>
      <c r="AD75" s="88">
        <f t="shared" si="59"/>
        <v>0</v>
      </c>
      <c r="AE75" s="87"/>
      <c r="AF75" s="147" t="str">
        <f t="shared" si="46"/>
        <v/>
      </c>
      <c r="AG75" s="130"/>
      <c r="AH75" s="130"/>
      <c r="AI75" s="130"/>
      <c r="AJ75" s="130"/>
      <c r="AK75" s="88">
        <f t="shared" si="60"/>
        <v>0</v>
      </c>
      <c r="AL75" s="87"/>
      <c r="AM75" s="147" t="str">
        <f t="shared" si="47"/>
        <v/>
      </c>
      <c r="AN75" s="130"/>
      <c r="AO75" s="130"/>
      <c r="AP75" s="130"/>
      <c r="AQ75" s="130"/>
      <c r="AR75" s="88">
        <f t="shared" si="61"/>
        <v>0</v>
      </c>
      <c r="AS75" s="87"/>
      <c r="AT75" s="147" t="str">
        <f t="shared" si="48"/>
        <v/>
      </c>
      <c r="AU75" s="130"/>
      <c r="AV75" s="130"/>
      <c r="AW75" s="130"/>
      <c r="AX75" s="130"/>
      <c r="AY75" s="88">
        <f t="shared" si="62"/>
        <v>0</v>
      </c>
      <c r="AZ75" s="87"/>
      <c r="BA75" s="147" t="str">
        <f t="shared" si="49"/>
        <v/>
      </c>
      <c r="BB75" s="130"/>
      <c r="BC75" s="130"/>
      <c r="BD75" s="130"/>
      <c r="BE75" s="130"/>
      <c r="BF75" s="88">
        <f t="shared" si="63"/>
        <v>0</v>
      </c>
      <c r="BG75" s="87"/>
      <c r="BH75" s="147" t="str">
        <f t="shared" si="50"/>
        <v/>
      </c>
      <c r="BI75" s="130"/>
      <c r="BJ75" s="130"/>
      <c r="BK75" s="130"/>
      <c r="BL75" s="130"/>
      <c r="BM75" s="88">
        <f t="shared" si="64"/>
        <v>0</v>
      </c>
      <c r="BN75" s="87"/>
      <c r="BO75" s="147" t="str">
        <f t="shared" si="51"/>
        <v/>
      </c>
      <c r="BP75" s="130"/>
      <c r="BQ75" s="130"/>
      <c r="BR75" s="130"/>
      <c r="BS75" s="130"/>
      <c r="BT75" s="88">
        <f t="shared" si="65"/>
        <v>0</v>
      </c>
      <c r="BU75" s="87"/>
      <c r="BV75" s="147" t="str">
        <f t="shared" si="52"/>
        <v/>
      </c>
      <c r="BW75" s="130"/>
      <c r="BX75" s="130"/>
      <c r="BY75" s="130"/>
      <c r="BZ75" s="130"/>
      <c r="CA75" s="88">
        <f t="shared" si="66"/>
        <v>0</v>
      </c>
      <c r="CB75" s="87"/>
      <c r="CC75" s="147" t="str">
        <f t="shared" si="53"/>
        <v/>
      </c>
      <c r="CD75" s="130"/>
      <c r="CE75" s="130"/>
      <c r="CF75" s="130"/>
      <c r="CG75" s="130"/>
      <c r="CH75" s="88">
        <f t="shared" si="67"/>
        <v>0</v>
      </c>
      <c r="CI75" s="87"/>
      <c r="CJ75" s="147" t="str">
        <f t="shared" si="54"/>
        <v/>
      </c>
      <c r="CK75" s="130"/>
      <c r="CL75" s="130"/>
      <c r="CM75" s="130"/>
      <c r="CN75" s="130"/>
      <c r="CO75" s="88">
        <f t="shared" si="68"/>
        <v>0</v>
      </c>
      <c r="CP75" s="87"/>
      <c r="CQ75" s="147" t="str">
        <f t="shared" si="55"/>
        <v/>
      </c>
      <c r="CR75" s="130"/>
      <c r="CS75" s="130"/>
      <c r="CT75" s="130"/>
      <c r="CU75" s="130"/>
      <c r="CV75" s="88">
        <f t="shared" si="69"/>
        <v>0</v>
      </c>
      <c r="CW75" s="96"/>
    </row>
    <row r="76" spans="2:101">
      <c r="B76">
        <v>70</v>
      </c>
      <c r="C76" s="87"/>
      <c r="D76" s="147" t="str">
        <f t="shared" si="42"/>
        <v/>
      </c>
      <c r="E76" s="130"/>
      <c r="F76" s="130"/>
      <c r="G76" s="130"/>
      <c r="H76" s="90"/>
      <c r="I76" s="94">
        <f t="shared" si="56"/>
        <v>0</v>
      </c>
      <c r="J76" s="87"/>
      <c r="K76" s="147" t="str">
        <f t="shared" si="43"/>
        <v/>
      </c>
      <c r="L76" s="130"/>
      <c r="M76" s="130"/>
      <c r="N76" s="130"/>
      <c r="O76" s="130"/>
      <c r="P76" s="88">
        <f t="shared" si="57"/>
        <v>0</v>
      </c>
      <c r="Q76" s="87"/>
      <c r="R76" s="147" t="str">
        <f t="shared" si="44"/>
        <v/>
      </c>
      <c r="S76" s="130"/>
      <c r="T76" s="130"/>
      <c r="U76" s="130"/>
      <c r="V76" s="130"/>
      <c r="W76" s="88">
        <f t="shared" si="58"/>
        <v>0</v>
      </c>
      <c r="X76" s="87"/>
      <c r="Y76" s="147" t="str">
        <f t="shared" si="45"/>
        <v/>
      </c>
      <c r="Z76" s="130"/>
      <c r="AA76" s="130"/>
      <c r="AB76" s="130"/>
      <c r="AC76" s="130"/>
      <c r="AD76" s="88">
        <f t="shared" si="59"/>
        <v>0</v>
      </c>
      <c r="AE76" s="87"/>
      <c r="AF76" s="147" t="str">
        <f t="shared" si="46"/>
        <v/>
      </c>
      <c r="AG76" s="130"/>
      <c r="AH76" s="130"/>
      <c r="AI76" s="130"/>
      <c r="AJ76" s="130"/>
      <c r="AK76" s="88">
        <f t="shared" si="60"/>
        <v>0</v>
      </c>
      <c r="AL76" s="87"/>
      <c r="AM76" s="147" t="str">
        <f t="shared" si="47"/>
        <v/>
      </c>
      <c r="AN76" s="130"/>
      <c r="AO76" s="130"/>
      <c r="AP76" s="130"/>
      <c r="AQ76" s="130"/>
      <c r="AR76" s="88">
        <f t="shared" si="61"/>
        <v>0</v>
      </c>
      <c r="AS76" s="87"/>
      <c r="AT76" s="147" t="str">
        <f t="shared" si="48"/>
        <v/>
      </c>
      <c r="AU76" s="130"/>
      <c r="AV76" s="130"/>
      <c r="AW76" s="130"/>
      <c r="AX76" s="130"/>
      <c r="AY76" s="88">
        <f t="shared" si="62"/>
        <v>0</v>
      </c>
      <c r="AZ76" s="87"/>
      <c r="BA76" s="147" t="str">
        <f t="shared" si="49"/>
        <v/>
      </c>
      <c r="BB76" s="130"/>
      <c r="BC76" s="130"/>
      <c r="BD76" s="130"/>
      <c r="BE76" s="130"/>
      <c r="BF76" s="88">
        <f t="shared" si="63"/>
        <v>0</v>
      </c>
      <c r="BG76" s="87"/>
      <c r="BH76" s="147" t="str">
        <f t="shared" si="50"/>
        <v/>
      </c>
      <c r="BI76" s="130"/>
      <c r="BJ76" s="130"/>
      <c r="BK76" s="130"/>
      <c r="BL76" s="130"/>
      <c r="BM76" s="88">
        <f t="shared" si="64"/>
        <v>0</v>
      </c>
      <c r="BN76" s="87"/>
      <c r="BO76" s="147" t="str">
        <f t="shared" si="51"/>
        <v/>
      </c>
      <c r="BP76" s="130"/>
      <c r="BQ76" s="130"/>
      <c r="BR76" s="130"/>
      <c r="BS76" s="130"/>
      <c r="BT76" s="88">
        <f t="shared" si="65"/>
        <v>0</v>
      </c>
      <c r="BU76" s="87"/>
      <c r="BV76" s="147" t="str">
        <f t="shared" si="52"/>
        <v/>
      </c>
      <c r="BW76" s="130"/>
      <c r="BX76" s="130"/>
      <c r="BY76" s="130"/>
      <c r="BZ76" s="130"/>
      <c r="CA76" s="88">
        <f t="shared" si="66"/>
        <v>0</v>
      </c>
      <c r="CB76" s="87"/>
      <c r="CC76" s="147" t="str">
        <f t="shared" si="53"/>
        <v/>
      </c>
      <c r="CD76" s="130"/>
      <c r="CE76" s="130"/>
      <c r="CF76" s="130"/>
      <c r="CG76" s="130"/>
      <c r="CH76" s="88">
        <f t="shared" si="67"/>
        <v>0</v>
      </c>
      <c r="CI76" s="87"/>
      <c r="CJ76" s="147" t="str">
        <f t="shared" si="54"/>
        <v/>
      </c>
      <c r="CK76" s="130"/>
      <c r="CL76" s="130"/>
      <c r="CM76" s="130"/>
      <c r="CN76" s="130"/>
      <c r="CO76" s="88">
        <f t="shared" si="68"/>
        <v>0</v>
      </c>
      <c r="CP76" s="87"/>
      <c r="CQ76" s="147" t="str">
        <f t="shared" si="55"/>
        <v/>
      </c>
      <c r="CR76" s="130"/>
      <c r="CS76" s="130"/>
      <c r="CT76" s="130"/>
      <c r="CU76" s="130"/>
      <c r="CV76" s="88">
        <f t="shared" si="69"/>
        <v>0</v>
      </c>
      <c r="CW76" s="96"/>
    </row>
    <row r="77" spans="2:101">
      <c r="B77">
        <v>71</v>
      </c>
      <c r="C77" s="87"/>
      <c r="D77" s="147" t="str">
        <f t="shared" si="42"/>
        <v/>
      </c>
      <c r="E77" s="130"/>
      <c r="F77" s="130"/>
      <c r="G77" s="130"/>
      <c r="H77" s="90"/>
      <c r="I77" s="94">
        <f t="shared" si="56"/>
        <v>0</v>
      </c>
      <c r="J77" s="87"/>
      <c r="K77" s="147" t="str">
        <f t="shared" si="43"/>
        <v/>
      </c>
      <c r="L77" s="130"/>
      <c r="M77" s="130"/>
      <c r="N77" s="130"/>
      <c r="O77" s="130"/>
      <c r="P77" s="88">
        <f t="shared" si="57"/>
        <v>0</v>
      </c>
      <c r="Q77" s="87"/>
      <c r="R77" s="147" t="str">
        <f t="shared" si="44"/>
        <v/>
      </c>
      <c r="S77" s="130"/>
      <c r="T77" s="130"/>
      <c r="U77" s="130"/>
      <c r="V77" s="130"/>
      <c r="W77" s="88">
        <f t="shared" si="58"/>
        <v>0</v>
      </c>
      <c r="X77" s="87"/>
      <c r="Y77" s="147" t="str">
        <f t="shared" si="45"/>
        <v/>
      </c>
      <c r="Z77" s="130"/>
      <c r="AA77" s="130"/>
      <c r="AB77" s="130"/>
      <c r="AC77" s="130"/>
      <c r="AD77" s="88">
        <f t="shared" si="59"/>
        <v>0</v>
      </c>
      <c r="AE77" s="87"/>
      <c r="AF77" s="147" t="str">
        <f t="shared" si="46"/>
        <v/>
      </c>
      <c r="AG77" s="130"/>
      <c r="AH77" s="130"/>
      <c r="AI77" s="130"/>
      <c r="AJ77" s="130"/>
      <c r="AK77" s="88">
        <f t="shared" si="60"/>
        <v>0</v>
      </c>
      <c r="AL77" s="87"/>
      <c r="AM77" s="147" t="str">
        <f t="shared" si="47"/>
        <v/>
      </c>
      <c r="AN77" s="130"/>
      <c r="AO77" s="130"/>
      <c r="AP77" s="130"/>
      <c r="AQ77" s="130"/>
      <c r="AR77" s="88">
        <f t="shared" si="61"/>
        <v>0</v>
      </c>
      <c r="AS77" s="87"/>
      <c r="AT77" s="147" t="str">
        <f t="shared" si="48"/>
        <v/>
      </c>
      <c r="AU77" s="130"/>
      <c r="AV77" s="130"/>
      <c r="AW77" s="130"/>
      <c r="AX77" s="130"/>
      <c r="AY77" s="88">
        <f t="shared" si="62"/>
        <v>0</v>
      </c>
      <c r="AZ77" s="87"/>
      <c r="BA77" s="147" t="str">
        <f t="shared" si="49"/>
        <v/>
      </c>
      <c r="BB77" s="130"/>
      <c r="BC77" s="130"/>
      <c r="BD77" s="130"/>
      <c r="BE77" s="130"/>
      <c r="BF77" s="88">
        <f t="shared" si="63"/>
        <v>0</v>
      </c>
      <c r="BG77" s="87"/>
      <c r="BH77" s="147" t="str">
        <f t="shared" si="50"/>
        <v/>
      </c>
      <c r="BI77" s="130"/>
      <c r="BJ77" s="130"/>
      <c r="BK77" s="130"/>
      <c r="BL77" s="130"/>
      <c r="BM77" s="88">
        <f t="shared" si="64"/>
        <v>0</v>
      </c>
      <c r="BN77" s="87"/>
      <c r="BO77" s="147" t="str">
        <f t="shared" si="51"/>
        <v/>
      </c>
      <c r="BP77" s="130"/>
      <c r="BQ77" s="130"/>
      <c r="BR77" s="130"/>
      <c r="BS77" s="130"/>
      <c r="BT77" s="88">
        <f t="shared" si="65"/>
        <v>0</v>
      </c>
      <c r="BU77" s="87"/>
      <c r="BV77" s="147" t="str">
        <f t="shared" si="52"/>
        <v/>
      </c>
      <c r="BW77" s="130"/>
      <c r="BX77" s="130"/>
      <c r="BY77" s="130"/>
      <c r="BZ77" s="130"/>
      <c r="CA77" s="88">
        <f t="shared" si="66"/>
        <v>0</v>
      </c>
      <c r="CB77" s="87"/>
      <c r="CC77" s="147" t="str">
        <f t="shared" si="53"/>
        <v/>
      </c>
      <c r="CD77" s="130"/>
      <c r="CE77" s="130"/>
      <c r="CF77" s="130"/>
      <c r="CG77" s="130"/>
      <c r="CH77" s="88">
        <f t="shared" si="67"/>
        <v>0</v>
      </c>
      <c r="CI77" s="87"/>
      <c r="CJ77" s="147" t="str">
        <f t="shared" si="54"/>
        <v/>
      </c>
      <c r="CK77" s="130"/>
      <c r="CL77" s="130"/>
      <c r="CM77" s="130"/>
      <c r="CN77" s="130"/>
      <c r="CO77" s="88">
        <f t="shared" si="68"/>
        <v>0</v>
      </c>
      <c r="CP77" s="87"/>
      <c r="CQ77" s="147" t="str">
        <f t="shared" si="55"/>
        <v/>
      </c>
      <c r="CR77" s="130"/>
      <c r="CS77" s="130"/>
      <c r="CT77" s="130"/>
      <c r="CU77" s="130"/>
      <c r="CV77" s="88">
        <f t="shared" si="69"/>
        <v>0</v>
      </c>
      <c r="CW77" s="96"/>
    </row>
    <row r="78" spans="2:101">
      <c r="B78">
        <v>72</v>
      </c>
      <c r="C78" s="87"/>
      <c r="D78" s="147" t="str">
        <f t="shared" si="42"/>
        <v/>
      </c>
      <c r="E78" s="130"/>
      <c r="F78" s="130"/>
      <c r="G78" s="130"/>
      <c r="H78" s="90"/>
      <c r="I78" s="94">
        <f t="shared" si="56"/>
        <v>0</v>
      </c>
      <c r="J78" s="87"/>
      <c r="K78" s="147" t="str">
        <f t="shared" si="43"/>
        <v/>
      </c>
      <c r="L78" s="130"/>
      <c r="M78" s="130"/>
      <c r="N78" s="130"/>
      <c r="O78" s="130"/>
      <c r="P78" s="88">
        <f t="shared" si="57"/>
        <v>0</v>
      </c>
      <c r="Q78" s="87"/>
      <c r="R78" s="147" t="str">
        <f t="shared" si="44"/>
        <v/>
      </c>
      <c r="S78" s="130"/>
      <c r="T78" s="130"/>
      <c r="U78" s="130"/>
      <c r="V78" s="130"/>
      <c r="W78" s="88">
        <f t="shared" si="58"/>
        <v>0</v>
      </c>
      <c r="X78" s="87"/>
      <c r="Y78" s="147" t="str">
        <f t="shared" si="45"/>
        <v/>
      </c>
      <c r="Z78" s="130"/>
      <c r="AA78" s="130"/>
      <c r="AB78" s="130"/>
      <c r="AC78" s="130"/>
      <c r="AD78" s="88">
        <f t="shared" si="59"/>
        <v>0</v>
      </c>
      <c r="AE78" s="87"/>
      <c r="AF78" s="147" t="str">
        <f t="shared" si="46"/>
        <v/>
      </c>
      <c r="AG78" s="130"/>
      <c r="AH78" s="130"/>
      <c r="AI78" s="130"/>
      <c r="AJ78" s="130"/>
      <c r="AK78" s="88">
        <f t="shared" si="60"/>
        <v>0</v>
      </c>
      <c r="AL78" s="87"/>
      <c r="AM78" s="147" t="str">
        <f t="shared" si="47"/>
        <v/>
      </c>
      <c r="AN78" s="130"/>
      <c r="AO78" s="130"/>
      <c r="AP78" s="130"/>
      <c r="AQ78" s="130"/>
      <c r="AR78" s="88">
        <f t="shared" si="61"/>
        <v>0</v>
      </c>
      <c r="AS78" s="87"/>
      <c r="AT78" s="147" t="str">
        <f t="shared" si="48"/>
        <v/>
      </c>
      <c r="AU78" s="130"/>
      <c r="AV78" s="130"/>
      <c r="AW78" s="130"/>
      <c r="AX78" s="130"/>
      <c r="AY78" s="88">
        <f t="shared" si="62"/>
        <v>0</v>
      </c>
      <c r="AZ78" s="87"/>
      <c r="BA78" s="147" t="str">
        <f t="shared" si="49"/>
        <v/>
      </c>
      <c r="BB78" s="130"/>
      <c r="BC78" s="130"/>
      <c r="BD78" s="130"/>
      <c r="BE78" s="130"/>
      <c r="BF78" s="88">
        <f t="shared" si="63"/>
        <v>0</v>
      </c>
      <c r="BG78" s="87"/>
      <c r="BH78" s="147" t="str">
        <f t="shared" si="50"/>
        <v/>
      </c>
      <c r="BI78" s="130"/>
      <c r="BJ78" s="130"/>
      <c r="BK78" s="130"/>
      <c r="BL78" s="130"/>
      <c r="BM78" s="88">
        <f t="shared" si="64"/>
        <v>0</v>
      </c>
      <c r="BN78" s="87"/>
      <c r="BO78" s="147" t="str">
        <f t="shared" si="51"/>
        <v/>
      </c>
      <c r="BP78" s="130"/>
      <c r="BQ78" s="130"/>
      <c r="BR78" s="130"/>
      <c r="BS78" s="130"/>
      <c r="BT78" s="88">
        <f t="shared" si="65"/>
        <v>0</v>
      </c>
      <c r="BU78" s="87"/>
      <c r="BV78" s="147" t="str">
        <f t="shared" si="52"/>
        <v/>
      </c>
      <c r="BW78" s="130"/>
      <c r="BX78" s="130"/>
      <c r="BY78" s="130"/>
      <c r="BZ78" s="130"/>
      <c r="CA78" s="88">
        <f t="shared" si="66"/>
        <v>0</v>
      </c>
      <c r="CB78" s="87"/>
      <c r="CC78" s="147" t="str">
        <f t="shared" si="53"/>
        <v/>
      </c>
      <c r="CD78" s="130"/>
      <c r="CE78" s="130"/>
      <c r="CF78" s="130"/>
      <c r="CG78" s="130"/>
      <c r="CH78" s="88">
        <f t="shared" si="67"/>
        <v>0</v>
      </c>
      <c r="CI78" s="87"/>
      <c r="CJ78" s="147" t="str">
        <f t="shared" si="54"/>
        <v/>
      </c>
      <c r="CK78" s="130"/>
      <c r="CL78" s="130"/>
      <c r="CM78" s="130"/>
      <c r="CN78" s="130"/>
      <c r="CO78" s="88">
        <f t="shared" si="68"/>
        <v>0</v>
      </c>
      <c r="CP78" s="87"/>
      <c r="CQ78" s="147" t="str">
        <f t="shared" si="55"/>
        <v/>
      </c>
      <c r="CR78" s="130"/>
      <c r="CS78" s="130"/>
      <c r="CT78" s="130"/>
      <c r="CU78" s="130"/>
      <c r="CV78" s="88">
        <f t="shared" si="69"/>
        <v>0</v>
      </c>
      <c r="CW78" s="96"/>
    </row>
    <row r="79" spans="2:101">
      <c r="B79">
        <v>73</v>
      </c>
      <c r="C79" s="87"/>
      <c r="D79" s="147" t="str">
        <f t="shared" si="42"/>
        <v/>
      </c>
      <c r="E79" s="130"/>
      <c r="F79" s="130"/>
      <c r="G79" s="130"/>
      <c r="H79" s="90"/>
      <c r="I79" s="94">
        <f t="shared" si="56"/>
        <v>0</v>
      </c>
      <c r="J79" s="87"/>
      <c r="K79" s="147" t="str">
        <f t="shared" si="43"/>
        <v/>
      </c>
      <c r="L79" s="130"/>
      <c r="M79" s="130"/>
      <c r="N79" s="130"/>
      <c r="O79" s="130"/>
      <c r="P79" s="88">
        <f t="shared" si="57"/>
        <v>0</v>
      </c>
      <c r="Q79" s="87"/>
      <c r="R79" s="147" t="str">
        <f t="shared" si="44"/>
        <v/>
      </c>
      <c r="S79" s="130"/>
      <c r="T79" s="130"/>
      <c r="U79" s="130"/>
      <c r="V79" s="130"/>
      <c r="W79" s="88">
        <f t="shared" si="58"/>
        <v>0</v>
      </c>
      <c r="X79" s="87"/>
      <c r="Y79" s="147" t="str">
        <f t="shared" si="45"/>
        <v/>
      </c>
      <c r="Z79" s="130"/>
      <c r="AA79" s="130"/>
      <c r="AB79" s="130"/>
      <c r="AC79" s="130"/>
      <c r="AD79" s="88">
        <f t="shared" si="59"/>
        <v>0</v>
      </c>
      <c r="AE79" s="87"/>
      <c r="AF79" s="147" t="str">
        <f t="shared" si="46"/>
        <v/>
      </c>
      <c r="AG79" s="130"/>
      <c r="AH79" s="130"/>
      <c r="AI79" s="130"/>
      <c r="AJ79" s="130"/>
      <c r="AK79" s="88">
        <f t="shared" si="60"/>
        <v>0</v>
      </c>
      <c r="AL79" s="87"/>
      <c r="AM79" s="147" t="str">
        <f t="shared" si="47"/>
        <v/>
      </c>
      <c r="AN79" s="130"/>
      <c r="AO79" s="130"/>
      <c r="AP79" s="130"/>
      <c r="AQ79" s="130"/>
      <c r="AR79" s="88">
        <f t="shared" si="61"/>
        <v>0</v>
      </c>
      <c r="AS79" s="87"/>
      <c r="AT79" s="147" t="str">
        <f t="shared" si="48"/>
        <v/>
      </c>
      <c r="AU79" s="130"/>
      <c r="AV79" s="130"/>
      <c r="AW79" s="130"/>
      <c r="AX79" s="130"/>
      <c r="AY79" s="88">
        <f t="shared" si="62"/>
        <v>0</v>
      </c>
      <c r="AZ79" s="87"/>
      <c r="BA79" s="147" t="str">
        <f t="shared" si="49"/>
        <v/>
      </c>
      <c r="BB79" s="130"/>
      <c r="BC79" s="130"/>
      <c r="BD79" s="130"/>
      <c r="BE79" s="130"/>
      <c r="BF79" s="88">
        <f t="shared" si="63"/>
        <v>0</v>
      </c>
      <c r="BG79" s="87"/>
      <c r="BH79" s="147" t="str">
        <f t="shared" si="50"/>
        <v/>
      </c>
      <c r="BI79" s="130"/>
      <c r="BJ79" s="130"/>
      <c r="BK79" s="130"/>
      <c r="BL79" s="130"/>
      <c r="BM79" s="88">
        <f t="shared" si="64"/>
        <v>0</v>
      </c>
      <c r="BN79" s="87"/>
      <c r="BO79" s="147" t="str">
        <f t="shared" si="51"/>
        <v/>
      </c>
      <c r="BP79" s="130"/>
      <c r="BQ79" s="130"/>
      <c r="BR79" s="130"/>
      <c r="BS79" s="130"/>
      <c r="BT79" s="88">
        <f t="shared" si="65"/>
        <v>0</v>
      </c>
      <c r="BU79" s="87"/>
      <c r="BV79" s="147" t="str">
        <f t="shared" si="52"/>
        <v/>
      </c>
      <c r="BW79" s="130"/>
      <c r="BX79" s="130"/>
      <c r="BY79" s="130"/>
      <c r="BZ79" s="130"/>
      <c r="CA79" s="88">
        <f t="shared" si="66"/>
        <v>0</v>
      </c>
      <c r="CB79" s="87"/>
      <c r="CC79" s="147" t="str">
        <f t="shared" si="53"/>
        <v/>
      </c>
      <c r="CD79" s="130"/>
      <c r="CE79" s="130"/>
      <c r="CF79" s="130"/>
      <c r="CG79" s="130"/>
      <c r="CH79" s="88">
        <f t="shared" si="67"/>
        <v>0</v>
      </c>
      <c r="CI79" s="87"/>
      <c r="CJ79" s="147" t="str">
        <f t="shared" si="54"/>
        <v/>
      </c>
      <c r="CK79" s="130"/>
      <c r="CL79" s="130"/>
      <c r="CM79" s="130"/>
      <c r="CN79" s="130"/>
      <c r="CO79" s="88">
        <f t="shared" si="68"/>
        <v>0</v>
      </c>
      <c r="CP79" s="87"/>
      <c r="CQ79" s="147" t="str">
        <f t="shared" si="55"/>
        <v/>
      </c>
      <c r="CR79" s="130"/>
      <c r="CS79" s="130"/>
      <c r="CT79" s="130"/>
      <c r="CU79" s="130"/>
      <c r="CV79" s="88">
        <f t="shared" si="69"/>
        <v>0</v>
      </c>
      <c r="CW79" s="96"/>
    </row>
    <row r="80" spans="2:101">
      <c r="B80">
        <v>74</v>
      </c>
      <c r="C80" s="87"/>
      <c r="D80" s="147" t="str">
        <f t="shared" si="42"/>
        <v/>
      </c>
      <c r="E80" s="130"/>
      <c r="F80" s="130"/>
      <c r="G80" s="130"/>
      <c r="H80" s="90"/>
      <c r="I80" s="94">
        <f t="shared" si="56"/>
        <v>0</v>
      </c>
      <c r="J80" s="87"/>
      <c r="K80" s="147" t="str">
        <f t="shared" si="43"/>
        <v/>
      </c>
      <c r="L80" s="130"/>
      <c r="M80" s="130"/>
      <c r="N80" s="130"/>
      <c r="O80" s="130"/>
      <c r="P80" s="88">
        <f t="shared" si="57"/>
        <v>0</v>
      </c>
      <c r="Q80" s="87"/>
      <c r="R80" s="147" t="str">
        <f t="shared" si="44"/>
        <v/>
      </c>
      <c r="S80" s="130"/>
      <c r="T80" s="130"/>
      <c r="U80" s="130"/>
      <c r="V80" s="130"/>
      <c r="W80" s="88">
        <f t="shared" si="58"/>
        <v>0</v>
      </c>
      <c r="X80" s="87"/>
      <c r="Y80" s="147" t="str">
        <f t="shared" si="45"/>
        <v/>
      </c>
      <c r="Z80" s="130"/>
      <c r="AA80" s="130"/>
      <c r="AB80" s="130"/>
      <c r="AC80" s="130"/>
      <c r="AD80" s="88">
        <f t="shared" si="59"/>
        <v>0</v>
      </c>
      <c r="AE80" s="87"/>
      <c r="AF80" s="147" t="str">
        <f t="shared" si="46"/>
        <v/>
      </c>
      <c r="AG80" s="130"/>
      <c r="AH80" s="130"/>
      <c r="AI80" s="130"/>
      <c r="AJ80" s="130"/>
      <c r="AK80" s="88">
        <f t="shared" si="60"/>
        <v>0</v>
      </c>
      <c r="AL80" s="87"/>
      <c r="AM80" s="147" t="str">
        <f t="shared" si="47"/>
        <v/>
      </c>
      <c r="AN80" s="130"/>
      <c r="AO80" s="130"/>
      <c r="AP80" s="130"/>
      <c r="AQ80" s="130"/>
      <c r="AR80" s="88">
        <f t="shared" si="61"/>
        <v>0</v>
      </c>
      <c r="AS80" s="87"/>
      <c r="AT80" s="147" t="str">
        <f t="shared" si="48"/>
        <v/>
      </c>
      <c r="AU80" s="130"/>
      <c r="AV80" s="130"/>
      <c r="AW80" s="130"/>
      <c r="AX80" s="130"/>
      <c r="AY80" s="88">
        <f t="shared" si="62"/>
        <v>0</v>
      </c>
      <c r="AZ80" s="87"/>
      <c r="BA80" s="147" t="str">
        <f t="shared" si="49"/>
        <v/>
      </c>
      <c r="BB80" s="130"/>
      <c r="BC80" s="130"/>
      <c r="BD80" s="130"/>
      <c r="BE80" s="130"/>
      <c r="BF80" s="88">
        <f t="shared" si="63"/>
        <v>0</v>
      </c>
      <c r="BG80" s="87"/>
      <c r="BH80" s="147" t="str">
        <f t="shared" si="50"/>
        <v/>
      </c>
      <c r="BI80" s="130"/>
      <c r="BJ80" s="130"/>
      <c r="BK80" s="130"/>
      <c r="BL80" s="130"/>
      <c r="BM80" s="88">
        <f t="shared" si="64"/>
        <v>0</v>
      </c>
      <c r="BN80" s="87"/>
      <c r="BO80" s="147" t="str">
        <f t="shared" si="51"/>
        <v/>
      </c>
      <c r="BP80" s="130"/>
      <c r="BQ80" s="130"/>
      <c r="BR80" s="130"/>
      <c r="BS80" s="130"/>
      <c r="BT80" s="88">
        <f t="shared" si="65"/>
        <v>0</v>
      </c>
      <c r="BU80" s="87"/>
      <c r="BV80" s="147" t="str">
        <f t="shared" si="52"/>
        <v/>
      </c>
      <c r="BW80" s="130"/>
      <c r="BX80" s="130"/>
      <c r="BY80" s="130"/>
      <c r="BZ80" s="130"/>
      <c r="CA80" s="88">
        <f t="shared" si="66"/>
        <v>0</v>
      </c>
      <c r="CB80" s="87"/>
      <c r="CC80" s="147" t="str">
        <f t="shared" si="53"/>
        <v/>
      </c>
      <c r="CD80" s="130"/>
      <c r="CE80" s="130"/>
      <c r="CF80" s="130"/>
      <c r="CG80" s="130"/>
      <c r="CH80" s="88">
        <f t="shared" si="67"/>
        <v>0</v>
      </c>
      <c r="CI80" s="87"/>
      <c r="CJ80" s="147" t="str">
        <f t="shared" si="54"/>
        <v/>
      </c>
      <c r="CK80" s="130"/>
      <c r="CL80" s="130"/>
      <c r="CM80" s="130"/>
      <c r="CN80" s="130"/>
      <c r="CO80" s="88">
        <f t="shared" si="68"/>
        <v>0</v>
      </c>
      <c r="CP80" s="87"/>
      <c r="CQ80" s="147" t="str">
        <f t="shared" si="55"/>
        <v/>
      </c>
      <c r="CR80" s="130"/>
      <c r="CS80" s="130"/>
      <c r="CT80" s="130"/>
      <c r="CU80" s="130"/>
      <c r="CV80" s="88">
        <f t="shared" si="69"/>
        <v>0</v>
      </c>
      <c r="CW80" s="96"/>
    </row>
    <row r="81" spans="2:101">
      <c r="B81">
        <v>75</v>
      </c>
      <c r="C81" s="87"/>
      <c r="D81" s="147" t="str">
        <f t="shared" si="42"/>
        <v/>
      </c>
      <c r="E81" s="130"/>
      <c r="F81" s="130"/>
      <c r="G81" s="130"/>
      <c r="H81" s="90"/>
      <c r="I81" s="94">
        <f t="shared" si="56"/>
        <v>0</v>
      </c>
      <c r="J81" s="87"/>
      <c r="K81" s="147" t="str">
        <f t="shared" si="43"/>
        <v/>
      </c>
      <c r="L81" s="130"/>
      <c r="M81" s="130"/>
      <c r="N81" s="130"/>
      <c r="O81" s="130"/>
      <c r="P81" s="88">
        <f t="shared" si="57"/>
        <v>0</v>
      </c>
      <c r="Q81" s="87"/>
      <c r="R81" s="147" t="str">
        <f t="shared" si="44"/>
        <v/>
      </c>
      <c r="S81" s="130"/>
      <c r="T81" s="130"/>
      <c r="U81" s="130"/>
      <c r="V81" s="130"/>
      <c r="W81" s="88">
        <f t="shared" si="58"/>
        <v>0</v>
      </c>
      <c r="X81" s="87"/>
      <c r="Y81" s="147" t="str">
        <f t="shared" si="45"/>
        <v/>
      </c>
      <c r="Z81" s="130"/>
      <c r="AA81" s="130"/>
      <c r="AB81" s="130"/>
      <c r="AC81" s="130"/>
      <c r="AD81" s="88">
        <f t="shared" si="59"/>
        <v>0</v>
      </c>
      <c r="AE81" s="87"/>
      <c r="AF81" s="147" t="str">
        <f t="shared" si="46"/>
        <v/>
      </c>
      <c r="AG81" s="130"/>
      <c r="AH81" s="130"/>
      <c r="AI81" s="130"/>
      <c r="AJ81" s="130"/>
      <c r="AK81" s="88">
        <f t="shared" si="60"/>
        <v>0</v>
      </c>
      <c r="AL81" s="87"/>
      <c r="AM81" s="147" t="str">
        <f t="shared" si="47"/>
        <v/>
      </c>
      <c r="AN81" s="130"/>
      <c r="AO81" s="130"/>
      <c r="AP81" s="130"/>
      <c r="AQ81" s="130"/>
      <c r="AR81" s="88">
        <f t="shared" si="61"/>
        <v>0</v>
      </c>
      <c r="AS81" s="87"/>
      <c r="AT81" s="147" t="str">
        <f t="shared" si="48"/>
        <v/>
      </c>
      <c r="AU81" s="130"/>
      <c r="AV81" s="130"/>
      <c r="AW81" s="130"/>
      <c r="AX81" s="130"/>
      <c r="AY81" s="88">
        <f t="shared" si="62"/>
        <v>0</v>
      </c>
      <c r="AZ81" s="87"/>
      <c r="BA81" s="147" t="str">
        <f t="shared" si="49"/>
        <v/>
      </c>
      <c r="BB81" s="130"/>
      <c r="BC81" s="130"/>
      <c r="BD81" s="130"/>
      <c r="BE81" s="130"/>
      <c r="BF81" s="88">
        <f t="shared" si="63"/>
        <v>0</v>
      </c>
      <c r="BG81" s="87"/>
      <c r="BH81" s="147" t="str">
        <f t="shared" si="50"/>
        <v/>
      </c>
      <c r="BI81" s="130"/>
      <c r="BJ81" s="130"/>
      <c r="BK81" s="130"/>
      <c r="BL81" s="130"/>
      <c r="BM81" s="88">
        <f t="shared" si="64"/>
        <v>0</v>
      </c>
      <c r="BN81" s="87"/>
      <c r="BO81" s="147" t="str">
        <f t="shared" si="51"/>
        <v/>
      </c>
      <c r="BP81" s="130"/>
      <c r="BQ81" s="130"/>
      <c r="BR81" s="130"/>
      <c r="BS81" s="130"/>
      <c r="BT81" s="88">
        <f t="shared" si="65"/>
        <v>0</v>
      </c>
      <c r="BU81" s="87"/>
      <c r="BV81" s="147" t="str">
        <f t="shared" si="52"/>
        <v/>
      </c>
      <c r="BW81" s="130"/>
      <c r="BX81" s="130"/>
      <c r="BY81" s="130"/>
      <c r="BZ81" s="130"/>
      <c r="CA81" s="88">
        <f t="shared" si="66"/>
        <v>0</v>
      </c>
      <c r="CB81" s="87"/>
      <c r="CC81" s="147" t="str">
        <f t="shared" si="53"/>
        <v/>
      </c>
      <c r="CD81" s="130"/>
      <c r="CE81" s="130"/>
      <c r="CF81" s="130"/>
      <c r="CG81" s="130"/>
      <c r="CH81" s="88">
        <f t="shared" si="67"/>
        <v>0</v>
      </c>
      <c r="CI81" s="87"/>
      <c r="CJ81" s="147" t="str">
        <f t="shared" si="54"/>
        <v/>
      </c>
      <c r="CK81" s="130"/>
      <c r="CL81" s="130"/>
      <c r="CM81" s="130"/>
      <c r="CN81" s="130"/>
      <c r="CO81" s="88">
        <f t="shared" si="68"/>
        <v>0</v>
      </c>
      <c r="CP81" s="87"/>
      <c r="CQ81" s="147" t="str">
        <f t="shared" si="55"/>
        <v/>
      </c>
      <c r="CR81" s="130"/>
      <c r="CS81" s="130"/>
      <c r="CT81" s="130"/>
      <c r="CU81" s="130"/>
      <c r="CV81" s="88">
        <f t="shared" si="69"/>
        <v>0</v>
      </c>
      <c r="CW81" s="96"/>
    </row>
    <row r="82" spans="2:101">
      <c r="B82">
        <v>76</v>
      </c>
      <c r="C82" s="87"/>
      <c r="D82" s="147" t="str">
        <f t="shared" si="42"/>
        <v/>
      </c>
      <c r="E82" s="130"/>
      <c r="F82" s="130"/>
      <c r="G82" s="130"/>
      <c r="H82" s="90"/>
      <c r="I82" s="94">
        <f t="shared" si="56"/>
        <v>0</v>
      </c>
      <c r="J82" s="87"/>
      <c r="K82" s="147" t="str">
        <f t="shared" si="43"/>
        <v/>
      </c>
      <c r="L82" s="130"/>
      <c r="M82" s="130"/>
      <c r="N82" s="130"/>
      <c r="O82" s="130"/>
      <c r="P82" s="88">
        <f t="shared" si="57"/>
        <v>0</v>
      </c>
      <c r="Q82" s="87"/>
      <c r="R82" s="147" t="str">
        <f t="shared" si="44"/>
        <v/>
      </c>
      <c r="S82" s="130"/>
      <c r="T82" s="130"/>
      <c r="U82" s="130"/>
      <c r="V82" s="130"/>
      <c r="W82" s="88">
        <f t="shared" si="58"/>
        <v>0</v>
      </c>
      <c r="X82" s="87"/>
      <c r="Y82" s="147" t="str">
        <f t="shared" si="45"/>
        <v/>
      </c>
      <c r="Z82" s="130"/>
      <c r="AA82" s="130"/>
      <c r="AB82" s="130"/>
      <c r="AC82" s="130"/>
      <c r="AD82" s="88">
        <f t="shared" si="59"/>
        <v>0</v>
      </c>
      <c r="AE82" s="87"/>
      <c r="AF82" s="147" t="str">
        <f t="shared" si="46"/>
        <v/>
      </c>
      <c r="AG82" s="130"/>
      <c r="AH82" s="130"/>
      <c r="AI82" s="130"/>
      <c r="AJ82" s="130"/>
      <c r="AK82" s="88">
        <f t="shared" si="60"/>
        <v>0</v>
      </c>
      <c r="AL82" s="87"/>
      <c r="AM82" s="147" t="str">
        <f t="shared" si="47"/>
        <v/>
      </c>
      <c r="AN82" s="130"/>
      <c r="AO82" s="130"/>
      <c r="AP82" s="130"/>
      <c r="AQ82" s="130"/>
      <c r="AR82" s="88">
        <f t="shared" si="61"/>
        <v>0</v>
      </c>
      <c r="AS82" s="87"/>
      <c r="AT82" s="147" t="str">
        <f t="shared" si="48"/>
        <v/>
      </c>
      <c r="AU82" s="130"/>
      <c r="AV82" s="130"/>
      <c r="AW82" s="130"/>
      <c r="AX82" s="130"/>
      <c r="AY82" s="88">
        <f t="shared" si="62"/>
        <v>0</v>
      </c>
      <c r="AZ82" s="87"/>
      <c r="BA82" s="147" t="str">
        <f t="shared" si="49"/>
        <v/>
      </c>
      <c r="BB82" s="130"/>
      <c r="BC82" s="130"/>
      <c r="BD82" s="130"/>
      <c r="BE82" s="130"/>
      <c r="BF82" s="88">
        <f t="shared" si="63"/>
        <v>0</v>
      </c>
      <c r="BG82" s="87"/>
      <c r="BH82" s="147" t="str">
        <f t="shared" si="50"/>
        <v/>
      </c>
      <c r="BI82" s="130"/>
      <c r="BJ82" s="130"/>
      <c r="BK82" s="130"/>
      <c r="BL82" s="130"/>
      <c r="BM82" s="88">
        <f t="shared" si="64"/>
        <v>0</v>
      </c>
      <c r="BN82" s="87"/>
      <c r="BO82" s="147" t="str">
        <f t="shared" si="51"/>
        <v/>
      </c>
      <c r="BP82" s="130"/>
      <c r="BQ82" s="130"/>
      <c r="BR82" s="130"/>
      <c r="BS82" s="130"/>
      <c r="BT82" s="88">
        <f t="shared" si="65"/>
        <v>0</v>
      </c>
      <c r="BU82" s="87"/>
      <c r="BV82" s="147" t="str">
        <f t="shared" si="52"/>
        <v/>
      </c>
      <c r="BW82" s="130"/>
      <c r="BX82" s="130"/>
      <c r="BY82" s="130"/>
      <c r="BZ82" s="130"/>
      <c r="CA82" s="88">
        <f t="shared" si="66"/>
        <v>0</v>
      </c>
      <c r="CB82" s="87"/>
      <c r="CC82" s="147" t="str">
        <f t="shared" si="53"/>
        <v/>
      </c>
      <c r="CD82" s="130"/>
      <c r="CE82" s="130"/>
      <c r="CF82" s="130"/>
      <c r="CG82" s="130"/>
      <c r="CH82" s="88">
        <f t="shared" si="67"/>
        <v>0</v>
      </c>
      <c r="CI82" s="87"/>
      <c r="CJ82" s="147" t="str">
        <f t="shared" si="54"/>
        <v/>
      </c>
      <c r="CK82" s="130"/>
      <c r="CL82" s="130"/>
      <c r="CM82" s="130"/>
      <c r="CN82" s="130"/>
      <c r="CO82" s="88">
        <f t="shared" si="68"/>
        <v>0</v>
      </c>
      <c r="CP82" s="87"/>
      <c r="CQ82" s="147" t="str">
        <f t="shared" si="55"/>
        <v/>
      </c>
      <c r="CR82" s="130"/>
      <c r="CS82" s="130"/>
      <c r="CT82" s="130"/>
      <c r="CU82" s="130"/>
      <c r="CV82" s="88">
        <f t="shared" si="69"/>
        <v>0</v>
      </c>
      <c r="CW82" s="96"/>
    </row>
    <row r="83" spans="2:101">
      <c r="B83">
        <v>77</v>
      </c>
      <c r="C83" s="87"/>
      <c r="D83" s="147" t="str">
        <f t="shared" si="42"/>
        <v/>
      </c>
      <c r="E83" s="130"/>
      <c r="F83" s="130"/>
      <c r="G83" s="130"/>
      <c r="H83" s="90"/>
      <c r="I83" s="94">
        <f t="shared" si="56"/>
        <v>0</v>
      </c>
      <c r="J83" s="87"/>
      <c r="K83" s="147" t="str">
        <f t="shared" si="43"/>
        <v/>
      </c>
      <c r="L83" s="130"/>
      <c r="M83" s="130"/>
      <c r="N83" s="130"/>
      <c r="O83" s="130"/>
      <c r="P83" s="88">
        <f t="shared" si="57"/>
        <v>0</v>
      </c>
      <c r="Q83" s="87"/>
      <c r="R83" s="147" t="str">
        <f t="shared" si="44"/>
        <v/>
      </c>
      <c r="S83" s="130"/>
      <c r="T83" s="130"/>
      <c r="U83" s="130"/>
      <c r="V83" s="130"/>
      <c r="W83" s="88">
        <f t="shared" si="58"/>
        <v>0</v>
      </c>
      <c r="X83" s="87"/>
      <c r="Y83" s="147" t="str">
        <f t="shared" si="45"/>
        <v/>
      </c>
      <c r="Z83" s="130"/>
      <c r="AA83" s="130"/>
      <c r="AB83" s="130"/>
      <c r="AC83" s="130"/>
      <c r="AD83" s="88">
        <f t="shared" si="59"/>
        <v>0</v>
      </c>
      <c r="AE83" s="87"/>
      <c r="AF83" s="147" t="str">
        <f t="shared" si="46"/>
        <v/>
      </c>
      <c r="AG83" s="130"/>
      <c r="AH83" s="130"/>
      <c r="AI83" s="130"/>
      <c r="AJ83" s="130"/>
      <c r="AK83" s="88">
        <f t="shared" si="60"/>
        <v>0</v>
      </c>
      <c r="AL83" s="87"/>
      <c r="AM83" s="147" t="str">
        <f t="shared" si="47"/>
        <v/>
      </c>
      <c r="AN83" s="130"/>
      <c r="AO83" s="130"/>
      <c r="AP83" s="130"/>
      <c r="AQ83" s="130"/>
      <c r="AR83" s="88">
        <f t="shared" si="61"/>
        <v>0</v>
      </c>
      <c r="AS83" s="87"/>
      <c r="AT83" s="147" t="str">
        <f t="shared" si="48"/>
        <v/>
      </c>
      <c r="AU83" s="130"/>
      <c r="AV83" s="130"/>
      <c r="AW83" s="130"/>
      <c r="AX83" s="130"/>
      <c r="AY83" s="88">
        <f t="shared" si="62"/>
        <v>0</v>
      </c>
      <c r="AZ83" s="87"/>
      <c r="BA83" s="147" t="str">
        <f t="shared" si="49"/>
        <v/>
      </c>
      <c r="BB83" s="130"/>
      <c r="BC83" s="130"/>
      <c r="BD83" s="130"/>
      <c r="BE83" s="130"/>
      <c r="BF83" s="88">
        <f t="shared" si="63"/>
        <v>0</v>
      </c>
      <c r="BG83" s="87"/>
      <c r="BH83" s="147" t="str">
        <f t="shared" si="50"/>
        <v/>
      </c>
      <c r="BI83" s="130"/>
      <c r="BJ83" s="130"/>
      <c r="BK83" s="130"/>
      <c r="BL83" s="130"/>
      <c r="BM83" s="88">
        <f t="shared" si="64"/>
        <v>0</v>
      </c>
      <c r="BN83" s="87"/>
      <c r="BO83" s="147" t="str">
        <f t="shared" si="51"/>
        <v/>
      </c>
      <c r="BP83" s="130"/>
      <c r="BQ83" s="130"/>
      <c r="BR83" s="130"/>
      <c r="BS83" s="130"/>
      <c r="BT83" s="88">
        <f t="shared" si="65"/>
        <v>0</v>
      </c>
      <c r="BU83" s="87"/>
      <c r="BV83" s="147" t="str">
        <f t="shared" si="52"/>
        <v/>
      </c>
      <c r="BW83" s="130"/>
      <c r="BX83" s="130"/>
      <c r="BY83" s="130"/>
      <c r="BZ83" s="130"/>
      <c r="CA83" s="88">
        <f t="shared" si="66"/>
        <v>0</v>
      </c>
      <c r="CB83" s="87"/>
      <c r="CC83" s="147" t="str">
        <f t="shared" si="53"/>
        <v/>
      </c>
      <c r="CD83" s="130"/>
      <c r="CE83" s="130"/>
      <c r="CF83" s="130"/>
      <c r="CG83" s="130"/>
      <c r="CH83" s="88">
        <f t="shared" si="67"/>
        <v>0</v>
      </c>
      <c r="CI83" s="87"/>
      <c r="CJ83" s="147" t="str">
        <f t="shared" si="54"/>
        <v/>
      </c>
      <c r="CK83" s="130"/>
      <c r="CL83" s="130"/>
      <c r="CM83" s="130"/>
      <c r="CN83" s="130"/>
      <c r="CO83" s="88">
        <f t="shared" si="68"/>
        <v>0</v>
      </c>
      <c r="CP83" s="87"/>
      <c r="CQ83" s="147" t="str">
        <f t="shared" si="55"/>
        <v/>
      </c>
      <c r="CR83" s="130"/>
      <c r="CS83" s="130"/>
      <c r="CT83" s="130"/>
      <c r="CU83" s="130"/>
      <c r="CV83" s="88">
        <f t="shared" si="69"/>
        <v>0</v>
      </c>
      <c r="CW83" s="96"/>
    </row>
    <row r="84" spans="2:101">
      <c r="B84">
        <v>78</v>
      </c>
      <c r="C84" s="87"/>
      <c r="D84" s="147" t="str">
        <f t="shared" si="42"/>
        <v/>
      </c>
      <c r="E84" s="130"/>
      <c r="F84" s="130"/>
      <c r="G84" s="130"/>
      <c r="H84" s="90"/>
      <c r="I84" s="94">
        <f t="shared" si="56"/>
        <v>0</v>
      </c>
      <c r="J84" s="87"/>
      <c r="K84" s="147" t="str">
        <f t="shared" si="43"/>
        <v/>
      </c>
      <c r="L84" s="130"/>
      <c r="M84" s="130"/>
      <c r="N84" s="130"/>
      <c r="O84" s="130"/>
      <c r="P84" s="88">
        <f t="shared" si="57"/>
        <v>0</v>
      </c>
      <c r="Q84" s="87"/>
      <c r="R84" s="147" t="str">
        <f t="shared" si="44"/>
        <v/>
      </c>
      <c r="S84" s="130"/>
      <c r="T84" s="130"/>
      <c r="U84" s="130"/>
      <c r="V84" s="130"/>
      <c r="W84" s="88">
        <f t="shared" si="58"/>
        <v>0</v>
      </c>
      <c r="X84" s="87"/>
      <c r="Y84" s="147" t="str">
        <f t="shared" si="45"/>
        <v/>
      </c>
      <c r="Z84" s="130"/>
      <c r="AA84" s="130"/>
      <c r="AB84" s="130"/>
      <c r="AC84" s="130"/>
      <c r="AD84" s="88">
        <f t="shared" si="59"/>
        <v>0</v>
      </c>
      <c r="AE84" s="87"/>
      <c r="AF84" s="147" t="str">
        <f t="shared" si="46"/>
        <v/>
      </c>
      <c r="AG84" s="130"/>
      <c r="AH84" s="130"/>
      <c r="AI84" s="130"/>
      <c r="AJ84" s="130"/>
      <c r="AK84" s="88">
        <f t="shared" si="60"/>
        <v>0</v>
      </c>
      <c r="AL84" s="87"/>
      <c r="AM84" s="147" t="str">
        <f t="shared" si="47"/>
        <v/>
      </c>
      <c r="AN84" s="130"/>
      <c r="AO84" s="130"/>
      <c r="AP84" s="130"/>
      <c r="AQ84" s="130"/>
      <c r="AR84" s="88">
        <f t="shared" si="61"/>
        <v>0</v>
      </c>
      <c r="AS84" s="87"/>
      <c r="AT84" s="147" t="str">
        <f t="shared" si="48"/>
        <v/>
      </c>
      <c r="AU84" s="130"/>
      <c r="AV84" s="130"/>
      <c r="AW84" s="130"/>
      <c r="AX84" s="130"/>
      <c r="AY84" s="88">
        <f t="shared" si="62"/>
        <v>0</v>
      </c>
      <c r="AZ84" s="87"/>
      <c r="BA84" s="147" t="str">
        <f t="shared" si="49"/>
        <v/>
      </c>
      <c r="BB84" s="130"/>
      <c r="BC84" s="130"/>
      <c r="BD84" s="130"/>
      <c r="BE84" s="130"/>
      <c r="BF84" s="88">
        <f t="shared" si="63"/>
        <v>0</v>
      </c>
      <c r="BG84" s="87"/>
      <c r="BH84" s="147" t="str">
        <f t="shared" si="50"/>
        <v/>
      </c>
      <c r="BI84" s="130"/>
      <c r="BJ84" s="130"/>
      <c r="BK84" s="130"/>
      <c r="BL84" s="130"/>
      <c r="BM84" s="88">
        <f t="shared" si="64"/>
        <v>0</v>
      </c>
      <c r="BN84" s="87"/>
      <c r="BO84" s="147" t="str">
        <f t="shared" si="51"/>
        <v/>
      </c>
      <c r="BP84" s="130"/>
      <c r="BQ84" s="130"/>
      <c r="BR84" s="130"/>
      <c r="BS84" s="130"/>
      <c r="BT84" s="88">
        <f t="shared" si="65"/>
        <v>0</v>
      </c>
      <c r="BU84" s="87"/>
      <c r="BV84" s="147" t="str">
        <f t="shared" si="52"/>
        <v/>
      </c>
      <c r="BW84" s="130"/>
      <c r="BX84" s="130"/>
      <c r="BY84" s="130"/>
      <c r="BZ84" s="130"/>
      <c r="CA84" s="88">
        <f t="shared" si="66"/>
        <v>0</v>
      </c>
      <c r="CB84" s="87"/>
      <c r="CC84" s="147" t="str">
        <f t="shared" si="53"/>
        <v/>
      </c>
      <c r="CD84" s="130"/>
      <c r="CE84" s="130"/>
      <c r="CF84" s="130"/>
      <c r="CG84" s="130"/>
      <c r="CH84" s="88">
        <f t="shared" si="67"/>
        <v>0</v>
      </c>
      <c r="CI84" s="87"/>
      <c r="CJ84" s="147" t="str">
        <f t="shared" si="54"/>
        <v/>
      </c>
      <c r="CK84" s="130"/>
      <c r="CL84" s="130"/>
      <c r="CM84" s="130"/>
      <c r="CN84" s="130"/>
      <c r="CO84" s="88">
        <f t="shared" si="68"/>
        <v>0</v>
      </c>
      <c r="CP84" s="87"/>
      <c r="CQ84" s="147" t="str">
        <f t="shared" si="55"/>
        <v/>
      </c>
      <c r="CR84" s="130"/>
      <c r="CS84" s="130"/>
      <c r="CT84" s="130"/>
      <c r="CU84" s="130"/>
      <c r="CV84" s="88">
        <f t="shared" si="69"/>
        <v>0</v>
      </c>
      <c r="CW84" s="96"/>
    </row>
    <row r="85" spans="2:101">
      <c r="B85">
        <v>79</v>
      </c>
      <c r="C85" s="87"/>
      <c r="D85" s="147" t="str">
        <f t="shared" si="42"/>
        <v/>
      </c>
      <c r="E85" s="130"/>
      <c r="F85" s="130"/>
      <c r="G85" s="130"/>
      <c r="H85" s="90"/>
      <c r="I85" s="94">
        <f t="shared" si="56"/>
        <v>0</v>
      </c>
      <c r="J85" s="87"/>
      <c r="K85" s="147" t="str">
        <f t="shared" si="43"/>
        <v/>
      </c>
      <c r="L85" s="130"/>
      <c r="M85" s="130"/>
      <c r="N85" s="130"/>
      <c r="O85" s="130"/>
      <c r="P85" s="88">
        <f t="shared" si="57"/>
        <v>0</v>
      </c>
      <c r="Q85" s="87"/>
      <c r="R85" s="147" t="str">
        <f t="shared" si="44"/>
        <v/>
      </c>
      <c r="S85" s="130"/>
      <c r="T85" s="130"/>
      <c r="U85" s="130"/>
      <c r="V85" s="130"/>
      <c r="W85" s="88">
        <f t="shared" si="58"/>
        <v>0</v>
      </c>
      <c r="X85" s="87"/>
      <c r="Y85" s="147" t="str">
        <f t="shared" si="45"/>
        <v/>
      </c>
      <c r="Z85" s="130"/>
      <c r="AA85" s="130"/>
      <c r="AB85" s="130"/>
      <c r="AC85" s="130"/>
      <c r="AD85" s="88">
        <f t="shared" si="59"/>
        <v>0</v>
      </c>
      <c r="AE85" s="87"/>
      <c r="AF85" s="147" t="str">
        <f t="shared" si="46"/>
        <v/>
      </c>
      <c r="AG85" s="130"/>
      <c r="AH85" s="130"/>
      <c r="AI85" s="130"/>
      <c r="AJ85" s="130"/>
      <c r="AK85" s="88">
        <f t="shared" si="60"/>
        <v>0</v>
      </c>
      <c r="AL85" s="87"/>
      <c r="AM85" s="147" t="str">
        <f t="shared" si="47"/>
        <v/>
      </c>
      <c r="AN85" s="130"/>
      <c r="AO85" s="130"/>
      <c r="AP85" s="130"/>
      <c r="AQ85" s="130"/>
      <c r="AR85" s="88">
        <f t="shared" si="61"/>
        <v>0</v>
      </c>
      <c r="AS85" s="87"/>
      <c r="AT85" s="147" t="str">
        <f t="shared" si="48"/>
        <v/>
      </c>
      <c r="AU85" s="130"/>
      <c r="AV85" s="130"/>
      <c r="AW85" s="130"/>
      <c r="AX85" s="130"/>
      <c r="AY85" s="88">
        <f t="shared" si="62"/>
        <v>0</v>
      </c>
      <c r="AZ85" s="87"/>
      <c r="BA85" s="147" t="str">
        <f t="shared" si="49"/>
        <v/>
      </c>
      <c r="BB85" s="130"/>
      <c r="BC85" s="130"/>
      <c r="BD85" s="130"/>
      <c r="BE85" s="130"/>
      <c r="BF85" s="88">
        <f t="shared" si="63"/>
        <v>0</v>
      </c>
      <c r="BG85" s="87"/>
      <c r="BH85" s="147" t="str">
        <f t="shared" si="50"/>
        <v/>
      </c>
      <c r="BI85" s="130"/>
      <c r="BJ85" s="130"/>
      <c r="BK85" s="130"/>
      <c r="BL85" s="130"/>
      <c r="BM85" s="88">
        <f t="shared" si="64"/>
        <v>0</v>
      </c>
      <c r="BN85" s="87"/>
      <c r="BO85" s="147" t="str">
        <f t="shared" si="51"/>
        <v/>
      </c>
      <c r="BP85" s="130"/>
      <c r="BQ85" s="130"/>
      <c r="BR85" s="130"/>
      <c r="BS85" s="130"/>
      <c r="BT85" s="88">
        <f t="shared" si="65"/>
        <v>0</v>
      </c>
      <c r="BU85" s="87"/>
      <c r="BV85" s="147" t="str">
        <f t="shared" si="52"/>
        <v/>
      </c>
      <c r="BW85" s="130"/>
      <c r="BX85" s="130"/>
      <c r="BY85" s="130"/>
      <c r="BZ85" s="130"/>
      <c r="CA85" s="88">
        <f t="shared" si="66"/>
        <v>0</v>
      </c>
      <c r="CB85" s="87"/>
      <c r="CC85" s="147" t="str">
        <f t="shared" si="53"/>
        <v/>
      </c>
      <c r="CD85" s="130"/>
      <c r="CE85" s="130"/>
      <c r="CF85" s="130"/>
      <c r="CG85" s="130"/>
      <c r="CH85" s="88">
        <f t="shared" si="67"/>
        <v>0</v>
      </c>
      <c r="CI85" s="87"/>
      <c r="CJ85" s="147" t="str">
        <f t="shared" si="54"/>
        <v/>
      </c>
      <c r="CK85" s="130"/>
      <c r="CL85" s="130"/>
      <c r="CM85" s="130"/>
      <c r="CN85" s="130"/>
      <c r="CO85" s="88">
        <f t="shared" si="68"/>
        <v>0</v>
      </c>
      <c r="CP85" s="87"/>
      <c r="CQ85" s="147" t="str">
        <f t="shared" si="55"/>
        <v/>
      </c>
      <c r="CR85" s="130"/>
      <c r="CS85" s="130"/>
      <c r="CT85" s="130"/>
      <c r="CU85" s="130"/>
      <c r="CV85" s="88">
        <f t="shared" si="69"/>
        <v>0</v>
      </c>
      <c r="CW85" s="96"/>
    </row>
    <row r="86" spans="2:101">
      <c r="B86">
        <v>80</v>
      </c>
      <c r="C86" s="87"/>
      <c r="D86" s="147" t="str">
        <f t="shared" si="42"/>
        <v/>
      </c>
      <c r="E86" s="130"/>
      <c r="F86" s="130"/>
      <c r="G86" s="130"/>
      <c r="H86" s="90"/>
      <c r="I86" s="94">
        <f t="shared" si="56"/>
        <v>0</v>
      </c>
      <c r="J86" s="87"/>
      <c r="K86" s="147" t="str">
        <f t="shared" si="43"/>
        <v/>
      </c>
      <c r="L86" s="130"/>
      <c r="M86" s="130"/>
      <c r="N86" s="130"/>
      <c r="O86" s="130"/>
      <c r="P86" s="88">
        <f t="shared" si="57"/>
        <v>0</v>
      </c>
      <c r="Q86" s="87"/>
      <c r="R86" s="147" t="str">
        <f t="shared" si="44"/>
        <v/>
      </c>
      <c r="S86" s="130"/>
      <c r="T86" s="130"/>
      <c r="U86" s="130"/>
      <c r="V86" s="130"/>
      <c r="W86" s="88">
        <f t="shared" si="58"/>
        <v>0</v>
      </c>
      <c r="X86" s="87"/>
      <c r="Y86" s="147" t="str">
        <f t="shared" si="45"/>
        <v/>
      </c>
      <c r="Z86" s="130"/>
      <c r="AA86" s="130"/>
      <c r="AB86" s="130"/>
      <c r="AC86" s="130"/>
      <c r="AD86" s="88">
        <f t="shared" si="59"/>
        <v>0</v>
      </c>
      <c r="AE86" s="87"/>
      <c r="AF86" s="147" t="str">
        <f t="shared" si="46"/>
        <v/>
      </c>
      <c r="AG86" s="130"/>
      <c r="AH86" s="130"/>
      <c r="AI86" s="130"/>
      <c r="AJ86" s="130"/>
      <c r="AK86" s="88">
        <f t="shared" si="60"/>
        <v>0</v>
      </c>
      <c r="AL86" s="87"/>
      <c r="AM86" s="147" t="str">
        <f t="shared" si="47"/>
        <v/>
      </c>
      <c r="AN86" s="130"/>
      <c r="AO86" s="130"/>
      <c r="AP86" s="130"/>
      <c r="AQ86" s="130"/>
      <c r="AR86" s="88">
        <f t="shared" si="61"/>
        <v>0</v>
      </c>
      <c r="AS86" s="87"/>
      <c r="AT86" s="147" t="str">
        <f t="shared" si="48"/>
        <v/>
      </c>
      <c r="AU86" s="130"/>
      <c r="AV86" s="130"/>
      <c r="AW86" s="130"/>
      <c r="AX86" s="130"/>
      <c r="AY86" s="88">
        <f t="shared" si="62"/>
        <v>0</v>
      </c>
      <c r="AZ86" s="87"/>
      <c r="BA86" s="147" t="str">
        <f t="shared" si="49"/>
        <v/>
      </c>
      <c r="BB86" s="130"/>
      <c r="BC86" s="130"/>
      <c r="BD86" s="130"/>
      <c r="BE86" s="130"/>
      <c r="BF86" s="88">
        <f t="shared" si="63"/>
        <v>0</v>
      </c>
      <c r="BG86" s="87"/>
      <c r="BH86" s="147" t="str">
        <f t="shared" si="50"/>
        <v/>
      </c>
      <c r="BI86" s="130"/>
      <c r="BJ86" s="130"/>
      <c r="BK86" s="130"/>
      <c r="BL86" s="130"/>
      <c r="BM86" s="88">
        <f t="shared" si="64"/>
        <v>0</v>
      </c>
      <c r="BN86" s="87"/>
      <c r="BO86" s="147" t="str">
        <f t="shared" si="51"/>
        <v/>
      </c>
      <c r="BP86" s="130"/>
      <c r="BQ86" s="130"/>
      <c r="BR86" s="130"/>
      <c r="BS86" s="130"/>
      <c r="BT86" s="88">
        <f t="shared" si="65"/>
        <v>0</v>
      </c>
      <c r="BU86" s="87"/>
      <c r="BV86" s="147" t="str">
        <f t="shared" si="52"/>
        <v/>
      </c>
      <c r="BW86" s="130"/>
      <c r="BX86" s="130"/>
      <c r="BY86" s="130"/>
      <c r="BZ86" s="130"/>
      <c r="CA86" s="88">
        <f t="shared" si="66"/>
        <v>0</v>
      </c>
      <c r="CB86" s="87"/>
      <c r="CC86" s="147" t="str">
        <f t="shared" si="53"/>
        <v/>
      </c>
      <c r="CD86" s="130"/>
      <c r="CE86" s="130"/>
      <c r="CF86" s="130"/>
      <c r="CG86" s="130"/>
      <c r="CH86" s="88">
        <f t="shared" si="67"/>
        <v>0</v>
      </c>
      <c r="CI86" s="87"/>
      <c r="CJ86" s="147" t="str">
        <f t="shared" si="54"/>
        <v/>
      </c>
      <c r="CK86" s="130"/>
      <c r="CL86" s="130"/>
      <c r="CM86" s="130"/>
      <c r="CN86" s="130"/>
      <c r="CO86" s="88">
        <f t="shared" si="68"/>
        <v>0</v>
      </c>
      <c r="CP86" s="87"/>
      <c r="CQ86" s="147" t="str">
        <f t="shared" si="55"/>
        <v/>
      </c>
      <c r="CR86" s="130"/>
      <c r="CS86" s="130"/>
      <c r="CT86" s="130"/>
      <c r="CU86" s="130"/>
      <c r="CV86" s="88">
        <f t="shared" si="69"/>
        <v>0</v>
      </c>
      <c r="CW86" s="96"/>
    </row>
    <row r="87" spans="2:101">
      <c r="B87">
        <v>81</v>
      </c>
      <c r="C87" s="87"/>
      <c r="D87" s="147" t="str">
        <f t="shared" si="42"/>
        <v/>
      </c>
      <c r="E87" s="130"/>
      <c r="F87" s="130"/>
      <c r="G87" s="130"/>
      <c r="H87" s="90"/>
      <c r="I87" s="94">
        <f t="shared" si="56"/>
        <v>0</v>
      </c>
      <c r="J87" s="87"/>
      <c r="K87" s="147" t="str">
        <f t="shared" si="43"/>
        <v/>
      </c>
      <c r="L87" s="130"/>
      <c r="M87" s="130"/>
      <c r="N87" s="130"/>
      <c r="O87" s="130"/>
      <c r="P87" s="88">
        <f t="shared" si="57"/>
        <v>0</v>
      </c>
      <c r="Q87" s="87"/>
      <c r="R87" s="147" t="str">
        <f t="shared" si="44"/>
        <v/>
      </c>
      <c r="S87" s="130"/>
      <c r="T87" s="130"/>
      <c r="U87" s="130"/>
      <c r="V87" s="130"/>
      <c r="W87" s="88">
        <f t="shared" si="58"/>
        <v>0</v>
      </c>
      <c r="X87" s="87"/>
      <c r="Y87" s="147" t="str">
        <f t="shared" si="45"/>
        <v/>
      </c>
      <c r="Z87" s="130"/>
      <c r="AA87" s="130"/>
      <c r="AB87" s="130"/>
      <c r="AC87" s="130"/>
      <c r="AD87" s="88">
        <f t="shared" si="59"/>
        <v>0</v>
      </c>
      <c r="AE87" s="87"/>
      <c r="AF87" s="147" t="str">
        <f t="shared" si="46"/>
        <v/>
      </c>
      <c r="AG87" s="130"/>
      <c r="AH87" s="130"/>
      <c r="AI87" s="130"/>
      <c r="AJ87" s="130"/>
      <c r="AK87" s="88">
        <f t="shared" si="60"/>
        <v>0</v>
      </c>
      <c r="AL87" s="87"/>
      <c r="AM87" s="147" t="str">
        <f t="shared" si="47"/>
        <v/>
      </c>
      <c r="AN87" s="130"/>
      <c r="AO87" s="130"/>
      <c r="AP87" s="130"/>
      <c r="AQ87" s="130"/>
      <c r="AR87" s="88">
        <f t="shared" si="61"/>
        <v>0</v>
      </c>
      <c r="AS87" s="87"/>
      <c r="AT87" s="147" t="str">
        <f t="shared" si="48"/>
        <v/>
      </c>
      <c r="AU87" s="130"/>
      <c r="AV87" s="130"/>
      <c r="AW87" s="130"/>
      <c r="AX87" s="130"/>
      <c r="AY87" s="88">
        <f t="shared" si="62"/>
        <v>0</v>
      </c>
      <c r="AZ87" s="87"/>
      <c r="BA87" s="147" t="str">
        <f t="shared" si="49"/>
        <v/>
      </c>
      <c r="BB87" s="130"/>
      <c r="BC87" s="130"/>
      <c r="BD87" s="130"/>
      <c r="BE87" s="130"/>
      <c r="BF87" s="88">
        <f t="shared" si="63"/>
        <v>0</v>
      </c>
      <c r="BG87" s="87"/>
      <c r="BH87" s="147" t="str">
        <f t="shared" si="50"/>
        <v/>
      </c>
      <c r="BI87" s="130"/>
      <c r="BJ87" s="130"/>
      <c r="BK87" s="130"/>
      <c r="BL87" s="130"/>
      <c r="BM87" s="88">
        <f t="shared" si="64"/>
        <v>0</v>
      </c>
      <c r="BN87" s="87"/>
      <c r="BO87" s="147" t="str">
        <f t="shared" si="51"/>
        <v/>
      </c>
      <c r="BP87" s="130"/>
      <c r="BQ87" s="130"/>
      <c r="BR87" s="130"/>
      <c r="BS87" s="130"/>
      <c r="BT87" s="88">
        <f t="shared" si="65"/>
        <v>0</v>
      </c>
      <c r="BU87" s="87"/>
      <c r="BV87" s="147" t="str">
        <f t="shared" si="52"/>
        <v/>
      </c>
      <c r="BW87" s="130"/>
      <c r="BX87" s="130"/>
      <c r="BY87" s="130"/>
      <c r="BZ87" s="130"/>
      <c r="CA87" s="88">
        <f t="shared" si="66"/>
        <v>0</v>
      </c>
      <c r="CB87" s="87"/>
      <c r="CC87" s="147" t="str">
        <f t="shared" si="53"/>
        <v/>
      </c>
      <c r="CD87" s="130"/>
      <c r="CE87" s="130"/>
      <c r="CF87" s="130"/>
      <c r="CG87" s="130"/>
      <c r="CH87" s="88">
        <f t="shared" si="67"/>
        <v>0</v>
      </c>
      <c r="CI87" s="87"/>
      <c r="CJ87" s="147" t="str">
        <f t="shared" si="54"/>
        <v/>
      </c>
      <c r="CK87" s="130"/>
      <c r="CL87" s="130"/>
      <c r="CM87" s="130"/>
      <c r="CN87" s="130"/>
      <c r="CO87" s="88">
        <f t="shared" si="68"/>
        <v>0</v>
      </c>
      <c r="CP87" s="87"/>
      <c r="CQ87" s="147" t="str">
        <f t="shared" si="55"/>
        <v/>
      </c>
      <c r="CR87" s="130"/>
      <c r="CS87" s="130"/>
      <c r="CT87" s="130"/>
      <c r="CU87" s="130"/>
      <c r="CV87" s="88">
        <f t="shared" si="69"/>
        <v>0</v>
      </c>
      <c r="CW87" s="96"/>
    </row>
    <row r="88" spans="2:101">
      <c r="B88">
        <v>82</v>
      </c>
      <c r="C88" s="87"/>
      <c r="D88" s="147" t="str">
        <f t="shared" ref="D88:D100" si="70">IF(C88&gt;0,13.6/C88,"")</f>
        <v/>
      </c>
      <c r="E88" s="130"/>
      <c r="F88" s="130"/>
      <c r="G88" s="130"/>
      <c r="H88" s="90"/>
      <c r="I88" s="94">
        <f t="shared" si="56"/>
        <v>0</v>
      </c>
      <c r="J88" s="87"/>
      <c r="K88" s="147" t="str">
        <f t="shared" si="43"/>
        <v/>
      </c>
      <c r="L88" s="130"/>
      <c r="M88" s="130"/>
      <c r="N88" s="130"/>
      <c r="O88" s="130"/>
      <c r="P88" s="88">
        <f t="shared" si="57"/>
        <v>0</v>
      </c>
      <c r="Q88" s="87"/>
      <c r="R88" s="147" t="str">
        <f t="shared" si="44"/>
        <v/>
      </c>
      <c r="S88" s="130"/>
      <c r="T88" s="130"/>
      <c r="U88" s="130"/>
      <c r="V88" s="130"/>
      <c r="W88" s="88">
        <f t="shared" si="58"/>
        <v>0</v>
      </c>
      <c r="X88" s="87"/>
      <c r="Y88" s="147" t="str">
        <f t="shared" si="45"/>
        <v/>
      </c>
      <c r="Z88" s="130"/>
      <c r="AA88" s="130"/>
      <c r="AB88" s="130"/>
      <c r="AC88" s="130"/>
      <c r="AD88" s="88">
        <f t="shared" si="59"/>
        <v>0</v>
      </c>
      <c r="AE88" s="87"/>
      <c r="AF88" s="147" t="str">
        <f t="shared" si="46"/>
        <v/>
      </c>
      <c r="AG88" s="130"/>
      <c r="AH88" s="130"/>
      <c r="AI88" s="130"/>
      <c r="AJ88" s="130"/>
      <c r="AK88" s="88">
        <f t="shared" si="60"/>
        <v>0</v>
      </c>
      <c r="AL88" s="87"/>
      <c r="AM88" s="147" t="str">
        <f t="shared" si="47"/>
        <v/>
      </c>
      <c r="AN88" s="130"/>
      <c r="AO88" s="130"/>
      <c r="AP88" s="130"/>
      <c r="AQ88" s="130"/>
      <c r="AR88" s="88">
        <f t="shared" si="61"/>
        <v>0</v>
      </c>
      <c r="AS88" s="87"/>
      <c r="AT88" s="147" t="str">
        <f t="shared" si="48"/>
        <v/>
      </c>
      <c r="AU88" s="130"/>
      <c r="AV88" s="130"/>
      <c r="AW88" s="130"/>
      <c r="AX88" s="130"/>
      <c r="AY88" s="88">
        <f t="shared" si="62"/>
        <v>0</v>
      </c>
      <c r="AZ88" s="87"/>
      <c r="BA88" s="147" t="str">
        <f t="shared" si="49"/>
        <v/>
      </c>
      <c r="BB88" s="130"/>
      <c r="BC88" s="130"/>
      <c r="BD88" s="130"/>
      <c r="BE88" s="130"/>
      <c r="BF88" s="88">
        <f t="shared" si="63"/>
        <v>0</v>
      </c>
      <c r="BG88" s="87"/>
      <c r="BH88" s="147" t="str">
        <f t="shared" si="50"/>
        <v/>
      </c>
      <c r="BI88" s="130"/>
      <c r="BJ88" s="130"/>
      <c r="BK88" s="130"/>
      <c r="BL88" s="130"/>
      <c r="BM88" s="88">
        <f t="shared" si="64"/>
        <v>0</v>
      </c>
      <c r="BN88" s="87"/>
      <c r="BO88" s="147" t="str">
        <f t="shared" si="51"/>
        <v/>
      </c>
      <c r="BP88" s="130"/>
      <c r="BQ88" s="130"/>
      <c r="BR88" s="130"/>
      <c r="BS88" s="130"/>
      <c r="BT88" s="88">
        <f t="shared" si="65"/>
        <v>0</v>
      </c>
      <c r="BU88" s="87"/>
      <c r="BV88" s="147" t="str">
        <f t="shared" si="52"/>
        <v/>
      </c>
      <c r="BW88" s="130"/>
      <c r="BX88" s="130"/>
      <c r="BY88" s="130"/>
      <c r="BZ88" s="130"/>
      <c r="CA88" s="88">
        <f t="shared" si="66"/>
        <v>0</v>
      </c>
      <c r="CB88" s="87"/>
      <c r="CC88" s="147" t="str">
        <f t="shared" si="53"/>
        <v/>
      </c>
      <c r="CD88" s="130"/>
      <c r="CE88" s="130"/>
      <c r="CF88" s="130"/>
      <c r="CG88" s="130"/>
      <c r="CH88" s="88">
        <f t="shared" si="67"/>
        <v>0</v>
      </c>
      <c r="CI88" s="87"/>
      <c r="CJ88" s="147" t="str">
        <f t="shared" si="54"/>
        <v/>
      </c>
      <c r="CK88" s="130"/>
      <c r="CL88" s="130"/>
      <c r="CM88" s="130"/>
      <c r="CN88" s="130"/>
      <c r="CO88" s="88">
        <f t="shared" si="68"/>
        <v>0</v>
      </c>
      <c r="CP88" s="87"/>
      <c r="CQ88" s="147" t="str">
        <f t="shared" si="55"/>
        <v/>
      </c>
      <c r="CR88" s="130"/>
      <c r="CS88" s="130"/>
      <c r="CT88" s="130"/>
      <c r="CU88" s="130"/>
      <c r="CV88" s="88">
        <f t="shared" si="69"/>
        <v>0</v>
      </c>
      <c r="CW88" s="96"/>
    </row>
    <row r="89" spans="2:101">
      <c r="B89">
        <v>83</v>
      </c>
      <c r="C89" s="87"/>
      <c r="D89" s="147" t="str">
        <f t="shared" si="70"/>
        <v/>
      </c>
      <c r="E89" s="130"/>
      <c r="F89" s="130"/>
      <c r="G89" s="130"/>
      <c r="H89" s="90"/>
      <c r="I89" s="94">
        <f t="shared" si="56"/>
        <v>0</v>
      </c>
      <c r="J89" s="87"/>
      <c r="K89" s="147" t="str">
        <f t="shared" si="43"/>
        <v/>
      </c>
      <c r="L89" s="130"/>
      <c r="M89" s="130"/>
      <c r="N89" s="130"/>
      <c r="O89" s="130"/>
      <c r="P89" s="88">
        <f t="shared" si="57"/>
        <v>0</v>
      </c>
      <c r="Q89" s="87"/>
      <c r="R89" s="147" t="str">
        <f t="shared" si="44"/>
        <v/>
      </c>
      <c r="S89" s="130"/>
      <c r="T89" s="130"/>
      <c r="U89" s="130"/>
      <c r="V89" s="130"/>
      <c r="W89" s="88">
        <f t="shared" si="58"/>
        <v>0</v>
      </c>
      <c r="X89" s="87"/>
      <c r="Y89" s="147" t="str">
        <f t="shared" si="45"/>
        <v/>
      </c>
      <c r="Z89" s="130"/>
      <c r="AA89" s="130"/>
      <c r="AB89" s="130"/>
      <c r="AC89" s="130"/>
      <c r="AD89" s="88">
        <f t="shared" si="59"/>
        <v>0</v>
      </c>
      <c r="AE89" s="87"/>
      <c r="AF89" s="147" t="str">
        <f t="shared" si="46"/>
        <v/>
      </c>
      <c r="AG89" s="130"/>
      <c r="AH89" s="130"/>
      <c r="AI89" s="130"/>
      <c r="AJ89" s="130"/>
      <c r="AK89" s="88">
        <f t="shared" si="60"/>
        <v>0</v>
      </c>
      <c r="AL89" s="87"/>
      <c r="AM89" s="147" t="str">
        <f t="shared" si="47"/>
        <v/>
      </c>
      <c r="AN89" s="130"/>
      <c r="AO89" s="130"/>
      <c r="AP89" s="130"/>
      <c r="AQ89" s="130"/>
      <c r="AR89" s="88">
        <f t="shared" si="61"/>
        <v>0</v>
      </c>
      <c r="AS89" s="87"/>
      <c r="AT89" s="147" t="str">
        <f t="shared" si="48"/>
        <v/>
      </c>
      <c r="AU89" s="130"/>
      <c r="AV89" s="130"/>
      <c r="AW89" s="130"/>
      <c r="AX89" s="130"/>
      <c r="AY89" s="88">
        <f t="shared" si="62"/>
        <v>0</v>
      </c>
      <c r="AZ89" s="87"/>
      <c r="BA89" s="147" t="str">
        <f t="shared" si="49"/>
        <v/>
      </c>
      <c r="BB89" s="130"/>
      <c r="BC89" s="130"/>
      <c r="BD89" s="130"/>
      <c r="BE89" s="130"/>
      <c r="BF89" s="88">
        <f t="shared" si="63"/>
        <v>0</v>
      </c>
      <c r="BG89" s="87"/>
      <c r="BH89" s="147" t="str">
        <f t="shared" si="50"/>
        <v/>
      </c>
      <c r="BI89" s="130"/>
      <c r="BJ89" s="130"/>
      <c r="BK89" s="130"/>
      <c r="BL89" s="130"/>
      <c r="BM89" s="88">
        <f t="shared" si="64"/>
        <v>0</v>
      </c>
      <c r="BN89" s="87"/>
      <c r="BO89" s="147" t="str">
        <f t="shared" si="51"/>
        <v/>
      </c>
      <c r="BP89" s="130"/>
      <c r="BQ89" s="130"/>
      <c r="BR89" s="130"/>
      <c r="BS89" s="130"/>
      <c r="BT89" s="88">
        <f t="shared" si="65"/>
        <v>0</v>
      </c>
      <c r="BU89" s="87"/>
      <c r="BV89" s="147" t="str">
        <f t="shared" si="52"/>
        <v/>
      </c>
      <c r="BW89" s="130"/>
      <c r="BX89" s="130"/>
      <c r="BY89" s="130"/>
      <c r="BZ89" s="130"/>
      <c r="CA89" s="88">
        <f t="shared" si="66"/>
        <v>0</v>
      </c>
      <c r="CB89" s="87"/>
      <c r="CC89" s="147" t="str">
        <f t="shared" si="53"/>
        <v/>
      </c>
      <c r="CD89" s="130"/>
      <c r="CE89" s="130"/>
      <c r="CF89" s="130"/>
      <c r="CG89" s="130"/>
      <c r="CH89" s="88">
        <f t="shared" si="67"/>
        <v>0</v>
      </c>
      <c r="CI89" s="87"/>
      <c r="CJ89" s="147" t="str">
        <f t="shared" si="54"/>
        <v/>
      </c>
      <c r="CK89" s="130"/>
      <c r="CL89" s="130"/>
      <c r="CM89" s="130"/>
      <c r="CN89" s="130"/>
      <c r="CO89" s="88">
        <f t="shared" si="68"/>
        <v>0</v>
      </c>
      <c r="CP89" s="87"/>
      <c r="CQ89" s="147" t="str">
        <f t="shared" si="55"/>
        <v/>
      </c>
      <c r="CR89" s="130"/>
      <c r="CS89" s="130"/>
      <c r="CT89" s="130"/>
      <c r="CU89" s="130"/>
      <c r="CV89" s="88">
        <f t="shared" si="69"/>
        <v>0</v>
      </c>
      <c r="CW89" s="96"/>
    </row>
    <row r="90" spans="2:101">
      <c r="B90">
        <v>84</v>
      </c>
      <c r="C90" s="87"/>
      <c r="D90" s="147" t="str">
        <f t="shared" si="70"/>
        <v/>
      </c>
      <c r="E90" s="130"/>
      <c r="F90" s="130"/>
      <c r="G90" s="130"/>
      <c r="H90" s="90"/>
      <c r="I90" s="94">
        <f t="shared" si="56"/>
        <v>0</v>
      </c>
      <c r="J90" s="87"/>
      <c r="K90" s="147" t="str">
        <f t="shared" si="43"/>
        <v/>
      </c>
      <c r="L90" s="130"/>
      <c r="M90" s="130"/>
      <c r="N90" s="130"/>
      <c r="O90" s="130"/>
      <c r="P90" s="88">
        <f t="shared" si="57"/>
        <v>0</v>
      </c>
      <c r="Q90" s="87"/>
      <c r="R90" s="147" t="str">
        <f t="shared" si="44"/>
        <v/>
      </c>
      <c r="S90" s="130"/>
      <c r="T90" s="130"/>
      <c r="U90" s="130"/>
      <c r="V90" s="130"/>
      <c r="W90" s="88">
        <f t="shared" si="58"/>
        <v>0</v>
      </c>
      <c r="X90" s="87"/>
      <c r="Y90" s="147" t="str">
        <f t="shared" si="45"/>
        <v/>
      </c>
      <c r="Z90" s="130"/>
      <c r="AA90" s="130"/>
      <c r="AB90" s="130"/>
      <c r="AC90" s="130"/>
      <c r="AD90" s="88">
        <f t="shared" si="59"/>
        <v>0</v>
      </c>
      <c r="AE90" s="87"/>
      <c r="AF90" s="147" t="str">
        <f t="shared" si="46"/>
        <v/>
      </c>
      <c r="AG90" s="130"/>
      <c r="AH90" s="130"/>
      <c r="AI90" s="130"/>
      <c r="AJ90" s="130"/>
      <c r="AK90" s="88">
        <f t="shared" si="60"/>
        <v>0</v>
      </c>
      <c r="AL90" s="87"/>
      <c r="AM90" s="147" t="str">
        <f t="shared" si="47"/>
        <v/>
      </c>
      <c r="AN90" s="130"/>
      <c r="AO90" s="130"/>
      <c r="AP90" s="130"/>
      <c r="AQ90" s="130"/>
      <c r="AR90" s="88">
        <f t="shared" si="61"/>
        <v>0</v>
      </c>
      <c r="AS90" s="87"/>
      <c r="AT90" s="147" t="str">
        <f t="shared" si="48"/>
        <v/>
      </c>
      <c r="AU90" s="130"/>
      <c r="AV90" s="130"/>
      <c r="AW90" s="130"/>
      <c r="AX90" s="130"/>
      <c r="AY90" s="88">
        <f t="shared" si="62"/>
        <v>0</v>
      </c>
      <c r="AZ90" s="87"/>
      <c r="BA90" s="147" t="str">
        <f t="shared" si="49"/>
        <v/>
      </c>
      <c r="BB90" s="130"/>
      <c r="BC90" s="130"/>
      <c r="BD90" s="130"/>
      <c r="BE90" s="130"/>
      <c r="BF90" s="88">
        <f t="shared" si="63"/>
        <v>0</v>
      </c>
      <c r="BG90" s="87"/>
      <c r="BH90" s="147" t="str">
        <f t="shared" si="50"/>
        <v/>
      </c>
      <c r="BI90" s="130"/>
      <c r="BJ90" s="130"/>
      <c r="BK90" s="130"/>
      <c r="BL90" s="130"/>
      <c r="BM90" s="88">
        <f t="shared" si="64"/>
        <v>0</v>
      </c>
      <c r="BN90" s="87"/>
      <c r="BO90" s="147" t="str">
        <f t="shared" si="51"/>
        <v/>
      </c>
      <c r="BP90" s="130"/>
      <c r="BQ90" s="130"/>
      <c r="BR90" s="130"/>
      <c r="BS90" s="130"/>
      <c r="BT90" s="88">
        <f t="shared" si="65"/>
        <v>0</v>
      </c>
      <c r="BU90" s="87"/>
      <c r="BV90" s="147" t="str">
        <f t="shared" si="52"/>
        <v/>
      </c>
      <c r="BW90" s="130"/>
      <c r="BX90" s="130"/>
      <c r="BY90" s="130"/>
      <c r="BZ90" s="130"/>
      <c r="CA90" s="88">
        <f t="shared" si="66"/>
        <v>0</v>
      </c>
      <c r="CB90" s="87"/>
      <c r="CC90" s="147" t="str">
        <f t="shared" si="53"/>
        <v/>
      </c>
      <c r="CD90" s="130"/>
      <c r="CE90" s="130"/>
      <c r="CF90" s="130"/>
      <c r="CG90" s="130"/>
      <c r="CH90" s="88">
        <f t="shared" si="67"/>
        <v>0</v>
      </c>
      <c r="CI90" s="87"/>
      <c r="CJ90" s="147" t="str">
        <f t="shared" si="54"/>
        <v/>
      </c>
      <c r="CK90" s="130"/>
      <c r="CL90" s="130"/>
      <c r="CM90" s="130"/>
      <c r="CN90" s="130"/>
      <c r="CO90" s="88">
        <f t="shared" si="68"/>
        <v>0</v>
      </c>
      <c r="CP90" s="87"/>
      <c r="CQ90" s="147" t="str">
        <f t="shared" si="55"/>
        <v/>
      </c>
      <c r="CR90" s="130"/>
      <c r="CS90" s="130"/>
      <c r="CT90" s="130"/>
      <c r="CU90" s="130"/>
      <c r="CV90" s="88">
        <f t="shared" si="69"/>
        <v>0</v>
      </c>
      <c r="CW90" s="96"/>
    </row>
    <row r="91" spans="2:101">
      <c r="B91">
        <v>85</v>
      </c>
      <c r="C91" s="87"/>
      <c r="D91" s="147" t="str">
        <f t="shared" si="70"/>
        <v/>
      </c>
      <c r="E91" s="130"/>
      <c r="F91" s="130"/>
      <c r="G91" s="130"/>
      <c r="H91" s="90"/>
      <c r="I91" s="94">
        <f t="shared" si="56"/>
        <v>0</v>
      </c>
      <c r="J91" s="87"/>
      <c r="K91" s="147" t="str">
        <f t="shared" si="43"/>
        <v/>
      </c>
      <c r="L91" s="130"/>
      <c r="M91" s="130"/>
      <c r="N91" s="130"/>
      <c r="O91" s="130"/>
      <c r="P91" s="88">
        <f t="shared" si="57"/>
        <v>0</v>
      </c>
      <c r="Q91" s="87"/>
      <c r="R91" s="147" t="str">
        <f t="shared" si="44"/>
        <v/>
      </c>
      <c r="S91" s="130"/>
      <c r="T91" s="130"/>
      <c r="U91" s="130"/>
      <c r="V91" s="130"/>
      <c r="W91" s="88">
        <f t="shared" si="58"/>
        <v>0</v>
      </c>
      <c r="X91" s="87"/>
      <c r="Y91" s="147" t="str">
        <f t="shared" si="45"/>
        <v/>
      </c>
      <c r="Z91" s="130"/>
      <c r="AA91" s="130"/>
      <c r="AB91" s="130"/>
      <c r="AC91" s="130"/>
      <c r="AD91" s="88">
        <f t="shared" si="59"/>
        <v>0</v>
      </c>
      <c r="AE91" s="87"/>
      <c r="AF91" s="147" t="str">
        <f t="shared" si="46"/>
        <v/>
      </c>
      <c r="AG91" s="130"/>
      <c r="AH91" s="130"/>
      <c r="AI91" s="130"/>
      <c r="AJ91" s="130"/>
      <c r="AK91" s="88">
        <f t="shared" si="60"/>
        <v>0</v>
      </c>
      <c r="AL91" s="87"/>
      <c r="AM91" s="147" t="str">
        <f t="shared" si="47"/>
        <v/>
      </c>
      <c r="AN91" s="130"/>
      <c r="AO91" s="130"/>
      <c r="AP91" s="130"/>
      <c r="AQ91" s="130"/>
      <c r="AR91" s="88">
        <f t="shared" si="61"/>
        <v>0</v>
      </c>
      <c r="AS91" s="87"/>
      <c r="AT91" s="147" t="str">
        <f t="shared" si="48"/>
        <v/>
      </c>
      <c r="AU91" s="130"/>
      <c r="AV91" s="130"/>
      <c r="AW91" s="130"/>
      <c r="AX91" s="130"/>
      <c r="AY91" s="88">
        <f t="shared" si="62"/>
        <v>0</v>
      </c>
      <c r="AZ91" s="87"/>
      <c r="BA91" s="147" t="str">
        <f t="shared" si="49"/>
        <v/>
      </c>
      <c r="BB91" s="130"/>
      <c r="BC91" s="130"/>
      <c r="BD91" s="130"/>
      <c r="BE91" s="130"/>
      <c r="BF91" s="88">
        <f t="shared" si="63"/>
        <v>0</v>
      </c>
      <c r="BG91" s="87"/>
      <c r="BH91" s="147" t="str">
        <f t="shared" si="50"/>
        <v/>
      </c>
      <c r="BI91" s="130"/>
      <c r="BJ91" s="130"/>
      <c r="BK91" s="130"/>
      <c r="BL91" s="130"/>
      <c r="BM91" s="88">
        <f t="shared" si="64"/>
        <v>0</v>
      </c>
      <c r="BN91" s="87"/>
      <c r="BO91" s="147" t="str">
        <f t="shared" si="51"/>
        <v/>
      </c>
      <c r="BP91" s="130"/>
      <c r="BQ91" s="130"/>
      <c r="BR91" s="130"/>
      <c r="BS91" s="130"/>
      <c r="BT91" s="88">
        <f t="shared" si="65"/>
        <v>0</v>
      </c>
      <c r="BU91" s="87"/>
      <c r="BV91" s="147" t="str">
        <f t="shared" si="52"/>
        <v/>
      </c>
      <c r="BW91" s="130"/>
      <c r="BX91" s="130"/>
      <c r="BY91" s="130"/>
      <c r="BZ91" s="130"/>
      <c r="CA91" s="88">
        <f t="shared" si="66"/>
        <v>0</v>
      </c>
      <c r="CB91" s="87"/>
      <c r="CC91" s="147" t="str">
        <f t="shared" si="53"/>
        <v/>
      </c>
      <c r="CD91" s="130"/>
      <c r="CE91" s="130"/>
      <c r="CF91" s="130"/>
      <c r="CG91" s="130"/>
      <c r="CH91" s="88">
        <f t="shared" si="67"/>
        <v>0</v>
      </c>
      <c r="CI91" s="87"/>
      <c r="CJ91" s="147" t="str">
        <f t="shared" si="54"/>
        <v/>
      </c>
      <c r="CK91" s="130"/>
      <c r="CL91" s="130"/>
      <c r="CM91" s="130"/>
      <c r="CN91" s="130"/>
      <c r="CO91" s="88">
        <f t="shared" si="68"/>
        <v>0</v>
      </c>
      <c r="CP91" s="87"/>
      <c r="CQ91" s="147" t="str">
        <f t="shared" si="55"/>
        <v/>
      </c>
      <c r="CR91" s="130"/>
      <c r="CS91" s="130"/>
      <c r="CT91" s="130"/>
      <c r="CU91" s="130"/>
      <c r="CV91" s="88">
        <f t="shared" si="69"/>
        <v>0</v>
      </c>
      <c r="CW91" s="96"/>
    </row>
    <row r="92" spans="2:101">
      <c r="B92">
        <v>86</v>
      </c>
      <c r="C92" s="87"/>
      <c r="D92" s="147" t="str">
        <f t="shared" si="70"/>
        <v/>
      </c>
      <c r="E92" s="130"/>
      <c r="F92" s="130"/>
      <c r="G92" s="130"/>
      <c r="H92" s="90"/>
      <c r="I92" s="94">
        <f t="shared" si="56"/>
        <v>0</v>
      </c>
      <c r="J92" s="87"/>
      <c r="K92" s="147" t="str">
        <f t="shared" si="43"/>
        <v/>
      </c>
      <c r="L92" s="130"/>
      <c r="M92" s="130"/>
      <c r="N92" s="130"/>
      <c r="O92" s="130"/>
      <c r="P92" s="88">
        <f t="shared" si="57"/>
        <v>0</v>
      </c>
      <c r="Q92" s="87"/>
      <c r="R92" s="147" t="str">
        <f t="shared" si="44"/>
        <v/>
      </c>
      <c r="S92" s="130"/>
      <c r="T92" s="130"/>
      <c r="U92" s="130"/>
      <c r="V92" s="130"/>
      <c r="W92" s="88">
        <f t="shared" si="58"/>
        <v>0</v>
      </c>
      <c r="X92" s="87"/>
      <c r="Y92" s="147" t="str">
        <f t="shared" si="45"/>
        <v/>
      </c>
      <c r="Z92" s="130"/>
      <c r="AA92" s="130"/>
      <c r="AB92" s="130"/>
      <c r="AC92" s="130"/>
      <c r="AD92" s="88">
        <f t="shared" si="59"/>
        <v>0</v>
      </c>
      <c r="AE92" s="87"/>
      <c r="AF92" s="147" t="str">
        <f t="shared" si="46"/>
        <v/>
      </c>
      <c r="AG92" s="130"/>
      <c r="AH92" s="130"/>
      <c r="AI92" s="130"/>
      <c r="AJ92" s="130"/>
      <c r="AK92" s="88">
        <f t="shared" si="60"/>
        <v>0</v>
      </c>
      <c r="AL92" s="87"/>
      <c r="AM92" s="147" t="str">
        <f t="shared" si="47"/>
        <v/>
      </c>
      <c r="AN92" s="130"/>
      <c r="AO92" s="130"/>
      <c r="AP92" s="130"/>
      <c r="AQ92" s="130"/>
      <c r="AR92" s="88">
        <f t="shared" si="61"/>
        <v>0</v>
      </c>
      <c r="AS92" s="87"/>
      <c r="AT92" s="147" t="str">
        <f t="shared" si="48"/>
        <v/>
      </c>
      <c r="AU92" s="130"/>
      <c r="AV92" s="130"/>
      <c r="AW92" s="130"/>
      <c r="AX92" s="130"/>
      <c r="AY92" s="88">
        <f t="shared" si="62"/>
        <v>0</v>
      </c>
      <c r="AZ92" s="87"/>
      <c r="BA92" s="147" t="str">
        <f t="shared" si="49"/>
        <v/>
      </c>
      <c r="BB92" s="130"/>
      <c r="BC92" s="130"/>
      <c r="BD92" s="130"/>
      <c r="BE92" s="130"/>
      <c r="BF92" s="88">
        <f t="shared" si="63"/>
        <v>0</v>
      </c>
      <c r="BG92" s="87"/>
      <c r="BH92" s="147" t="str">
        <f t="shared" si="50"/>
        <v/>
      </c>
      <c r="BI92" s="130"/>
      <c r="BJ92" s="130"/>
      <c r="BK92" s="130"/>
      <c r="BL92" s="130"/>
      <c r="BM92" s="88">
        <f t="shared" si="64"/>
        <v>0</v>
      </c>
      <c r="BN92" s="87"/>
      <c r="BO92" s="147" t="str">
        <f t="shared" si="51"/>
        <v/>
      </c>
      <c r="BP92" s="130"/>
      <c r="BQ92" s="130"/>
      <c r="BR92" s="130"/>
      <c r="BS92" s="130"/>
      <c r="BT92" s="88">
        <f t="shared" si="65"/>
        <v>0</v>
      </c>
      <c r="BU92" s="87"/>
      <c r="BV92" s="147" t="str">
        <f t="shared" si="52"/>
        <v/>
      </c>
      <c r="BW92" s="130"/>
      <c r="BX92" s="130"/>
      <c r="BY92" s="130"/>
      <c r="BZ92" s="130"/>
      <c r="CA92" s="88">
        <f t="shared" si="66"/>
        <v>0</v>
      </c>
      <c r="CB92" s="87"/>
      <c r="CC92" s="147" t="str">
        <f t="shared" si="53"/>
        <v/>
      </c>
      <c r="CD92" s="130"/>
      <c r="CE92" s="130"/>
      <c r="CF92" s="130"/>
      <c r="CG92" s="130"/>
      <c r="CH92" s="88">
        <f t="shared" si="67"/>
        <v>0</v>
      </c>
      <c r="CI92" s="87"/>
      <c r="CJ92" s="147" t="str">
        <f t="shared" si="54"/>
        <v/>
      </c>
      <c r="CK92" s="130"/>
      <c r="CL92" s="130"/>
      <c r="CM92" s="130"/>
      <c r="CN92" s="130"/>
      <c r="CO92" s="88">
        <f t="shared" si="68"/>
        <v>0</v>
      </c>
      <c r="CP92" s="87"/>
      <c r="CQ92" s="147" t="str">
        <f t="shared" si="55"/>
        <v/>
      </c>
      <c r="CR92" s="130"/>
      <c r="CS92" s="130"/>
      <c r="CT92" s="130"/>
      <c r="CU92" s="130"/>
      <c r="CV92" s="88">
        <f t="shared" si="69"/>
        <v>0</v>
      </c>
      <c r="CW92" s="96"/>
    </row>
    <row r="93" spans="2:101">
      <c r="B93">
        <v>87</v>
      </c>
      <c r="C93" s="87"/>
      <c r="D93" s="147" t="str">
        <f t="shared" si="70"/>
        <v/>
      </c>
      <c r="E93" s="130"/>
      <c r="F93" s="130"/>
      <c r="G93" s="130"/>
      <c r="H93" s="90"/>
      <c r="I93" s="94">
        <f t="shared" si="56"/>
        <v>0</v>
      </c>
      <c r="J93" s="87"/>
      <c r="K93" s="147" t="str">
        <f t="shared" si="43"/>
        <v/>
      </c>
      <c r="L93" s="130"/>
      <c r="M93" s="130"/>
      <c r="N93" s="130"/>
      <c r="O93" s="130"/>
      <c r="P93" s="88">
        <f t="shared" si="57"/>
        <v>0</v>
      </c>
      <c r="Q93" s="87"/>
      <c r="R93" s="147" t="str">
        <f t="shared" si="44"/>
        <v/>
      </c>
      <c r="S93" s="130"/>
      <c r="T93" s="130"/>
      <c r="U93" s="130"/>
      <c r="V93" s="130"/>
      <c r="W93" s="88">
        <f t="shared" si="58"/>
        <v>0</v>
      </c>
      <c r="X93" s="87"/>
      <c r="Y93" s="147" t="str">
        <f t="shared" si="45"/>
        <v/>
      </c>
      <c r="Z93" s="130"/>
      <c r="AA93" s="130"/>
      <c r="AB93" s="130"/>
      <c r="AC93" s="130"/>
      <c r="AD93" s="88">
        <f t="shared" si="59"/>
        <v>0</v>
      </c>
      <c r="AE93" s="87"/>
      <c r="AF93" s="147" t="str">
        <f t="shared" si="46"/>
        <v/>
      </c>
      <c r="AG93" s="130"/>
      <c r="AH93" s="130"/>
      <c r="AI93" s="130"/>
      <c r="AJ93" s="130"/>
      <c r="AK93" s="88">
        <f t="shared" si="60"/>
        <v>0</v>
      </c>
      <c r="AL93" s="87"/>
      <c r="AM93" s="147" t="str">
        <f t="shared" si="47"/>
        <v/>
      </c>
      <c r="AN93" s="130"/>
      <c r="AO93" s="130"/>
      <c r="AP93" s="130"/>
      <c r="AQ93" s="130"/>
      <c r="AR93" s="88">
        <f t="shared" si="61"/>
        <v>0</v>
      </c>
      <c r="AS93" s="87"/>
      <c r="AT93" s="147" t="str">
        <f t="shared" si="48"/>
        <v/>
      </c>
      <c r="AU93" s="130"/>
      <c r="AV93" s="130"/>
      <c r="AW93" s="130"/>
      <c r="AX93" s="130"/>
      <c r="AY93" s="88">
        <f t="shared" si="62"/>
        <v>0</v>
      </c>
      <c r="AZ93" s="87"/>
      <c r="BA93" s="147" t="str">
        <f t="shared" si="49"/>
        <v/>
      </c>
      <c r="BB93" s="130"/>
      <c r="BC93" s="130"/>
      <c r="BD93" s="130"/>
      <c r="BE93" s="130"/>
      <c r="BF93" s="88">
        <f t="shared" si="63"/>
        <v>0</v>
      </c>
      <c r="BG93" s="87"/>
      <c r="BH93" s="147" t="str">
        <f t="shared" si="50"/>
        <v/>
      </c>
      <c r="BI93" s="130"/>
      <c r="BJ93" s="130"/>
      <c r="BK93" s="130"/>
      <c r="BL93" s="130"/>
      <c r="BM93" s="88">
        <f t="shared" si="64"/>
        <v>0</v>
      </c>
      <c r="BN93" s="87"/>
      <c r="BO93" s="147" t="str">
        <f t="shared" si="51"/>
        <v/>
      </c>
      <c r="BP93" s="130"/>
      <c r="BQ93" s="130"/>
      <c r="BR93" s="130"/>
      <c r="BS93" s="130"/>
      <c r="BT93" s="88">
        <f t="shared" si="65"/>
        <v>0</v>
      </c>
      <c r="BU93" s="87"/>
      <c r="BV93" s="147" t="str">
        <f t="shared" si="52"/>
        <v/>
      </c>
      <c r="BW93" s="130"/>
      <c r="BX93" s="130"/>
      <c r="BY93" s="130"/>
      <c r="BZ93" s="130"/>
      <c r="CA93" s="88">
        <f t="shared" si="66"/>
        <v>0</v>
      </c>
      <c r="CB93" s="87"/>
      <c r="CC93" s="147" t="str">
        <f t="shared" si="53"/>
        <v/>
      </c>
      <c r="CD93" s="130"/>
      <c r="CE93" s="130"/>
      <c r="CF93" s="130"/>
      <c r="CG93" s="130"/>
      <c r="CH93" s="88">
        <f t="shared" si="67"/>
        <v>0</v>
      </c>
      <c r="CI93" s="87"/>
      <c r="CJ93" s="147" t="str">
        <f t="shared" si="54"/>
        <v/>
      </c>
      <c r="CK93" s="130"/>
      <c r="CL93" s="130"/>
      <c r="CM93" s="130"/>
      <c r="CN93" s="130"/>
      <c r="CO93" s="88">
        <f t="shared" si="68"/>
        <v>0</v>
      </c>
      <c r="CP93" s="87"/>
      <c r="CQ93" s="147" t="str">
        <f t="shared" si="55"/>
        <v/>
      </c>
      <c r="CR93" s="130"/>
      <c r="CS93" s="130"/>
      <c r="CT93" s="130"/>
      <c r="CU93" s="130"/>
      <c r="CV93" s="88">
        <f t="shared" si="69"/>
        <v>0</v>
      </c>
      <c r="CW93" s="96"/>
    </row>
    <row r="94" spans="2:101">
      <c r="B94">
        <v>88</v>
      </c>
      <c r="C94" s="87"/>
      <c r="D94" s="147" t="str">
        <f t="shared" si="70"/>
        <v/>
      </c>
      <c r="E94" s="130"/>
      <c r="F94" s="130"/>
      <c r="G94" s="130"/>
      <c r="H94" s="90"/>
      <c r="I94" s="94">
        <f t="shared" si="56"/>
        <v>0</v>
      </c>
      <c r="J94" s="87"/>
      <c r="K94" s="147" t="str">
        <f t="shared" si="43"/>
        <v/>
      </c>
      <c r="L94" s="130"/>
      <c r="M94" s="130"/>
      <c r="N94" s="130"/>
      <c r="O94" s="130"/>
      <c r="P94" s="88">
        <f t="shared" si="57"/>
        <v>0</v>
      </c>
      <c r="Q94" s="87"/>
      <c r="R94" s="147" t="str">
        <f t="shared" si="44"/>
        <v/>
      </c>
      <c r="S94" s="130"/>
      <c r="T94" s="130"/>
      <c r="U94" s="130"/>
      <c r="V94" s="130"/>
      <c r="W94" s="88">
        <f t="shared" si="58"/>
        <v>0</v>
      </c>
      <c r="X94" s="87"/>
      <c r="Y94" s="147" t="str">
        <f t="shared" si="45"/>
        <v/>
      </c>
      <c r="Z94" s="130"/>
      <c r="AA94" s="130"/>
      <c r="AB94" s="130"/>
      <c r="AC94" s="130"/>
      <c r="AD94" s="88">
        <f t="shared" si="59"/>
        <v>0</v>
      </c>
      <c r="AE94" s="87"/>
      <c r="AF94" s="147" t="str">
        <f t="shared" si="46"/>
        <v/>
      </c>
      <c r="AG94" s="130"/>
      <c r="AH94" s="130"/>
      <c r="AI94" s="130"/>
      <c r="AJ94" s="130"/>
      <c r="AK94" s="88">
        <f t="shared" si="60"/>
        <v>0</v>
      </c>
      <c r="AL94" s="87"/>
      <c r="AM94" s="147" t="str">
        <f t="shared" si="47"/>
        <v/>
      </c>
      <c r="AN94" s="130"/>
      <c r="AO94" s="130"/>
      <c r="AP94" s="130"/>
      <c r="AQ94" s="130"/>
      <c r="AR94" s="88">
        <f t="shared" si="61"/>
        <v>0</v>
      </c>
      <c r="AS94" s="87"/>
      <c r="AT94" s="147" t="str">
        <f t="shared" si="48"/>
        <v/>
      </c>
      <c r="AU94" s="130"/>
      <c r="AV94" s="130"/>
      <c r="AW94" s="130"/>
      <c r="AX94" s="130"/>
      <c r="AY94" s="88">
        <f t="shared" si="62"/>
        <v>0</v>
      </c>
      <c r="AZ94" s="87"/>
      <c r="BA94" s="147" t="str">
        <f t="shared" si="49"/>
        <v/>
      </c>
      <c r="BB94" s="130"/>
      <c r="BC94" s="130"/>
      <c r="BD94" s="130"/>
      <c r="BE94" s="130"/>
      <c r="BF94" s="88">
        <f t="shared" si="63"/>
        <v>0</v>
      </c>
      <c r="BG94" s="87"/>
      <c r="BH94" s="147" t="str">
        <f t="shared" si="50"/>
        <v/>
      </c>
      <c r="BI94" s="130"/>
      <c r="BJ94" s="130"/>
      <c r="BK94" s="130"/>
      <c r="BL94" s="130"/>
      <c r="BM94" s="88">
        <f t="shared" si="64"/>
        <v>0</v>
      </c>
      <c r="BN94" s="87"/>
      <c r="BO94" s="147" t="str">
        <f t="shared" si="51"/>
        <v/>
      </c>
      <c r="BP94" s="130"/>
      <c r="BQ94" s="130"/>
      <c r="BR94" s="130"/>
      <c r="BS94" s="130"/>
      <c r="BT94" s="88">
        <f t="shared" si="65"/>
        <v>0</v>
      </c>
      <c r="BU94" s="87"/>
      <c r="BV94" s="147" t="str">
        <f t="shared" si="52"/>
        <v/>
      </c>
      <c r="BW94" s="130"/>
      <c r="BX94" s="130"/>
      <c r="BY94" s="130"/>
      <c r="BZ94" s="130"/>
      <c r="CA94" s="88">
        <f t="shared" si="66"/>
        <v>0</v>
      </c>
      <c r="CB94" s="87"/>
      <c r="CC94" s="147" t="str">
        <f t="shared" si="53"/>
        <v/>
      </c>
      <c r="CD94" s="130"/>
      <c r="CE94" s="130"/>
      <c r="CF94" s="130"/>
      <c r="CG94" s="130"/>
      <c r="CH94" s="88">
        <f t="shared" si="67"/>
        <v>0</v>
      </c>
      <c r="CI94" s="87"/>
      <c r="CJ94" s="147" t="str">
        <f t="shared" si="54"/>
        <v/>
      </c>
      <c r="CK94" s="130"/>
      <c r="CL94" s="130"/>
      <c r="CM94" s="130"/>
      <c r="CN94" s="130"/>
      <c r="CO94" s="88">
        <f t="shared" si="68"/>
        <v>0</v>
      </c>
      <c r="CP94" s="87"/>
      <c r="CQ94" s="147" t="str">
        <f t="shared" si="55"/>
        <v/>
      </c>
      <c r="CR94" s="130"/>
      <c r="CS94" s="130"/>
      <c r="CT94" s="130"/>
      <c r="CU94" s="130"/>
      <c r="CV94" s="88">
        <f t="shared" si="69"/>
        <v>0</v>
      </c>
      <c r="CW94" s="96"/>
    </row>
    <row r="95" spans="2:101">
      <c r="B95">
        <v>89</v>
      </c>
      <c r="C95" s="87"/>
      <c r="D95" s="147" t="str">
        <f t="shared" si="70"/>
        <v/>
      </c>
      <c r="E95" s="130"/>
      <c r="F95" s="130"/>
      <c r="G95" s="130"/>
      <c r="H95" s="90"/>
      <c r="I95" s="94">
        <f t="shared" si="56"/>
        <v>0</v>
      </c>
      <c r="J95" s="87"/>
      <c r="K95" s="147" t="str">
        <f t="shared" si="43"/>
        <v/>
      </c>
      <c r="L95" s="130"/>
      <c r="M95" s="130"/>
      <c r="N95" s="130"/>
      <c r="O95" s="130"/>
      <c r="P95" s="88">
        <f t="shared" si="57"/>
        <v>0</v>
      </c>
      <c r="Q95" s="87"/>
      <c r="R95" s="147" t="str">
        <f t="shared" si="44"/>
        <v/>
      </c>
      <c r="S95" s="130"/>
      <c r="T95" s="130"/>
      <c r="U95" s="130"/>
      <c r="V95" s="130"/>
      <c r="W95" s="88">
        <f t="shared" si="58"/>
        <v>0</v>
      </c>
      <c r="X95" s="87"/>
      <c r="Y95" s="147" t="str">
        <f t="shared" si="45"/>
        <v/>
      </c>
      <c r="Z95" s="130"/>
      <c r="AA95" s="130"/>
      <c r="AB95" s="130"/>
      <c r="AC95" s="130"/>
      <c r="AD95" s="88">
        <f t="shared" si="59"/>
        <v>0</v>
      </c>
      <c r="AE95" s="87"/>
      <c r="AF95" s="147" t="str">
        <f t="shared" si="46"/>
        <v/>
      </c>
      <c r="AG95" s="130"/>
      <c r="AH95" s="130"/>
      <c r="AI95" s="130"/>
      <c r="AJ95" s="130"/>
      <c r="AK95" s="88">
        <f t="shared" si="60"/>
        <v>0</v>
      </c>
      <c r="AL95" s="87"/>
      <c r="AM95" s="147" t="str">
        <f t="shared" si="47"/>
        <v/>
      </c>
      <c r="AN95" s="130"/>
      <c r="AO95" s="130"/>
      <c r="AP95" s="130"/>
      <c r="AQ95" s="130"/>
      <c r="AR95" s="88">
        <f t="shared" si="61"/>
        <v>0</v>
      </c>
      <c r="AS95" s="87"/>
      <c r="AT95" s="147" t="str">
        <f t="shared" si="48"/>
        <v/>
      </c>
      <c r="AU95" s="130"/>
      <c r="AV95" s="130"/>
      <c r="AW95" s="130"/>
      <c r="AX95" s="130"/>
      <c r="AY95" s="88">
        <f t="shared" si="62"/>
        <v>0</v>
      </c>
      <c r="AZ95" s="87"/>
      <c r="BA95" s="147" t="str">
        <f t="shared" si="49"/>
        <v/>
      </c>
      <c r="BB95" s="130"/>
      <c r="BC95" s="130"/>
      <c r="BD95" s="130"/>
      <c r="BE95" s="130"/>
      <c r="BF95" s="88">
        <f t="shared" si="63"/>
        <v>0</v>
      </c>
      <c r="BG95" s="87"/>
      <c r="BH95" s="147" t="str">
        <f t="shared" si="50"/>
        <v/>
      </c>
      <c r="BI95" s="130"/>
      <c r="BJ95" s="130"/>
      <c r="BK95" s="130"/>
      <c r="BL95" s="130"/>
      <c r="BM95" s="88">
        <f t="shared" si="64"/>
        <v>0</v>
      </c>
      <c r="BN95" s="87"/>
      <c r="BO95" s="147" t="str">
        <f t="shared" si="51"/>
        <v/>
      </c>
      <c r="BP95" s="130"/>
      <c r="BQ95" s="130"/>
      <c r="BR95" s="130"/>
      <c r="BS95" s="130"/>
      <c r="BT95" s="88">
        <f t="shared" si="65"/>
        <v>0</v>
      </c>
      <c r="BU95" s="87"/>
      <c r="BV95" s="147" t="str">
        <f t="shared" si="52"/>
        <v/>
      </c>
      <c r="BW95" s="130"/>
      <c r="BX95" s="130"/>
      <c r="BY95" s="130"/>
      <c r="BZ95" s="130"/>
      <c r="CA95" s="88">
        <f t="shared" si="66"/>
        <v>0</v>
      </c>
      <c r="CB95" s="87"/>
      <c r="CC95" s="147" t="str">
        <f t="shared" si="53"/>
        <v/>
      </c>
      <c r="CD95" s="130"/>
      <c r="CE95" s="130"/>
      <c r="CF95" s="130"/>
      <c r="CG95" s="130"/>
      <c r="CH95" s="88">
        <f t="shared" si="67"/>
        <v>0</v>
      </c>
      <c r="CI95" s="87"/>
      <c r="CJ95" s="147" t="str">
        <f t="shared" si="54"/>
        <v/>
      </c>
      <c r="CK95" s="130"/>
      <c r="CL95" s="130"/>
      <c r="CM95" s="130"/>
      <c r="CN95" s="130"/>
      <c r="CO95" s="88">
        <f t="shared" si="68"/>
        <v>0</v>
      </c>
      <c r="CP95" s="87"/>
      <c r="CQ95" s="147" t="str">
        <f t="shared" si="55"/>
        <v/>
      </c>
      <c r="CR95" s="130"/>
      <c r="CS95" s="130"/>
      <c r="CT95" s="130"/>
      <c r="CU95" s="130"/>
      <c r="CV95" s="88">
        <f t="shared" si="69"/>
        <v>0</v>
      </c>
      <c r="CW95" s="96"/>
    </row>
    <row r="96" spans="2:101">
      <c r="B96">
        <v>90</v>
      </c>
      <c r="C96" s="87"/>
      <c r="D96" s="147" t="str">
        <f t="shared" si="70"/>
        <v/>
      </c>
      <c r="E96" s="130"/>
      <c r="F96" s="130"/>
      <c r="G96" s="130"/>
      <c r="H96" s="90"/>
      <c r="I96" s="94">
        <f t="shared" si="56"/>
        <v>0</v>
      </c>
      <c r="J96" s="87"/>
      <c r="K96" s="147" t="str">
        <f t="shared" si="43"/>
        <v/>
      </c>
      <c r="L96" s="130"/>
      <c r="M96" s="130"/>
      <c r="N96" s="130"/>
      <c r="O96" s="130"/>
      <c r="P96" s="88">
        <f t="shared" si="57"/>
        <v>0</v>
      </c>
      <c r="Q96" s="87"/>
      <c r="R96" s="147" t="str">
        <f t="shared" si="44"/>
        <v/>
      </c>
      <c r="S96" s="130"/>
      <c r="T96" s="130"/>
      <c r="U96" s="130"/>
      <c r="V96" s="130"/>
      <c r="W96" s="88">
        <f t="shared" si="58"/>
        <v>0</v>
      </c>
      <c r="X96" s="87"/>
      <c r="Y96" s="147" t="str">
        <f t="shared" si="45"/>
        <v/>
      </c>
      <c r="Z96" s="130"/>
      <c r="AA96" s="130"/>
      <c r="AB96" s="130"/>
      <c r="AC96" s="130"/>
      <c r="AD96" s="88">
        <f t="shared" si="59"/>
        <v>0</v>
      </c>
      <c r="AE96" s="87"/>
      <c r="AF96" s="147" t="str">
        <f t="shared" si="46"/>
        <v/>
      </c>
      <c r="AG96" s="130"/>
      <c r="AH96" s="130"/>
      <c r="AI96" s="130"/>
      <c r="AJ96" s="130"/>
      <c r="AK96" s="88">
        <f t="shared" si="60"/>
        <v>0</v>
      </c>
      <c r="AL96" s="87"/>
      <c r="AM96" s="147" t="str">
        <f t="shared" si="47"/>
        <v/>
      </c>
      <c r="AN96" s="130"/>
      <c r="AO96" s="130"/>
      <c r="AP96" s="130"/>
      <c r="AQ96" s="130"/>
      <c r="AR96" s="88">
        <f t="shared" si="61"/>
        <v>0</v>
      </c>
      <c r="AS96" s="87"/>
      <c r="AT96" s="147" t="str">
        <f t="shared" si="48"/>
        <v/>
      </c>
      <c r="AU96" s="130"/>
      <c r="AV96" s="130"/>
      <c r="AW96" s="130"/>
      <c r="AX96" s="130"/>
      <c r="AY96" s="88">
        <f t="shared" si="62"/>
        <v>0</v>
      </c>
      <c r="AZ96" s="87"/>
      <c r="BA96" s="147" t="str">
        <f t="shared" si="49"/>
        <v/>
      </c>
      <c r="BB96" s="130"/>
      <c r="BC96" s="130"/>
      <c r="BD96" s="130"/>
      <c r="BE96" s="130"/>
      <c r="BF96" s="88">
        <f t="shared" si="63"/>
        <v>0</v>
      </c>
      <c r="BG96" s="87"/>
      <c r="BH96" s="147" t="str">
        <f t="shared" si="50"/>
        <v/>
      </c>
      <c r="BI96" s="130"/>
      <c r="BJ96" s="130"/>
      <c r="BK96" s="130"/>
      <c r="BL96" s="130"/>
      <c r="BM96" s="88">
        <f t="shared" si="64"/>
        <v>0</v>
      </c>
      <c r="BN96" s="87"/>
      <c r="BO96" s="147" t="str">
        <f t="shared" si="51"/>
        <v/>
      </c>
      <c r="BP96" s="130"/>
      <c r="BQ96" s="130"/>
      <c r="BR96" s="130"/>
      <c r="BS96" s="130"/>
      <c r="BT96" s="88">
        <f t="shared" si="65"/>
        <v>0</v>
      </c>
      <c r="BU96" s="87"/>
      <c r="BV96" s="147" t="str">
        <f t="shared" si="52"/>
        <v/>
      </c>
      <c r="BW96" s="130"/>
      <c r="BX96" s="130"/>
      <c r="BY96" s="130"/>
      <c r="BZ96" s="130"/>
      <c r="CA96" s="88">
        <f t="shared" si="66"/>
        <v>0</v>
      </c>
      <c r="CB96" s="87"/>
      <c r="CC96" s="147" t="str">
        <f t="shared" si="53"/>
        <v/>
      </c>
      <c r="CD96" s="130"/>
      <c r="CE96" s="130"/>
      <c r="CF96" s="130"/>
      <c r="CG96" s="130"/>
      <c r="CH96" s="88">
        <f t="shared" si="67"/>
        <v>0</v>
      </c>
      <c r="CI96" s="87"/>
      <c r="CJ96" s="147" t="str">
        <f t="shared" si="54"/>
        <v/>
      </c>
      <c r="CK96" s="130"/>
      <c r="CL96" s="130"/>
      <c r="CM96" s="130"/>
      <c r="CN96" s="130"/>
      <c r="CO96" s="88">
        <f t="shared" si="68"/>
        <v>0</v>
      </c>
      <c r="CP96" s="87"/>
      <c r="CQ96" s="147" t="str">
        <f t="shared" si="55"/>
        <v/>
      </c>
      <c r="CR96" s="130"/>
      <c r="CS96" s="130"/>
      <c r="CT96" s="130"/>
      <c r="CU96" s="130"/>
      <c r="CV96" s="88">
        <f t="shared" si="69"/>
        <v>0</v>
      </c>
      <c r="CW96" s="96"/>
    </row>
    <row r="97" spans="2:101">
      <c r="B97">
        <v>91</v>
      </c>
      <c r="C97" s="87"/>
      <c r="D97" s="147" t="str">
        <f t="shared" si="70"/>
        <v/>
      </c>
      <c r="E97" s="130"/>
      <c r="F97" s="130"/>
      <c r="G97" s="130"/>
      <c r="H97" s="90"/>
      <c r="I97" s="94">
        <f t="shared" si="56"/>
        <v>0</v>
      </c>
      <c r="J97" s="87"/>
      <c r="K97" s="147" t="str">
        <f t="shared" si="43"/>
        <v/>
      </c>
      <c r="L97" s="130"/>
      <c r="M97" s="130"/>
      <c r="N97" s="130"/>
      <c r="O97" s="130"/>
      <c r="P97" s="88">
        <f t="shared" si="57"/>
        <v>0</v>
      </c>
      <c r="Q97" s="87"/>
      <c r="R97" s="147" t="str">
        <f t="shared" si="44"/>
        <v/>
      </c>
      <c r="S97" s="130"/>
      <c r="T97" s="130"/>
      <c r="U97" s="130"/>
      <c r="V97" s="130"/>
      <c r="W97" s="88">
        <f t="shared" si="58"/>
        <v>0</v>
      </c>
      <c r="X97" s="87"/>
      <c r="Y97" s="147" t="str">
        <f t="shared" si="45"/>
        <v/>
      </c>
      <c r="Z97" s="130"/>
      <c r="AA97" s="130"/>
      <c r="AB97" s="130"/>
      <c r="AC97" s="130"/>
      <c r="AD97" s="88">
        <f t="shared" si="59"/>
        <v>0</v>
      </c>
      <c r="AE97" s="87"/>
      <c r="AF97" s="147" t="str">
        <f t="shared" si="46"/>
        <v/>
      </c>
      <c r="AG97" s="130"/>
      <c r="AH97" s="130"/>
      <c r="AI97" s="130"/>
      <c r="AJ97" s="130"/>
      <c r="AK97" s="88">
        <f t="shared" si="60"/>
        <v>0</v>
      </c>
      <c r="AL97" s="87"/>
      <c r="AM97" s="147" t="str">
        <f t="shared" si="47"/>
        <v/>
      </c>
      <c r="AN97" s="130"/>
      <c r="AO97" s="130"/>
      <c r="AP97" s="130"/>
      <c r="AQ97" s="130"/>
      <c r="AR97" s="88">
        <f t="shared" si="61"/>
        <v>0</v>
      </c>
      <c r="AS97" s="87"/>
      <c r="AT97" s="147" t="str">
        <f t="shared" si="48"/>
        <v/>
      </c>
      <c r="AU97" s="130"/>
      <c r="AV97" s="130"/>
      <c r="AW97" s="130"/>
      <c r="AX97" s="130"/>
      <c r="AY97" s="88">
        <f t="shared" si="62"/>
        <v>0</v>
      </c>
      <c r="AZ97" s="87"/>
      <c r="BA97" s="147" t="str">
        <f t="shared" si="49"/>
        <v/>
      </c>
      <c r="BB97" s="130"/>
      <c r="BC97" s="130"/>
      <c r="BD97" s="130"/>
      <c r="BE97" s="130"/>
      <c r="BF97" s="88">
        <f t="shared" si="63"/>
        <v>0</v>
      </c>
      <c r="BG97" s="87"/>
      <c r="BH97" s="147" t="str">
        <f t="shared" si="50"/>
        <v/>
      </c>
      <c r="BI97" s="130"/>
      <c r="BJ97" s="130"/>
      <c r="BK97" s="130"/>
      <c r="BL97" s="130"/>
      <c r="BM97" s="88">
        <f t="shared" si="64"/>
        <v>0</v>
      </c>
      <c r="BN97" s="87"/>
      <c r="BO97" s="147" t="str">
        <f t="shared" si="51"/>
        <v/>
      </c>
      <c r="BP97" s="130"/>
      <c r="BQ97" s="130"/>
      <c r="BR97" s="130"/>
      <c r="BS97" s="130"/>
      <c r="BT97" s="88">
        <f t="shared" si="65"/>
        <v>0</v>
      </c>
      <c r="BU97" s="87"/>
      <c r="BV97" s="147" t="str">
        <f t="shared" si="52"/>
        <v/>
      </c>
      <c r="BW97" s="130"/>
      <c r="BX97" s="130"/>
      <c r="BY97" s="130"/>
      <c r="BZ97" s="130"/>
      <c r="CA97" s="88">
        <f t="shared" si="66"/>
        <v>0</v>
      </c>
      <c r="CB97" s="87"/>
      <c r="CC97" s="147" t="str">
        <f t="shared" si="53"/>
        <v/>
      </c>
      <c r="CD97" s="130"/>
      <c r="CE97" s="130"/>
      <c r="CF97" s="130"/>
      <c r="CG97" s="130"/>
      <c r="CH97" s="88">
        <f t="shared" si="67"/>
        <v>0</v>
      </c>
      <c r="CI97" s="87"/>
      <c r="CJ97" s="147" t="str">
        <f t="shared" si="54"/>
        <v/>
      </c>
      <c r="CK97" s="130"/>
      <c r="CL97" s="130"/>
      <c r="CM97" s="130"/>
      <c r="CN97" s="130"/>
      <c r="CO97" s="88">
        <f t="shared" si="68"/>
        <v>0</v>
      </c>
      <c r="CP97" s="87"/>
      <c r="CQ97" s="147" t="str">
        <f t="shared" si="55"/>
        <v/>
      </c>
      <c r="CR97" s="130"/>
      <c r="CS97" s="130"/>
      <c r="CT97" s="130"/>
      <c r="CU97" s="130"/>
      <c r="CV97" s="88">
        <f t="shared" si="69"/>
        <v>0</v>
      </c>
      <c r="CW97" s="96"/>
    </row>
    <row r="98" spans="2:101">
      <c r="B98">
        <v>92</v>
      </c>
      <c r="C98" s="87"/>
      <c r="D98" s="147" t="str">
        <f t="shared" si="70"/>
        <v/>
      </c>
      <c r="E98" s="130"/>
      <c r="F98" s="130"/>
      <c r="G98" s="130"/>
      <c r="H98" s="90"/>
      <c r="I98" s="94">
        <f t="shared" si="56"/>
        <v>0</v>
      </c>
      <c r="J98" s="87"/>
      <c r="K98" s="147" t="str">
        <f t="shared" si="43"/>
        <v/>
      </c>
      <c r="L98" s="130"/>
      <c r="M98" s="130"/>
      <c r="N98" s="130"/>
      <c r="O98" s="130"/>
      <c r="P98" s="88">
        <f t="shared" si="57"/>
        <v>0</v>
      </c>
      <c r="Q98" s="87"/>
      <c r="R98" s="147" t="str">
        <f t="shared" si="44"/>
        <v/>
      </c>
      <c r="S98" s="130"/>
      <c r="T98" s="130"/>
      <c r="U98" s="130"/>
      <c r="V98" s="130"/>
      <c r="W98" s="88">
        <f t="shared" si="58"/>
        <v>0</v>
      </c>
      <c r="X98" s="87"/>
      <c r="Y98" s="147" t="str">
        <f t="shared" si="45"/>
        <v/>
      </c>
      <c r="Z98" s="130"/>
      <c r="AA98" s="130"/>
      <c r="AB98" s="130"/>
      <c r="AC98" s="130"/>
      <c r="AD98" s="88">
        <f t="shared" si="59"/>
        <v>0</v>
      </c>
      <c r="AE98" s="87"/>
      <c r="AF98" s="147" t="str">
        <f t="shared" si="46"/>
        <v/>
      </c>
      <c r="AG98" s="130"/>
      <c r="AH98" s="130"/>
      <c r="AI98" s="130"/>
      <c r="AJ98" s="130"/>
      <c r="AK98" s="88">
        <f t="shared" si="60"/>
        <v>0</v>
      </c>
      <c r="AL98" s="87"/>
      <c r="AM98" s="147" t="str">
        <f t="shared" si="47"/>
        <v/>
      </c>
      <c r="AN98" s="130"/>
      <c r="AO98" s="130"/>
      <c r="AP98" s="130"/>
      <c r="AQ98" s="130"/>
      <c r="AR98" s="88">
        <f t="shared" si="61"/>
        <v>0</v>
      </c>
      <c r="AS98" s="87"/>
      <c r="AT98" s="147" t="str">
        <f t="shared" si="48"/>
        <v/>
      </c>
      <c r="AU98" s="130"/>
      <c r="AV98" s="130"/>
      <c r="AW98" s="130"/>
      <c r="AX98" s="130"/>
      <c r="AY98" s="88">
        <f t="shared" si="62"/>
        <v>0</v>
      </c>
      <c r="AZ98" s="87"/>
      <c r="BA98" s="147" t="str">
        <f t="shared" si="49"/>
        <v/>
      </c>
      <c r="BB98" s="130"/>
      <c r="BC98" s="130"/>
      <c r="BD98" s="130"/>
      <c r="BE98" s="130"/>
      <c r="BF98" s="88">
        <f t="shared" si="63"/>
        <v>0</v>
      </c>
      <c r="BG98" s="87"/>
      <c r="BH98" s="147" t="str">
        <f t="shared" si="50"/>
        <v/>
      </c>
      <c r="BI98" s="130"/>
      <c r="BJ98" s="130"/>
      <c r="BK98" s="130"/>
      <c r="BL98" s="130"/>
      <c r="BM98" s="88">
        <f t="shared" si="64"/>
        <v>0</v>
      </c>
      <c r="BN98" s="87"/>
      <c r="BO98" s="147" t="str">
        <f t="shared" si="51"/>
        <v/>
      </c>
      <c r="BP98" s="130"/>
      <c r="BQ98" s="130"/>
      <c r="BR98" s="130"/>
      <c r="BS98" s="130"/>
      <c r="BT98" s="88">
        <f t="shared" si="65"/>
        <v>0</v>
      </c>
      <c r="BU98" s="87"/>
      <c r="BV98" s="147" t="str">
        <f t="shared" si="52"/>
        <v/>
      </c>
      <c r="BW98" s="130"/>
      <c r="BX98" s="130"/>
      <c r="BY98" s="130"/>
      <c r="BZ98" s="130"/>
      <c r="CA98" s="88">
        <f t="shared" si="66"/>
        <v>0</v>
      </c>
      <c r="CB98" s="87"/>
      <c r="CC98" s="147" t="str">
        <f t="shared" si="53"/>
        <v/>
      </c>
      <c r="CD98" s="130"/>
      <c r="CE98" s="130"/>
      <c r="CF98" s="130"/>
      <c r="CG98" s="130"/>
      <c r="CH98" s="88">
        <f t="shared" si="67"/>
        <v>0</v>
      </c>
      <c r="CI98" s="87"/>
      <c r="CJ98" s="147" t="str">
        <f t="shared" si="54"/>
        <v/>
      </c>
      <c r="CK98" s="130"/>
      <c r="CL98" s="130"/>
      <c r="CM98" s="130"/>
      <c r="CN98" s="130"/>
      <c r="CO98" s="88">
        <f t="shared" si="68"/>
        <v>0</v>
      </c>
      <c r="CP98" s="87"/>
      <c r="CQ98" s="147" t="str">
        <f t="shared" si="55"/>
        <v/>
      </c>
      <c r="CR98" s="130"/>
      <c r="CS98" s="130"/>
      <c r="CT98" s="130"/>
      <c r="CU98" s="130"/>
      <c r="CV98" s="88">
        <f t="shared" si="69"/>
        <v>0</v>
      </c>
      <c r="CW98" s="96"/>
    </row>
    <row r="99" spans="2:101">
      <c r="B99">
        <v>93</v>
      </c>
      <c r="C99" s="87"/>
      <c r="D99" s="147" t="str">
        <f t="shared" si="70"/>
        <v/>
      </c>
      <c r="E99" s="130"/>
      <c r="F99" s="130"/>
      <c r="G99" s="130"/>
      <c r="H99" s="90"/>
      <c r="I99" s="94">
        <f t="shared" si="56"/>
        <v>0</v>
      </c>
      <c r="J99" s="87"/>
      <c r="K99" s="147" t="str">
        <f t="shared" si="43"/>
        <v/>
      </c>
      <c r="L99" s="130"/>
      <c r="M99" s="130"/>
      <c r="N99" s="130"/>
      <c r="O99" s="130"/>
      <c r="P99" s="88">
        <f t="shared" si="57"/>
        <v>0</v>
      </c>
      <c r="Q99" s="87"/>
      <c r="R99" s="147" t="str">
        <f t="shared" si="44"/>
        <v/>
      </c>
      <c r="S99" s="130"/>
      <c r="T99" s="130"/>
      <c r="U99" s="130"/>
      <c r="V99" s="130"/>
      <c r="W99" s="88">
        <f t="shared" si="58"/>
        <v>0</v>
      </c>
      <c r="X99" s="87"/>
      <c r="Y99" s="147" t="str">
        <f t="shared" si="45"/>
        <v/>
      </c>
      <c r="Z99" s="130"/>
      <c r="AA99" s="130"/>
      <c r="AB99" s="130"/>
      <c r="AC99" s="130"/>
      <c r="AD99" s="88">
        <f t="shared" si="59"/>
        <v>0</v>
      </c>
      <c r="AE99" s="87"/>
      <c r="AF99" s="147" t="str">
        <f t="shared" si="46"/>
        <v/>
      </c>
      <c r="AG99" s="130"/>
      <c r="AH99" s="130"/>
      <c r="AI99" s="130"/>
      <c r="AJ99" s="130"/>
      <c r="AK99" s="88">
        <f t="shared" si="60"/>
        <v>0</v>
      </c>
      <c r="AL99" s="87"/>
      <c r="AM99" s="147" t="str">
        <f t="shared" si="47"/>
        <v/>
      </c>
      <c r="AN99" s="130"/>
      <c r="AO99" s="130"/>
      <c r="AP99" s="130"/>
      <c r="AQ99" s="130"/>
      <c r="AR99" s="88">
        <f t="shared" si="61"/>
        <v>0</v>
      </c>
      <c r="AS99" s="87"/>
      <c r="AT99" s="147" t="str">
        <f t="shared" si="48"/>
        <v/>
      </c>
      <c r="AU99" s="130"/>
      <c r="AV99" s="130"/>
      <c r="AW99" s="130"/>
      <c r="AX99" s="130"/>
      <c r="AY99" s="88">
        <f t="shared" si="62"/>
        <v>0</v>
      </c>
      <c r="AZ99" s="87"/>
      <c r="BA99" s="147" t="str">
        <f t="shared" si="49"/>
        <v/>
      </c>
      <c r="BB99" s="130"/>
      <c r="BC99" s="130"/>
      <c r="BD99" s="130"/>
      <c r="BE99" s="130"/>
      <c r="BF99" s="88">
        <f t="shared" si="63"/>
        <v>0</v>
      </c>
      <c r="BG99" s="87"/>
      <c r="BH99" s="147" t="str">
        <f t="shared" si="50"/>
        <v/>
      </c>
      <c r="BI99" s="130"/>
      <c r="BJ99" s="130"/>
      <c r="BK99" s="130"/>
      <c r="BL99" s="130"/>
      <c r="BM99" s="88">
        <f t="shared" si="64"/>
        <v>0</v>
      </c>
      <c r="BN99" s="87"/>
      <c r="BO99" s="147" t="str">
        <f t="shared" si="51"/>
        <v/>
      </c>
      <c r="BP99" s="130"/>
      <c r="BQ99" s="130"/>
      <c r="BR99" s="130"/>
      <c r="BS99" s="130"/>
      <c r="BT99" s="88">
        <f t="shared" si="65"/>
        <v>0</v>
      </c>
      <c r="BU99" s="87"/>
      <c r="BV99" s="147" t="str">
        <f t="shared" si="52"/>
        <v/>
      </c>
      <c r="BW99" s="130"/>
      <c r="BX99" s="130"/>
      <c r="BY99" s="130"/>
      <c r="BZ99" s="130"/>
      <c r="CA99" s="88">
        <f t="shared" si="66"/>
        <v>0</v>
      </c>
      <c r="CB99" s="87"/>
      <c r="CC99" s="147" t="str">
        <f t="shared" si="53"/>
        <v/>
      </c>
      <c r="CD99" s="130"/>
      <c r="CE99" s="130"/>
      <c r="CF99" s="130"/>
      <c r="CG99" s="130"/>
      <c r="CH99" s="88">
        <f t="shared" si="67"/>
        <v>0</v>
      </c>
      <c r="CI99" s="87"/>
      <c r="CJ99" s="147" t="str">
        <f t="shared" si="54"/>
        <v/>
      </c>
      <c r="CK99" s="130"/>
      <c r="CL99" s="130"/>
      <c r="CM99" s="130"/>
      <c r="CN99" s="130"/>
      <c r="CO99" s="88">
        <f t="shared" si="68"/>
        <v>0</v>
      </c>
      <c r="CP99" s="87"/>
      <c r="CQ99" s="147" t="str">
        <f t="shared" si="55"/>
        <v/>
      </c>
      <c r="CR99" s="130"/>
      <c r="CS99" s="130"/>
      <c r="CT99" s="130"/>
      <c r="CU99" s="130"/>
      <c r="CV99" s="88">
        <f t="shared" si="69"/>
        <v>0</v>
      </c>
      <c r="CW99" s="96"/>
    </row>
    <row r="100" spans="2:101" ht="15.75" thickBot="1">
      <c r="B100">
        <v>94</v>
      </c>
      <c r="C100" s="91"/>
      <c r="D100" s="147" t="str">
        <f t="shared" si="70"/>
        <v/>
      </c>
      <c r="E100" s="131"/>
      <c r="F100" s="131"/>
      <c r="G100" s="131"/>
      <c r="H100" s="133"/>
      <c r="I100" s="95">
        <f t="shared" si="56"/>
        <v>0</v>
      </c>
      <c r="J100" s="134"/>
      <c r="K100" s="147" t="str">
        <f t="shared" si="43"/>
        <v/>
      </c>
      <c r="L100" s="131"/>
      <c r="M100" s="131"/>
      <c r="N100" s="131"/>
      <c r="O100" s="131"/>
      <c r="P100" s="132">
        <f t="shared" si="57"/>
        <v>0</v>
      </c>
      <c r="Q100" s="134"/>
      <c r="R100" s="147" t="str">
        <f t="shared" si="44"/>
        <v/>
      </c>
      <c r="S100" s="131"/>
      <c r="T100" s="131"/>
      <c r="U100" s="131"/>
      <c r="V100" s="131"/>
      <c r="W100" s="132">
        <f t="shared" si="58"/>
        <v>0</v>
      </c>
      <c r="X100" s="134"/>
      <c r="Y100" s="147" t="str">
        <f t="shared" si="45"/>
        <v/>
      </c>
      <c r="Z100" s="131"/>
      <c r="AA100" s="131"/>
      <c r="AB100" s="131"/>
      <c r="AC100" s="131"/>
      <c r="AD100" s="132">
        <f t="shared" si="59"/>
        <v>0</v>
      </c>
      <c r="AE100" s="134"/>
      <c r="AF100" s="147" t="str">
        <f t="shared" si="46"/>
        <v/>
      </c>
      <c r="AG100" s="131"/>
      <c r="AH100" s="131"/>
      <c r="AI100" s="131"/>
      <c r="AJ100" s="131"/>
      <c r="AK100" s="132">
        <f t="shared" si="60"/>
        <v>0</v>
      </c>
      <c r="AL100" s="134"/>
      <c r="AM100" s="147" t="str">
        <f t="shared" si="47"/>
        <v/>
      </c>
      <c r="AN100" s="131"/>
      <c r="AO100" s="131"/>
      <c r="AP100" s="131"/>
      <c r="AQ100" s="131"/>
      <c r="AR100" s="132">
        <f t="shared" si="61"/>
        <v>0</v>
      </c>
      <c r="AS100" s="134"/>
      <c r="AT100" s="147" t="str">
        <f t="shared" si="48"/>
        <v/>
      </c>
      <c r="AU100" s="131"/>
      <c r="AV100" s="131"/>
      <c r="AW100" s="131"/>
      <c r="AX100" s="131"/>
      <c r="AY100" s="132">
        <f t="shared" si="62"/>
        <v>0</v>
      </c>
      <c r="AZ100" s="134"/>
      <c r="BA100" s="147" t="str">
        <f t="shared" si="49"/>
        <v/>
      </c>
      <c r="BB100" s="131"/>
      <c r="BC100" s="131"/>
      <c r="BD100" s="131"/>
      <c r="BE100" s="131"/>
      <c r="BF100" s="132">
        <f t="shared" si="63"/>
        <v>0</v>
      </c>
      <c r="BG100" s="134"/>
      <c r="BH100" s="147" t="str">
        <f t="shared" si="50"/>
        <v/>
      </c>
      <c r="BI100" s="131"/>
      <c r="BJ100" s="131"/>
      <c r="BK100" s="131"/>
      <c r="BL100" s="131"/>
      <c r="BM100" s="132">
        <f t="shared" si="64"/>
        <v>0</v>
      </c>
      <c r="BN100" s="134"/>
      <c r="BO100" s="147" t="str">
        <f t="shared" si="51"/>
        <v/>
      </c>
      <c r="BP100" s="131"/>
      <c r="BQ100" s="131"/>
      <c r="BR100" s="131"/>
      <c r="BS100" s="131"/>
      <c r="BT100" s="132">
        <f t="shared" si="65"/>
        <v>0</v>
      </c>
      <c r="BU100" s="134"/>
      <c r="BV100" s="147" t="str">
        <f t="shared" si="52"/>
        <v/>
      </c>
      <c r="BW100" s="131"/>
      <c r="BX100" s="131"/>
      <c r="BY100" s="131"/>
      <c r="BZ100" s="131"/>
      <c r="CA100" s="132">
        <f t="shared" si="66"/>
        <v>0</v>
      </c>
      <c r="CB100" s="134"/>
      <c r="CC100" s="147" t="str">
        <f t="shared" si="53"/>
        <v/>
      </c>
      <c r="CD100" s="131"/>
      <c r="CE100" s="131"/>
      <c r="CF100" s="131"/>
      <c r="CG100" s="131"/>
      <c r="CH100" s="132">
        <f t="shared" si="67"/>
        <v>0</v>
      </c>
      <c r="CI100" s="134"/>
      <c r="CJ100" s="147" t="str">
        <f t="shared" si="54"/>
        <v/>
      </c>
      <c r="CK100" s="131"/>
      <c r="CL100" s="131"/>
      <c r="CM100" s="131"/>
      <c r="CN100" s="131"/>
      <c r="CO100" s="132">
        <f t="shared" si="68"/>
        <v>0</v>
      </c>
      <c r="CP100" s="134"/>
      <c r="CQ100" s="147" t="str">
        <f t="shared" si="55"/>
        <v/>
      </c>
      <c r="CR100" s="131"/>
      <c r="CS100" s="131"/>
      <c r="CT100" s="131"/>
      <c r="CU100" s="131"/>
      <c r="CV100" s="132">
        <f t="shared" si="69"/>
        <v>0</v>
      </c>
      <c r="CW100" s="96"/>
    </row>
    <row r="101" spans="2:101" ht="31.5" customHeight="1" thickTop="1">
      <c r="C101" s="547" t="s">
        <v>74</v>
      </c>
      <c r="D101" s="548"/>
      <c r="E101" s="548"/>
      <c r="F101" s="549"/>
      <c r="G101" s="549"/>
      <c r="H101" s="549"/>
      <c r="I101" s="550"/>
      <c r="J101" s="547" t="s">
        <v>74</v>
      </c>
      <c r="K101" s="548"/>
      <c r="L101" s="548"/>
      <c r="M101" s="549"/>
      <c r="N101" s="549"/>
      <c r="O101" s="549"/>
      <c r="P101" s="550"/>
      <c r="Q101" s="547" t="s">
        <v>74</v>
      </c>
      <c r="R101" s="548"/>
      <c r="S101" s="548"/>
      <c r="T101" s="564"/>
      <c r="U101" s="564"/>
      <c r="V101" s="564"/>
      <c r="W101" s="565"/>
      <c r="X101" s="547" t="s">
        <v>74</v>
      </c>
      <c r="Y101" s="548"/>
      <c r="Z101" s="548"/>
      <c r="AA101" s="548"/>
      <c r="AB101" s="548"/>
      <c r="AC101" s="548"/>
      <c r="AD101" s="554"/>
      <c r="AE101" s="547" t="s">
        <v>74</v>
      </c>
      <c r="AF101" s="548"/>
      <c r="AG101" s="548"/>
      <c r="AH101" s="564"/>
      <c r="AI101" s="564"/>
      <c r="AJ101" s="564"/>
      <c r="AK101" s="565"/>
      <c r="AL101" s="547" t="s">
        <v>74</v>
      </c>
      <c r="AM101" s="548"/>
      <c r="AN101" s="548"/>
      <c r="AO101" s="548"/>
      <c r="AP101" s="548"/>
      <c r="AQ101" s="548"/>
      <c r="AR101" s="554"/>
      <c r="AS101" s="547" t="s">
        <v>74</v>
      </c>
      <c r="AT101" s="548"/>
      <c r="AU101" s="548"/>
      <c r="AV101" s="564"/>
      <c r="AW101" s="564"/>
      <c r="AX101" s="564"/>
      <c r="AY101" s="565"/>
      <c r="AZ101" s="547" t="s">
        <v>74</v>
      </c>
      <c r="BA101" s="548"/>
      <c r="BB101" s="548"/>
      <c r="BC101" s="548"/>
      <c r="BD101" s="548"/>
      <c r="BE101" s="548"/>
      <c r="BF101" s="554"/>
      <c r="BG101" s="547" t="s">
        <v>74</v>
      </c>
      <c r="BH101" s="548"/>
      <c r="BI101" s="548"/>
      <c r="BJ101" s="564"/>
      <c r="BK101" s="564"/>
      <c r="BL101" s="564"/>
      <c r="BM101" s="565"/>
      <c r="BN101" s="547" t="s">
        <v>74</v>
      </c>
      <c r="BO101" s="548"/>
      <c r="BP101" s="548"/>
      <c r="BQ101" s="548"/>
      <c r="BR101" s="548"/>
      <c r="BS101" s="548"/>
      <c r="BT101" s="554"/>
      <c r="BU101" s="547" t="s">
        <v>74</v>
      </c>
      <c r="BV101" s="548"/>
      <c r="BW101" s="548"/>
      <c r="BX101" s="564"/>
      <c r="BY101" s="564"/>
      <c r="BZ101" s="564"/>
      <c r="CA101" s="565"/>
      <c r="CB101" s="547" t="s">
        <v>74</v>
      </c>
      <c r="CC101" s="548"/>
      <c r="CD101" s="548"/>
      <c r="CE101" s="548"/>
      <c r="CF101" s="548"/>
      <c r="CG101" s="548"/>
      <c r="CH101" s="554"/>
      <c r="CI101" s="547" t="s">
        <v>74</v>
      </c>
      <c r="CJ101" s="548"/>
      <c r="CK101" s="548"/>
      <c r="CL101" s="564"/>
      <c r="CM101" s="564"/>
      <c r="CN101" s="564"/>
      <c r="CO101" s="565"/>
      <c r="CP101" s="547" t="s">
        <v>74</v>
      </c>
      <c r="CQ101" s="548"/>
      <c r="CR101" s="548"/>
      <c r="CS101" s="548"/>
      <c r="CT101" s="548"/>
      <c r="CU101" s="548"/>
      <c r="CV101" s="554"/>
      <c r="CW101" s="97"/>
    </row>
    <row r="102" spans="2:101" ht="15.75" thickBot="1">
      <c r="C102" s="563">
        <f>SUM(I7:I100)/SUM(E7:E100)</f>
        <v>9.2263157894736825</v>
      </c>
      <c r="D102" s="563"/>
      <c r="E102" s="563"/>
      <c r="F102" s="563"/>
      <c r="G102" s="563"/>
      <c r="H102" s="563"/>
      <c r="I102" s="563"/>
      <c r="J102" s="563">
        <f>SUM(P7:P100)/SUM(L7:L100)</f>
        <v>8.6214285714285701</v>
      </c>
      <c r="K102" s="563"/>
      <c r="L102" s="563"/>
      <c r="M102" s="563"/>
      <c r="N102" s="563"/>
      <c r="O102" s="563"/>
      <c r="P102" s="563"/>
      <c r="Q102" s="563" t="e">
        <f>SUM(W7:W100)/SUM(S7:S100)</f>
        <v>#DIV/0!</v>
      </c>
      <c r="R102" s="563"/>
      <c r="S102" s="563"/>
      <c r="T102" s="563"/>
      <c r="U102" s="563"/>
      <c r="V102" s="563"/>
      <c r="W102" s="563"/>
      <c r="X102" s="563">
        <f>SUM(AD7:AD100)/SUM(Z7:Z100)</f>
        <v>11.802631578947365</v>
      </c>
      <c r="Y102" s="563"/>
      <c r="Z102" s="563"/>
      <c r="AA102" s="563"/>
      <c r="AB102" s="563"/>
      <c r="AC102" s="563"/>
      <c r="AD102" s="563"/>
      <c r="AE102" s="563">
        <f>SUM(AK7:AK100)/SUM(AG7:AG100)</f>
        <v>11.666666666666666</v>
      </c>
      <c r="AF102" s="563"/>
      <c r="AG102" s="563"/>
      <c r="AH102" s="563"/>
      <c r="AI102" s="563"/>
      <c r="AJ102" s="563"/>
      <c r="AK102" s="563"/>
      <c r="AL102" s="563" t="e">
        <f>SUM(AR7:AR100)/SUM(AN7:AN100)</f>
        <v>#DIV/0!</v>
      </c>
      <c r="AM102" s="563"/>
      <c r="AN102" s="563"/>
      <c r="AO102" s="563"/>
      <c r="AP102" s="563"/>
      <c r="AQ102" s="563"/>
      <c r="AR102" s="563"/>
      <c r="AS102" s="563">
        <f>SUM(AY7:AY100)/SUM(AU7:AU100)</f>
        <v>13.024999999999999</v>
      </c>
      <c r="AT102" s="563"/>
      <c r="AU102" s="563"/>
      <c r="AV102" s="563"/>
      <c r="AW102" s="563"/>
      <c r="AX102" s="563"/>
      <c r="AY102" s="563"/>
      <c r="AZ102" s="563">
        <f>SUM(BF7:BF100)/SUM(BB7:BB100)</f>
        <v>14.952380952380949</v>
      </c>
      <c r="BA102" s="563"/>
      <c r="BB102" s="563"/>
      <c r="BC102" s="563"/>
      <c r="BD102" s="563"/>
      <c r="BE102" s="563"/>
      <c r="BF102" s="563"/>
      <c r="BG102" s="563" t="e">
        <f>SUM(BM7:BM100)/SUM(BI7:BI100)</f>
        <v>#DIV/0!</v>
      </c>
      <c r="BH102" s="563"/>
      <c r="BI102" s="563"/>
      <c r="BJ102" s="563"/>
      <c r="BK102" s="563"/>
      <c r="BL102" s="563"/>
      <c r="BM102" s="563"/>
      <c r="BN102" s="551">
        <f>SUM(BT7:BT100)/SUM(BP7:BP100)</f>
        <v>12.172222222222224</v>
      </c>
      <c r="BO102" s="552"/>
      <c r="BP102" s="552"/>
      <c r="BQ102" s="552"/>
      <c r="BR102" s="552"/>
      <c r="BS102" s="553"/>
      <c r="BT102" s="145"/>
      <c r="BU102" s="563">
        <f>SUM(CA7:CA100)/SUM(BW7:BW100)</f>
        <v>10.711578947368423</v>
      </c>
      <c r="BV102" s="563"/>
      <c r="BW102" s="563"/>
      <c r="BX102" s="563"/>
      <c r="BY102" s="563"/>
      <c r="BZ102" s="563"/>
      <c r="CA102" s="563"/>
      <c r="CB102" s="563" t="e">
        <f>SUM(CH7:CH100)/SUM(CD7:CD100)</f>
        <v>#DIV/0!</v>
      </c>
      <c r="CC102" s="563"/>
      <c r="CD102" s="563"/>
      <c r="CE102" s="563"/>
      <c r="CF102" s="563"/>
      <c r="CG102" s="563"/>
      <c r="CH102" s="563"/>
      <c r="CI102" s="563">
        <f>SUM(CO7:CO100)/SUM(CK7:CK100)</f>
        <v>13.031578947368422</v>
      </c>
      <c r="CJ102" s="563"/>
      <c r="CK102" s="563"/>
      <c r="CL102" s="563"/>
      <c r="CM102" s="563"/>
      <c r="CN102" s="563"/>
      <c r="CO102" s="563"/>
      <c r="CP102" s="563">
        <f>SUM(CV7:CV100)/SUM(CR7:CR100)</f>
        <v>12.39642857142857</v>
      </c>
      <c r="CQ102" s="563"/>
      <c r="CR102" s="563"/>
      <c r="CS102" s="563"/>
      <c r="CT102" s="563"/>
      <c r="CU102" s="563"/>
      <c r="CV102" s="563"/>
      <c r="CW102" s="96"/>
    </row>
    <row r="103" spans="2:101" ht="30.75" customHeight="1" thickTop="1">
      <c r="C103" s="547" t="s">
        <v>75</v>
      </c>
      <c r="D103" s="548"/>
      <c r="E103" s="548"/>
      <c r="F103" s="564"/>
      <c r="G103" s="564"/>
      <c r="H103" s="564"/>
      <c r="I103" s="565"/>
      <c r="J103" s="547" t="s">
        <v>75</v>
      </c>
      <c r="K103" s="548"/>
      <c r="L103" s="548"/>
      <c r="M103" s="548"/>
      <c r="N103" s="548"/>
      <c r="O103" s="548"/>
      <c r="P103" s="554"/>
      <c r="Q103" s="547" t="s">
        <v>75</v>
      </c>
      <c r="R103" s="548"/>
      <c r="S103" s="548"/>
      <c r="T103" s="549"/>
      <c r="U103" s="549"/>
      <c r="V103" s="549"/>
      <c r="W103" s="550"/>
      <c r="X103" s="547" t="s">
        <v>75</v>
      </c>
      <c r="Y103" s="548"/>
      <c r="Z103" s="548"/>
      <c r="AA103" s="549"/>
      <c r="AB103" s="549"/>
      <c r="AC103" s="549"/>
      <c r="AD103" s="550"/>
      <c r="AE103" s="547" t="s">
        <v>75</v>
      </c>
      <c r="AF103" s="548"/>
      <c r="AG103" s="548"/>
      <c r="AH103" s="549"/>
      <c r="AI103" s="549"/>
      <c r="AJ103" s="549"/>
      <c r="AK103" s="550"/>
      <c r="AL103" s="547" t="s">
        <v>75</v>
      </c>
      <c r="AM103" s="548"/>
      <c r="AN103" s="548"/>
      <c r="AO103" s="549"/>
      <c r="AP103" s="549"/>
      <c r="AQ103" s="549"/>
      <c r="AR103" s="550"/>
      <c r="AS103" s="547" t="s">
        <v>75</v>
      </c>
      <c r="AT103" s="548"/>
      <c r="AU103" s="548"/>
      <c r="AV103" s="549"/>
      <c r="AW103" s="549"/>
      <c r="AX103" s="549"/>
      <c r="AY103" s="550"/>
      <c r="AZ103" s="547" t="s">
        <v>75</v>
      </c>
      <c r="BA103" s="548"/>
      <c r="BB103" s="548"/>
      <c r="BC103" s="549"/>
      <c r="BD103" s="549"/>
      <c r="BE103" s="549"/>
      <c r="BF103" s="550"/>
      <c r="BG103" s="547" t="s">
        <v>75</v>
      </c>
      <c r="BH103" s="548"/>
      <c r="BI103" s="548"/>
      <c r="BJ103" s="549"/>
      <c r="BK103" s="549"/>
      <c r="BL103" s="549"/>
      <c r="BM103" s="550"/>
      <c r="BN103" s="547" t="s">
        <v>75</v>
      </c>
      <c r="BO103" s="548"/>
      <c r="BP103" s="548"/>
      <c r="BQ103" s="549"/>
      <c r="BR103" s="549"/>
      <c r="BS103" s="549"/>
      <c r="BT103" s="550"/>
      <c r="BU103" s="547" t="s">
        <v>75</v>
      </c>
      <c r="BV103" s="548"/>
      <c r="BW103" s="548"/>
      <c r="BX103" s="549"/>
      <c r="BY103" s="549"/>
      <c r="BZ103" s="549"/>
      <c r="CA103" s="550"/>
      <c r="CB103" s="547" t="s">
        <v>75</v>
      </c>
      <c r="CC103" s="548"/>
      <c r="CD103" s="548"/>
      <c r="CE103" s="549"/>
      <c r="CF103" s="549"/>
      <c r="CG103" s="549"/>
      <c r="CH103" s="550"/>
      <c r="CI103" s="547" t="s">
        <v>75</v>
      </c>
      <c r="CJ103" s="548"/>
      <c r="CK103" s="548"/>
      <c r="CL103" s="549"/>
      <c r="CM103" s="549"/>
      <c r="CN103" s="549"/>
      <c r="CO103" s="550"/>
      <c r="CP103" s="555" t="s">
        <v>75</v>
      </c>
      <c r="CQ103" s="556"/>
      <c r="CR103" s="556"/>
      <c r="CS103" s="557"/>
      <c r="CT103" s="557"/>
      <c r="CU103" s="557"/>
      <c r="CV103" s="558"/>
      <c r="CW103" s="96"/>
    </row>
    <row r="104" spans="2:101" ht="15.75" thickBot="1">
      <c r="C104" s="551">
        <f>13.6/C102</f>
        <v>1.4740444951511698</v>
      </c>
      <c r="D104" s="552"/>
      <c r="E104" s="552"/>
      <c r="F104" s="552"/>
      <c r="G104" s="552"/>
      <c r="H104" s="552"/>
      <c r="I104" s="553"/>
      <c r="J104" s="551">
        <f>13.6/J102</f>
        <v>1.5774647887323945</v>
      </c>
      <c r="K104" s="552"/>
      <c r="L104" s="552"/>
      <c r="M104" s="552"/>
      <c r="N104" s="552"/>
      <c r="O104" s="552"/>
      <c r="P104" s="553"/>
      <c r="Q104" s="551" t="e">
        <f>13.6/Q102</f>
        <v>#DIV/0!</v>
      </c>
      <c r="R104" s="552"/>
      <c r="S104" s="552"/>
      <c r="T104" s="552"/>
      <c r="U104" s="552"/>
      <c r="V104" s="552"/>
      <c r="W104" s="553"/>
      <c r="X104" s="551">
        <f>13.6/X102</f>
        <v>1.152285395763657</v>
      </c>
      <c r="Y104" s="552"/>
      <c r="Z104" s="552"/>
      <c r="AA104" s="552"/>
      <c r="AB104" s="552"/>
      <c r="AC104" s="552"/>
      <c r="AD104" s="553"/>
      <c r="AE104" s="551">
        <f>13.6/AE102</f>
        <v>1.1657142857142857</v>
      </c>
      <c r="AF104" s="552"/>
      <c r="AG104" s="552"/>
      <c r="AH104" s="552"/>
      <c r="AI104" s="552"/>
      <c r="AJ104" s="552"/>
      <c r="AK104" s="553"/>
      <c r="AL104" s="551" t="e">
        <f>13.6/AL102</f>
        <v>#DIV/0!</v>
      </c>
      <c r="AM104" s="552"/>
      <c r="AN104" s="552"/>
      <c r="AO104" s="552"/>
      <c r="AP104" s="552"/>
      <c r="AQ104" s="552"/>
      <c r="AR104" s="553"/>
      <c r="AS104" s="551">
        <f>13.6/AS102</f>
        <v>1.0441458733205375</v>
      </c>
      <c r="AT104" s="552"/>
      <c r="AU104" s="552"/>
      <c r="AV104" s="552"/>
      <c r="AW104" s="552"/>
      <c r="AX104" s="552"/>
      <c r="AY104" s="553"/>
      <c r="AZ104" s="551">
        <f>13.6/AZ102</f>
        <v>0.90955414012738867</v>
      </c>
      <c r="BA104" s="552"/>
      <c r="BB104" s="552"/>
      <c r="BC104" s="552"/>
      <c r="BD104" s="552"/>
      <c r="BE104" s="552"/>
      <c r="BF104" s="553"/>
      <c r="BG104" s="551" t="e">
        <f>13.6/BG102</f>
        <v>#DIV/0!</v>
      </c>
      <c r="BH104" s="552"/>
      <c r="BI104" s="552"/>
      <c r="BJ104" s="552"/>
      <c r="BK104" s="552"/>
      <c r="BL104" s="552"/>
      <c r="BM104" s="553"/>
      <c r="BN104" s="551">
        <f>13.6/BN102</f>
        <v>1.1172980374258328</v>
      </c>
      <c r="BO104" s="552"/>
      <c r="BP104" s="552"/>
      <c r="BQ104" s="552"/>
      <c r="BR104" s="552"/>
      <c r="BS104" s="552"/>
      <c r="BT104" s="553"/>
      <c r="BU104" s="551">
        <f>13.6/BU102</f>
        <v>1.2696540880503142</v>
      </c>
      <c r="BV104" s="552"/>
      <c r="BW104" s="552"/>
      <c r="BX104" s="552"/>
      <c r="BY104" s="552"/>
      <c r="BZ104" s="552"/>
      <c r="CA104" s="553"/>
      <c r="CB104" s="551" t="e">
        <f>13.6/CB102</f>
        <v>#DIV/0!</v>
      </c>
      <c r="CC104" s="552"/>
      <c r="CD104" s="552"/>
      <c r="CE104" s="552"/>
      <c r="CF104" s="552"/>
      <c r="CG104" s="552"/>
      <c r="CH104" s="553"/>
      <c r="CI104" s="551">
        <f>13.6/CI102</f>
        <v>1.0436187399030694</v>
      </c>
      <c r="CJ104" s="552"/>
      <c r="CK104" s="552"/>
      <c r="CL104" s="552"/>
      <c r="CM104" s="552"/>
      <c r="CN104" s="552"/>
      <c r="CO104" s="553"/>
      <c r="CP104" s="577">
        <f>13.6/CP102</f>
        <v>1.0970901757418612</v>
      </c>
      <c r="CQ104" s="578"/>
      <c r="CR104" s="578"/>
      <c r="CS104" s="579"/>
      <c r="CT104" s="579"/>
      <c r="CU104" s="579"/>
      <c r="CV104" s="580"/>
      <c r="CW104" s="96"/>
    </row>
    <row r="105" spans="2:101" ht="15.75" thickTop="1"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</row>
    <row r="106" spans="2:101"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</row>
    <row r="107" spans="2:101"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</row>
    <row r="108" spans="2:101"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</row>
    <row r="109" spans="2:101"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</row>
    <row r="110" spans="2:101"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</row>
    <row r="111" spans="2:101"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</row>
    <row r="112" spans="2:101"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</row>
    <row r="113" spans="3:99"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</row>
    <row r="114" spans="3:99"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</row>
    <row r="115" spans="3:99"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99"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</row>
    <row r="117" spans="3:99"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</row>
    <row r="118" spans="3:99"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</row>
    <row r="119" spans="3:99"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</row>
    <row r="120" spans="3:99"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</row>
    <row r="121" spans="3:99"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</row>
    <row r="122" spans="3:99"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</row>
    <row r="123" spans="3:99"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</row>
    <row r="124" spans="3:99"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</row>
    <row r="125" spans="3:99"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</row>
    <row r="126" spans="3:99"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</row>
    <row r="127" spans="3:99"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</row>
    <row r="128" spans="3:99"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</row>
    <row r="129" spans="3:99"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</row>
    <row r="130" spans="3:99"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</row>
    <row r="131" spans="3:99"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</row>
    <row r="132" spans="3:99"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</row>
    <row r="133" spans="3:99"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</row>
    <row r="134" spans="3:99"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</row>
    <row r="135" spans="3:99"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</row>
    <row r="136" spans="3:99"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</row>
    <row r="137" spans="3:99"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</row>
    <row r="138" spans="3:99"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</row>
    <row r="139" spans="3:99"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</row>
    <row r="140" spans="3:99"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</row>
    <row r="141" spans="3:99"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</row>
    <row r="142" spans="3:99"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</row>
    <row r="143" spans="3:99"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</row>
    <row r="144" spans="3:99"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</row>
    <row r="145" spans="3:99"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</row>
    <row r="146" spans="3:99"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</row>
    <row r="147" spans="3:99"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</row>
    <row r="148" spans="3:99"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</row>
    <row r="149" spans="3:99"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</row>
    <row r="150" spans="3:99"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</row>
    <row r="151" spans="3:99"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</row>
    <row r="152" spans="3:99"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</row>
    <row r="153" spans="3:99"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</row>
    <row r="154" spans="3:99"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</row>
    <row r="155" spans="3:99"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</row>
    <row r="156" spans="3:99"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</row>
    <row r="157" spans="3:99"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</row>
    <row r="158" spans="3:99"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</row>
    <row r="159" spans="3:99"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</row>
    <row r="160" spans="3:99"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</row>
    <row r="161" spans="3:99"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</row>
    <row r="162" spans="3:99"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</row>
    <row r="163" spans="3:99"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</row>
    <row r="164" spans="3:99"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</row>
    <row r="165" spans="3:99"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</row>
    <row r="166" spans="3:99"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</row>
    <row r="167" spans="3:99"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</row>
    <row r="168" spans="3:99"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</row>
    <row r="169" spans="3:99"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</row>
    <row r="170" spans="3:99"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</row>
    <row r="171" spans="3:99"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</row>
    <row r="172" spans="3:99"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</row>
    <row r="173" spans="3:99"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</row>
    <row r="174" spans="3:99"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</row>
    <row r="175" spans="3:99"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</row>
    <row r="176" spans="3:99"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</row>
    <row r="177" spans="3:99"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</row>
    <row r="178" spans="3:99"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</row>
    <row r="179" spans="3:99"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</row>
    <row r="180" spans="3:99"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</row>
    <row r="181" spans="3:99"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</row>
    <row r="182" spans="3:99"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</row>
    <row r="183" spans="3:99"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</row>
    <row r="184" spans="3:99"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</row>
    <row r="185" spans="3:99"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</row>
    <row r="186" spans="3:99"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</row>
    <row r="187" spans="3:99"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</row>
    <row r="188" spans="3:99"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</row>
    <row r="189" spans="3:99"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</row>
    <row r="190" spans="3:99"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</row>
    <row r="191" spans="3:99"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</row>
    <row r="192" spans="3:99"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</row>
    <row r="193" spans="3:99"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</row>
    <row r="194" spans="3:99"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</row>
    <row r="195" spans="3:99"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</row>
    <row r="196" spans="3:99"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</row>
    <row r="197" spans="3:99"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</row>
    <row r="198" spans="3:99"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</row>
    <row r="199" spans="3:99"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</row>
    <row r="200" spans="3:99"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</row>
    <row r="201" spans="3:99"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</row>
    <row r="202" spans="3:99"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</row>
    <row r="203" spans="3:99"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</row>
    <row r="204" spans="3:99"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</row>
    <row r="205" spans="3:99"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</row>
    <row r="206" spans="3:99"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</row>
    <row r="207" spans="3:99"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</row>
    <row r="208" spans="3:99"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</row>
    <row r="209" spans="3:99"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</row>
    <row r="210" spans="3:99"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</row>
    <row r="211" spans="3:99"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</row>
    <row r="212" spans="3:99"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</row>
    <row r="213" spans="3:99"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</row>
    <row r="214" spans="3:99"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</row>
    <row r="215" spans="3:99"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</row>
    <row r="216" spans="3:99"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</row>
    <row r="217" spans="3:99"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</row>
    <row r="218" spans="3:99"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</row>
    <row r="219" spans="3:99"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</row>
    <row r="220" spans="3:99"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</row>
    <row r="221" spans="3:99"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</row>
    <row r="222" spans="3:99"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</row>
    <row r="223" spans="3:99"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</row>
    <row r="224" spans="3:99"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</row>
    <row r="225" spans="3:99"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</row>
    <row r="226" spans="3:99"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</row>
    <row r="227" spans="3:99"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</row>
    <row r="228" spans="3:99"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</row>
    <row r="229" spans="3:99"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</row>
    <row r="230" spans="3:99"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</row>
    <row r="231" spans="3:99"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</row>
    <row r="232" spans="3:99"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</row>
    <row r="233" spans="3:99"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</row>
    <row r="234" spans="3:99"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</row>
    <row r="235" spans="3:99"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</row>
    <row r="236" spans="3:99"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</row>
    <row r="237" spans="3:99"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</row>
    <row r="238" spans="3:99"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</row>
    <row r="239" spans="3:99"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</row>
    <row r="240" spans="3:99"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</row>
    <row r="241" spans="3:99"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</row>
    <row r="242" spans="3:99"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</row>
    <row r="243" spans="3:99"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</row>
    <row r="244" spans="3:99"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</row>
    <row r="245" spans="3:99"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</row>
    <row r="246" spans="3:99"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</row>
    <row r="247" spans="3:99"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</row>
    <row r="248" spans="3:99"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</row>
    <row r="249" spans="3:99"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</row>
    <row r="250" spans="3:99"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</row>
    <row r="251" spans="3:99"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</row>
    <row r="252" spans="3:99"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</row>
    <row r="253" spans="3:99"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</row>
    <row r="254" spans="3:99"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</row>
    <row r="255" spans="3:99"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</row>
    <row r="256" spans="3:99"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</row>
    <row r="257" spans="3:99"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</row>
    <row r="258" spans="3:99"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</row>
    <row r="259" spans="3:99"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</row>
    <row r="260" spans="3:99"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</row>
    <row r="261" spans="3:99"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</row>
    <row r="262" spans="3:99"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</row>
    <row r="263" spans="3:99"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</row>
    <row r="264" spans="3:99"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</row>
    <row r="265" spans="3:99"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</row>
    <row r="266" spans="3:99"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</row>
    <row r="267" spans="3:99"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</row>
    <row r="268" spans="3:99"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</row>
    <row r="269" spans="3:99"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</row>
    <row r="270" spans="3:99"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</row>
    <row r="271" spans="3:99"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</row>
    <row r="272" spans="3:99"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</row>
    <row r="273" spans="3:99"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</row>
    <row r="274" spans="3:99"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</row>
    <row r="275" spans="3:99"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</row>
    <row r="276" spans="3:99"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</row>
    <row r="277" spans="3:99"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</row>
    <row r="278" spans="3:99"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</row>
    <row r="279" spans="3:99"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</row>
    <row r="280" spans="3:99"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</row>
    <row r="281" spans="3:99"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</row>
    <row r="282" spans="3:99"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</row>
    <row r="283" spans="3:99"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</row>
    <row r="284" spans="3:99"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</row>
    <row r="285" spans="3:99"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</row>
    <row r="286" spans="3:99"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</row>
    <row r="287" spans="3:99"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</row>
    <row r="288" spans="3:99"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</row>
    <row r="289" spans="3:99"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</row>
    <row r="290" spans="3:99"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</row>
    <row r="291" spans="3:99"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</row>
    <row r="292" spans="3:99"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</row>
    <row r="293" spans="3:99"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</row>
    <row r="294" spans="3:99"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</row>
    <row r="295" spans="3:99"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</row>
    <row r="296" spans="3:99"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</row>
    <row r="297" spans="3:99"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</row>
    <row r="298" spans="3:99"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</row>
    <row r="299" spans="3:99"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</row>
    <row r="300" spans="3:99"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</row>
    <row r="301" spans="3:99"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</row>
    <row r="302" spans="3:99"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</row>
    <row r="303" spans="3:99"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</row>
    <row r="304" spans="3:99"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</row>
    <row r="305" spans="3:99"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</row>
    <row r="306" spans="3:99"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</row>
    <row r="307" spans="3:99"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</row>
    <row r="308" spans="3:99"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</row>
    <row r="309" spans="3:99"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</row>
    <row r="310" spans="3:99"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</row>
    <row r="311" spans="3:99"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</row>
    <row r="312" spans="3:99"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</row>
    <row r="313" spans="3:99"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</row>
    <row r="314" spans="3:99"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</row>
    <row r="315" spans="3:99"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</row>
    <row r="316" spans="3:99"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</row>
    <row r="317" spans="3:99"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</row>
    <row r="318" spans="3:99"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</row>
    <row r="319" spans="3:99"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</row>
    <row r="320" spans="3:99"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</row>
    <row r="321" spans="3:99"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</row>
    <row r="322" spans="3:99"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</row>
    <row r="323" spans="3:99"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</row>
    <row r="324" spans="3:99"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</row>
    <row r="325" spans="3:99"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</row>
    <row r="326" spans="3:99"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</row>
    <row r="327" spans="3:99"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</row>
    <row r="328" spans="3:99"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</row>
    <row r="329" spans="3:99"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</row>
    <row r="330" spans="3:99"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</row>
    <row r="331" spans="3:99"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</row>
    <row r="332" spans="3:99"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</row>
    <row r="333" spans="3:99"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</row>
    <row r="334" spans="3:99"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</row>
    <row r="335" spans="3:99"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</row>
    <row r="336" spans="3:99"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</row>
    <row r="337" spans="3:99"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</row>
    <row r="338" spans="3:99"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</row>
    <row r="339" spans="3:99"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</row>
    <row r="340" spans="3:99"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</row>
    <row r="341" spans="3:99"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</row>
    <row r="342" spans="3:99"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</row>
    <row r="343" spans="3:99"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</row>
    <row r="344" spans="3:99"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</row>
    <row r="345" spans="3:99"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</row>
    <row r="346" spans="3:99"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</row>
    <row r="347" spans="3:99"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</row>
    <row r="348" spans="3:99"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</row>
    <row r="349" spans="3:99"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</row>
    <row r="350" spans="3:99"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</row>
    <row r="351" spans="3:99"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</row>
    <row r="352" spans="3:99"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</row>
    <row r="353" spans="3:99"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</row>
    <row r="354" spans="3:99"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</row>
    <row r="355" spans="3:99"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</row>
    <row r="356" spans="3:99"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</row>
    <row r="357" spans="3:99"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</row>
    <row r="358" spans="3:99"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</row>
    <row r="359" spans="3:99"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</row>
    <row r="360" spans="3:99"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</row>
    <row r="361" spans="3:99"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</row>
    <row r="362" spans="3:99"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</row>
    <row r="363" spans="3:99"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</row>
    <row r="364" spans="3:99"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</row>
    <row r="365" spans="3:99"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</row>
    <row r="366" spans="3:99"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</row>
    <row r="367" spans="3:99"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</row>
    <row r="368" spans="3:99"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</row>
    <row r="369" spans="3:99"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</row>
    <row r="370" spans="3:99"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</row>
    <row r="371" spans="3:99"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</row>
    <row r="372" spans="3:99"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</row>
    <row r="373" spans="3:99"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</row>
    <row r="374" spans="3:99"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</row>
    <row r="375" spans="3:99"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</row>
    <row r="376" spans="3:99"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</row>
    <row r="377" spans="3:99"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  <c r="CM377" s="93"/>
      <c r="CN377" s="93"/>
      <c r="CO377" s="93"/>
      <c r="CP377" s="93"/>
      <c r="CQ377" s="93"/>
      <c r="CR377" s="93"/>
      <c r="CS377" s="93"/>
      <c r="CT377" s="93"/>
      <c r="CU377" s="93"/>
    </row>
    <row r="378" spans="3:99"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  <c r="CM378" s="93"/>
      <c r="CN378" s="93"/>
      <c r="CO378" s="93"/>
      <c r="CP378" s="93"/>
      <c r="CQ378" s="93"/>
      <c r="CR378" s="93"/>
      <c r="CS378" s="93"/>
      <c r="CT378" s="93"/>
      <c r="CU378" s="93"/>
    </row>
    <row r="379" spans="3:99"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</row>
    <row r="380" spans="3:99"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</row>
    <row r="381" spans="3:99"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</row>
    <row r="382" spans="3:99"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</row>
    <row r="383" spans="3:99"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</row>
    <row r="384" spans="3:99"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</row>
    <row r="385" spans="3:99"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</row>
    <row r="386" spans="3:99"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</row>
    <row r="387" spans="3:99"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</row>
    <row r="388" spans="3:99"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</row>
    <row r="389" spans="3:99"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</row>
    <row r="390" spans="3:99"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</row>
    <row r="391" spans="3:99"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</row>
    <row r="392" spans="3:99"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</row>
    <row r="393" spans="3:99"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</row>
    <row r="394" spans="3:99"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</row>
    <row r="395" spans="3:99"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</row>
    <row r="396" spans="3:99"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</row>
    <row r="397" spans="3:99"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</row>
    <row r="398" spans="3:99"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</row>
    <row r="399" spans="3:99"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</row>
    <row r="400" spans="3:99"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</row>
    <row r="401" spans="3:99"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</row>
    <row r="402" spans="3:99"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</row>
    <row r="403" spans="3:99"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</row>
    <row r="404" spans="3:99"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</row>
    <row r="405" spans="3:99"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</row>
    <row r="406" spans="3:99"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</row>
    <row r="407" spans="3:99"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</row>
    <row r="408" spans="3:99"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</row>
    <row r="409" spans="3:99"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</row>
    <row r="410" spans="3:99"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</row>
    <row r="411" spans="3:99"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</row>
    <row r="412" spans="3:99"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</row>
    <row r="413" spans="3:99"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</row>
    <row r="414" spans="3:99"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</row>
    <row r="415" spans="3:99"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</row>
    <row r="416" spans="3:99"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</row>
    <row r="417" spans="3:99"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</row>
    <row r="418" spans="3:99"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</row>
    <row r="419" spans="3:99"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</row>
    <row r="420" spans="3:99"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</row>
    <row r="421" spans="3:99"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</row>
    <row r="422" spans="3:99"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</row>
    <row r="423" spans="3:99"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</row>
    <row r="424" spans="3:99"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</row>
    <row r="425" spans="3:99"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</row>
    <row r="426" spans="3:99"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</row>
    <row r="427" spans="3:99"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</row>
    <row r="428" spans="3:99"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</row>
    <row r="429" spans="3:99"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</row>
    <row r="430" spans="3:99"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</row>
    <row r="431" spans="3:99"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</row>
    <row r="432" spans="3:99"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</row>
    <row r="433" spans="3:99"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</row>
    <row r="434" spans="3:99"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</row>
    <row r="435" spans="3:99"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</row>
    <row r="436" spans="3:99"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</row>
    <row r="437" spans="3:99"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</row>
    <row r="438" spans="3:99"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</row>
    <row r="439" spans="3:99"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</row>
    <row r="440" spans="3:99"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</row>
    <row r="441" spans="3:99"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</row>
    <row r="442" spans="3:99"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</row>
    <row r="443" spans="3:99"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</row>
    <row r="444" spans="3:99"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</row>
    <row r="445" spans="3:99"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</row>
    <row r="446" spans="3:99"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</row>
    <row r="447" spans="3:99"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</row>
    <row r="448" spans="3:99"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</row>
    <row r="449" spans="3:99"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</row>
    <row r="450" spans="3:99"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</row>
    <row r="451" spans="3:99"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</row>
    <row r="452" spans="3:99"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</row>
    <row r="453" spans="3:99"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</row>
    <row r="454" spans="3:99"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</row>
    <row r="455" spans="3:99"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</row>
    <row r="456" spans="3:99"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</row>
    <row r="457" spans="3:99"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</row>
    <row r="458" spans="3:99"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</row>
    <row r="459" spans="3:99"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</row>
    <row r="460" spans="3:99"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</row>
    <row r="461" spans="3:99"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</row>
    <row r="462" spans="3:99"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</row>
    <row r="463" spans="3:99"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</row>
    <row r="464" spans="3:99"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</row>
    <row r="465" spans="3:99"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</row>
    <row r="466" spans="3:99"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</row>
    <row r="467" spans="3:99"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</row>
    <row r="468" spans="3:99"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</row>
    <row r="469" spans="3:99"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</row>
    <row r="470" spans="3:99"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</row>
    <row r="471" spans="3:99"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</row>
    <row r="472" spans="3:99"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</row>
    <row r="473" spans="3:99"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</row>
    <row r="474" spans="3:99"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</row>
    <row r="475" spans="3:99"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</row>
    <row r="476" spans="3:99"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</row>
    <row r="477" spans="3:99"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</row>
    <row r="478" spans="3:99"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</row>
    <row r="479" spans="3:99"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</row>
    <row r="480" spans="3:99"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</row>
    <row r="481" spans="3:99"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</row>
    <row r="482" spans="3:99"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</row>
    <row r="483" spans="3:99"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</row>
    <row r="484" spans="3:99"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</row>
    <row r="485" spans="3:99"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</row>
    <row r="486" spans="3:99"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</row>
    <row r="487" spans="3:99"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</row>
    <row r="488" spans="3:99"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</row>
    <row r="489" spans="3:99"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</row>
    <row r="490" spans="3:99"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</row>
    <row r="491" spans="3:99"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</row>
    <row r="492" spans="3:99"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</row>
    <row r="493" spans="3:99"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</row>
    <row r="494" spans="3:99"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</row>
    <row r="495" spans="3:99"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</row>
    <row r="496" spans="3:99"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</row>
    <row r="497" spans="3:99"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</row>
    <row r="498" spans="3:99"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</row>
    <row r="499" spans="3:99"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</row>
    <row r="500" spans="3:99"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</row>
  </sheetData>
  <mergeCells count="72">
    <mergeCell ref="AE5:AK5"/>
    <mergeCell ref="G2:H2"/>
    <mergeCell ref="C5:I5"/>
    <mergeCell ref="J5:P5"/>
    <mergeCell ref="Q5:W5"/>
    <mergeCell ref="X5:AD5"/>
    <mergeCell ref="CB5:CH5"/>
    <mergeCell ref="CI5:CO5"/>
    <mergeCell ref="CP5:CV5"/>
    <mergeCell ref="C101:I101"/>
    <mergeCell ref="J101:P101"/>
    <mergeCell ref="Q101:W101"/>
    <mergeCell ref="X101:AD101"/>
    <mergeCell ref="AE101:AK101"/>
    <mergeCell ref="AL101:AR101"/>
    <mergeCell ref="AS101:AY101"/>
    <mergeCell ref="AL5:AR5"/>
    <mergeCell ref="AS5:AY5"/>
    <mergeCell ref="AZ5:BF5"/>
    <mergeCell ref="BG5:BM5"/>
    <mergeCell ref="BN5:BT5"/>
    <mergeCell ref="BU5:CA5"/>
    <mergeCell ref="CP101:CV101"/>
    <mergeCell ref="C102:I102"/>
    <mergeCell ref="J102:P102"/>
    <mergeCell ref="Q102:W102"/>
    <mergeCell ref="X102:AD102"/>
    <mergeCell ref="AE102:AK102"/>
    <mergeCell ref="AL102:AR102"/>
    <mergeCell ref="AS102:AY102"/>
    <mergeCell ref="AZ102:BF102"/>
    <mergeCell ref="BG102:BM102"/>
    <mergeCell ref="AZ101:BF101"/>
    <mergeCell ref="BG101:BM101"/>
    <mergeCell ref="BN101:BT101"/>
    <mergeCell ref="BU101:CA101"/>
    <mergeCell ref="CB101:CH101"/>
    <mergeCell ref="CI101:CO101"/>
    <mergeCell ref="CI102:CO102"/>
    <mergeCell ref="CP102:CV102"/>
    <mergeCell ref="BN102:BS102"/>
    <mergeCell ref="C103:I103"/>
    <mergeCell ref="J103:P103"/>
    <mergeCell ref="Q103:W103"/>
    <mergeCell ref="X103:AD103"/>
    <mergeCell ref="AE103:AK103"/>
    <mergeCell ref="AL104:AR104"/>
    <mergeCell ref="AS104:AY104"/>
    <mergeCell ref="AL103:AR103"/>
    <mergeCell ref="AS103:AY103"/>
    <mergeCell ref="AZ103:BF103"/>
    <mergeCell ref="C104:I104"/>
    <mergeCell ref="J104:P104"/>
    <mergeCell ref="Q104:W104"/>
    <mergeCell ref="X104:AD104"/>
    <mergeCell ref="AE104:AK104"/>
    <mergeCell ref="CW2:CX2"/>
    <mergeCell ref="CP104:CV104"/>
    <mergeCell ref="AZ104:BF104"/>
    <mergeCell ref="BG104:BM104"/>
    <mergeCell ref="BN104:BT104"/>
    <mergeCell ref="BU104:CA104"/>
    <mergeCell ref="CB104:CH104"/>
    <mergeCell ref="CI104:CO104"/>
    <mergeCell ref="CB103:CH103"/>
    <mergeCell ref="CI103:CO103"/>
    <mergeCell ref="CP103:CV103"/>
    <mergeCell ref="BG103:BM103"/>
    <mergeCell ref="BN103:BT103"/>
    <mergeCell ref="BU103:CA103"/>
    <mergeCell ref="BU102:CA102"/>
    <mergeCell ref="CB102:CH10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I21"/>
  <sheetViews>
    <sheetView topLeftCell="A3" zoomScale="70" zoomScaleNormal="70" workbookViewId="0">
      <selection activeCell="A5" sqref="A5:X20"/>
    </sheetView>
  </sheetViews>
  <sheetFormatPr defaultRowHeight="15"/>
  <cols>
    <col min="1" max="1" width="12.140625" customWidth="1"/>
    <col min="10" max="10" width="9.7109375" customWidth="1"/>
    <col min="25" max="26" width="10.7109375" customWidth="1"/>
    <col min="27" max="27" width="16" customWidth="1"/>
    <col min="28" max="31" width="11" customWidth="1"/>
    <col min="32" max="35" width="15.28515625" customWidth="1"/>
  </cols>
  <sheetData>
    <row r="1" spans="1:35">
      <c r="A1" s="530" t="s">
        <v>51</v>
      </c>
      <c r="B1" s="531"/>
      <c r="C1" s="531"/>
      <c r="D1" s="531"/>
    </row>
    <row r="3" spans="1:35">
      <c r="A3" s="1" t="s">
        <v>93</v>
      </c>
    </row>
    <row r="4" spans="1:35" ht="15.75" thickBot="1"/>
    <row r="5" spans="1:35" s="3" customFormat="1" ht="30.75" customHeight="1" thickBot="1">
      <c r="B5" s="537" t="s">
        <v>53</v>
      </c>
      <c r="C5" s="538"/>
      <c r="D5" s="538"/>
      <c r="E5" s="538"/>
      <c r="F5" s="538"/>
      <c r="G5" s="538"/>
      <c r="H5" s="538"/>
      <c r="I5" s="583"/>
      <c r="J5" s="231" t="s">
        <v>158</v>
      </c>
      <c r="K5" s="584" t="s">
        <v>23</v>
      </c>
      <c r="L5" s="585"/>
      <c r="M5" s="585"/>
      <c r="N5" s="585"/>
      <c r="O5" s="585"/>
      <c r="P5" s="585"/>
      <c r="Q5" s="585"/>
      <c r="R5" s="585"/>
      <c r="S5" s="585"/>
      <c r="T5" s="585"/>
      <c r="U5" s="585"/>
      <c r="V5" s="585"/>
      <c r="W5" s="585"/>
      <c r="X5" s="586"/>
      <c r="Y5" s="537" t="s">
        <v>37</v>
      </c>
      <c r="Z5" s="582"/>
      <c r="AA5" s="6" t="s">
        <v>43</v>
      </c>
      <c r="AB5" s="532" t="s">
        <v>32</v>
      </c>
      <c r="AC5" s="593"/>
      <c r="AD5" s="594"/>
      <c r="AE5" s="595"/>
      <c r="AF5" s="537" t="s">
        <v>42</v>
      </c>
      <c r="AG5" s="581"/>
      <c r="AH5" s="581"/>
      <c r="AI5" s="582"/>
    </row>
    <row r="6" spans="1:35" s="5" customFormat="1" ht="30" customHeight="1" thickBot="1">
      <c r="A6" s="56" t="s">
        <v>16</v>
      </c>
      <c r="B6" s="52" t="s">
        <v>54</v>
      </c>
      <c r="C6" s="119" t="s">
        <v>55</v>
      </c>
      <c r="D6" s="119" t="s">
        <v>56</v>
      </c>
      <c r="E6" s="120" t="s">
        <v>57</v>
      </c>
      <c r="F6" s="55" t="s">
        <v>58</v>
      </c>
      <c r="G6" s="119" t="s">
        <v>59</v>
      </c>
      <c r="H6" s="119" t="s">
        <v>60</v>
      </c>
      <c r="I6" s="54" t="s">
        <v>61</v>
      </c>
      <c r="J6" s="55" t="s">
        <v>159</v>
      </c>
      <c r="K6" s="291" t="s">
        <v>62</v>
      </c>
      <c r="L6" s="292" t="s">
        <v>31</v>
      </c>
      <c r="M6" s="292" t="s">
        <v>63</v>
      </c>
      <c r="N6" s="292" t="s">
        <v>27</v>
      </c>
      <c r="O6" s="292" t="s">
        <v>64</v>
      </c>
      <c r="P6" s="292" t="s">
        <v>21</v>
      </c>
      <c r="Q6" s="292" t="s">
        <v>28</v>
      </c>
      <c r="R6" s="292" t="s">
        <v>30</v>
      </c>
      <c r="S6" s="292" t="s">
        <v>50</v>
      </c>
      <c r="T6" s="292" t="s">
        <v>22</v>
      </c>
      <c r="U6" s="292" t="s">
        <v>29</v>
      </c>
      <c r="V6" s="292" t="s">
        <v>24</v>
      </c>
      <c r="W6" s="119" t="s">
        <v>25</v>
      </c>
      <c r="X6" s="54" t="s">
        <v>26</v>
      </c>
      <c r="Y6" s="44" t="s">
        <v>79</v>
      </c>
      <c r="Z6" s="123" t="s">
        <v>39</v>
      </c>
      <c r="AA6" s="36" t="s">
        <v>44</v>
      </c>
      <c r="AB6" s="122" t="s">
        <v>33</v>
      </c>
      <c r="AC6" s="37" t="s">
        <v>34</v>
      </c>
      <c r="AD6" s="148" t="s">
        <v>109</v>
      </c>
      <c r="AE6" s="148" t="s">
        <v>110</v>
      </c>
      <c r="AF6" s="52" t="s">
        <v>45</v>
      </c>
      <c r="AG6" s="53" t="s">
        <v>46</v>
      </c>
      <c r="AH6" s="53" t="s">
        <v>47</v>
      </c>
      <c r="AI6" s="54" t="s">
        <v>48</v>
      </c>
    </row>
    <row r="7" spans="1:35" s="166" customFormat="1" ht="15.75" thickBot="1">
      <c r="A7" s="296" t="s">
        <v>2</v>
      </c>
      <c r="B7" s="241">
        <f>'A-Video Analysis Form 081108'!B7</f>
        <v>16</v>
      </c>
      <c r="C7" s="242">
        <f>'A-Video Analysis Form 081108'!C7</f>
        <v>16</v>
      </c>
      <c r="D7" s="242">
        <f>'B-Video Analysis Form 081108'!B7</f>
        <v>37</v>
      </c>
      <c r="E7" s="242">
        <f>'B-Video Analysis Form 081108'!C7</f>
        <v>18</v>
      </c>
      <c r="F7" s="242">
        <f>'C-Video Analysis Form 081108'!B7</f>
        <v>14</v>
      </c>
      <c r="G7" s="242">
        <f>'C-Video Analysis Form 081108'!C7</f>
        <v>31</v>
      </c>
      <c r="H7" s="242">
        <f>'B-Video Analysis Form 081108'!D7</f>
        <v>8</v>
      </c>
      <c r="I7" s="243">
        <f>'B-Video Analysis Form 081108'!E7</f>
        <v>5</v>
      </c>
      <c r="J7" s="322">
        <f>SUM(B7,D7,F7,H7)</f>
        <v>75</v>
      </c>
      <c r="K7" s="241">
        <f>E7-T7-W7</f>
        <v>14</v>
      </c>
      <c r="L7" s="242">
        <f>'B-Video Analysis Form 081108'!M7</f>
        <v>0</v>
      </c>
      <c r="M7" s="242">
        <f>'C-Video Analysis Form 081108'!D7</f>
        <v>2</v>
      </c>
      <c r="N7" s="242">
        <f>'B-Video Analysis Form 081108'!I7</f>
        <v>0</v>
      </c>
      <c r="O7" s="242">
        <f>D7-P7-Q7</f>
        <v>14</v>
      </c>
      <c r="P7" s="242">
        <f>'C-Video Analysis Form 081108'!F7</f>
        <v>23</v>
      </c>
      <c r="Q7" s="242">
        <f>'B-Video Analysis Form 081108'!J7</f>
        <v>0</v>
      </c>
      <c r="R7" s="242">
        <f>'B-Video Analysis Form 081108'!L7</f>
        <v>0</v>
      </c>
      <c r="S7" s="242">
        <f>'C-Video Analysis Form 081108'!E7</f>
        <v>8</v>
      </c>
      <c r="T7" s="242">
        <f>'C-Video Analysis Form 081108'!G7</f>
        <v>4</v>
      </c>
      <c r="U7" s="242">
        <f>'B-Video Analysis Form 081108'!K7</f>
        <v>3</v>
      </c>
      <c r="V7" s="321">
        <f>'B-Video Analysis Form 081108'!F7</f>
        <v>0</v>
      </c>
      <c r="W7" s="242">
        <f>'B-Video Analysis Form 081108'!G7</f>
        <v>0</v>
      </c>
      <c r="X7" s="243">
        <f>'B-Video Analysis Form 081108'!H7</f>
        <v>5</v>
      </c>
      <c r="Y7" s="298">
        <f>('A Video Speed 081108'!C104+'C Video Speed 081108'!C104)/2</f>
        <v>1.4007244873647813</v>
      </c>
      <c r="Z7" s="299">
        <f>(SUMIF('A Video Speed 081108'!E7:E100,"&lt;&gt;0")+SUMIF('C Video Speed 081108'!E7:E100,"&lt;&gt;0"))/(COUNT('A Video Speed 081108'!E7:E100,"&lt;&gt;0")+COUNT('C Video Speed 081108'!E7:E100,"&lt;&gt;0"))</f>
        <v>1.1851851851851851</v>
      </c>
      <c r="AA7" s="297" t="str">
        <f>'A-Video Analysis Form 081108'!D7</f>
        <v>N/A</v>
      </c>
      <c r="AB7" s="301">
        <f>'B-Video Analysis Form 081108'!N7</f>
        <v>1</v>
      </c>
      <c r="AC7" s="323" t="str">
        <f>'B-Video Analysis Form 081108'!O7</f>
        <v>N/A</v>
      </c>
      <c r="AD7" s="242" t="str">
        <f>'B-Video Analysis Form 081108'!P7</f>
        <v>N/A</v>
      </c>
      <c r="AE7" s="243">
        <f>'B-Video Analysis Form 081108'!Q7</f>
        <v>0</v>
      </c>
      <c r="AF7" s="241" t="str">
        <f>'C-Video Analysis Form 081108'!H7</f>
        <v>N/A</v>
      </c>
      <c r="AG7" s="242">
        <v>0</v>
      </c>
      <c r="AH7" s="242" t="str">
        <f>'C-Video Analysis Form 081108'!J7</f>
        <v>N/A</v>
      </c>
      <c r="AI7" s="243" t="str">
        <f>'C-Video Analysis Form 081108'!K7</f>
        <v>N/A</v>
      </c>
    </row>
    <row r="8" spans="1:35" ht="15.75" thickBot="1">
      <c r="A8" s="39" t="s">
        <v>3</v>
      </c>
      <c r="B8" s="32">
        <f>'A-Video Analysis Form 081108'!B8</f>
        <v>30</v>
      </c>
      <c r="C8" s="31">
        <f>'A-Video Analysis Form 081108'!C8</f>
        <v>72</v>
      </c>
      <c r="D8" s="31">
        <f>'B-Video Analysis Form 081108'!B8</f>
        <v>87</v>
      </c>
      <c r="E8" s="31">
        <f>'B-Video Analysis Form 081108'!C8</f>
        <v>44</v>
      </c>
      <c r="F8" s="31">
        <f>'C-Video Analysis Form 081108'!B8</f>
        <v>35</v>
      </c>
      <c r="G8" s="31">
        <f>'C-Video Analysis Form 081108'!C8</f>
        <v>42</v>
      </c>
      <c r="H8" s="31">
        <f>'B-Video Analysis Form 081108'!D8</f>
        <v>22</v>
      </c>
      <c r="I8" s="30">
        <f>'B-Video Analysis Form 081108'!E8</f>
        <v>22</v>
      </c>
      <c r="J8" s="232">
        <f t="shared" ref="J8:J20" si="0">SUM(B8,D8,F8,H8)</f>
        <v>174</v>
      </c>
      <c r="K8" s="244">
        <f t="shared" ref="K8:K20" si="1">E8-T8-W8</f>
        <v>22</v>
      </c>
      <c r="L8" s="168">
        <f>'B-Video Analysis Form 081108'!M8</f>
        <v>1</v>
      </c>
      <c r="M8" s="168">
        <f>'C-Video Analysis Form 081108'!D8</f>
        <v>5</v>
      </c>
      <c r="N8" s="168">
        <f>'B-Video Analysis Form 081108'!I8</f>
        <v>8</v>
      </c>
      <c r="O8" s="168">
        <f t="shared" ref="O8:O20" si="2">D8-P8-Q8</f>
        <v>58</v>
      </c>
      <c r="P8" s="168">
        <f>'C-Video Analysis Form 081108'!F8</f>
        <v>26</v>
      </c>
      <c r="Q8" s="168">
        <f>'B-Video Analysis Form 081108'!J8</f>
        <v>3</v>
      </c>
      <c r="R8" s="168">
        <f>'B-Video Analysis Form 081108'!L8</f>
        <v>1</v>
      </c>
      <c r="S8" s="168">
        <f>'C-Video Analysis Form 081108'!E8</f>
        <v>4</v>
      </c>
      <c r="T8" s="168">
        <f>'C-Video Analysis Form 081108'!G8</f>
        <v>21</v>
      </c>
      <c r="U8" s="168">
        <f>'B-Video Analysis Form 081108'!K8</f>
        <v>9</v>
      </c>
      <c r="V8" s="168">
        <f>'B-Video Analysis Form 081108'!F8</f>
        <v>13</v>
      </c>
      <c r="W8" s="31">
        <f>'B-Video Analysis Form 081108'!G8</f>
        <v>1</v>
      </c>
      <c r="X8" s="30">
        <f>'B-Video Analysis Form 081108'!H8</f>
        <v>7</v>
      </c>
      <c r="Y8" s="22">
        <f>('A Video Speed 081108'!J104+'C Video Speed 081108'!J104)/2</f>
        <v>1.3569142125480154</v>
      </c>
      <c r="Z8" s="23">
        <f>(SUMIF('A Video Speed 081108'!L39:L100,"&lt;&gt;0")+SUMIF('C Video Speed 081108'!L7:L100,"&lt;&gt;0"))/(COUNT('A Video Speed 081108'!L39:L100,"&lt;&gt;0")+COUNT('C Video Speed 081108'!L7:L100,"&lt;&gt;0"))</f>
        <v>1.2727272727272727</v>
      </c>
      <c r="AA8" s="41" t="str">
        <f>'A-Video Analysis Form 081108'!D8</f>
        <v>N/A</v>
      </c>
      <c r="AB8" s="121">
        <f>'B-Video Analysis Form 081108'!N8</f>
        <v>5</v>
      </c>
      <c r="AC8" s="57" t="str">
        <f>'B-Video Analysis Form 081108'!O8</f>
        <v>N/A</v>
      </c>
      <c r="AD8" s="31" t="str">
        <f>'B-Video Analysis Form 081108'!P8</f>
        <v>N/A</v>
      </c>
      <c r="AE8" s="30">
        <f>'B-Video Analysis Form 081108'!Q8</f>
        <v>0</v>
      </c>
      <c r="AF8" s="32" t="str">
        <f>'C-Video Analysis Form 081108'!H8</f>
        <v>N/A</v>
      </c>
      <c r="AG8" s="31" t="str">
        <f>'C-Video Analysis Form 081108'!I8</f>
        <v>N/A</v>
      </c>
      <c r="AH8" s="31" t="str">
        <f>'C-Video Analysis Form 081108'!J8</f>
        <v>N/A</v>
      </c>
      <c r="AI8" s="30" t="str">
        <f>'C-Video Analysis Form 081108'!K8</f>
        <v>N/A</v>
      </c>
    </row>
    <row r="9" spans="1:35" s="228" customFormat="1" ht="15.75" thickBot="1">
      <c r="A9" s="248" t="s">
        <v>4</v>
      </c>
      <c r="B9" s="249">
        <f>'A-Video Analysis Form 081108'!B9</f>
        <v>0</v>
      </c>
      <c r="C9" s="157">
        <f>'A-Video Analysis Form 081108'!C9</f>
        <v>0</v>
      </c>
      <c r="D9" s="157">
        <f>'B-Video Analysis Form 081108'!B9</f>
        <v>100</v>
      </c>
      <c r="E9" s="157">
        <f>'B-Video Analysis Form 081108'!C9</f>
        <v>47</v>
      </c>
      <c r="F9" s="157">
        <f>'C-Video Analysis Form 081108'!B9</f>
        <v>0</v>
      </c>
      <c r="G9" s="157">
        <f>'C-Video Analysis Form 081108'!C9</f>
        <v>0</v>
      </c>
      <c r="H9" s="157">
        <f>'B-Video Analysis Form 081108'!D9</f>
        <v>28</v>
      </c>
      <c r="I9" s="250">
        <f>'B-Video Analysis Form 081108'!E9</f>
        <v>33</v>
      </c>
      <c r="J9" s="269">
        <f t="shared" si="0"/>
        <v>128</v>
      </c>
      <c r="K9" s="249">
        <f t="shared" si="1"/>
        <v>47</v>
      </c>
      <c r="L9" s="157">
        <f>'B-Video Analysis Form 081108'!M9</f>
        <v>0</v>
      </c>
      <c r="M9" s="157">
        <f>'C-Video Analysis Form 081108'!D9</f>
        <v>0</v>
      </c>
      <c r="N9" s="157">
        <f>'B-Video Analysis Form 081108'!I9</f>
        <v>0</v>
      </c>
      <c r="O9" s="157">
        <f t="shared" si="2"/>
        <v>100</v>
      </c>
      <c r="P9" s="157">
        <f>'C-Video Analysis Form 081108'!F9</f>
        <v>0</v>
      </c>
      <c r="Q9" s="157">
        <f>'B-Video Analysis Form 081108'!J9</f>
        <v>0</v>
      </c>
      <c r="R9" s="157">
        <f>'B-Video Analysis Form 081108'!L9</f>
        <v>0</v>
      </c>
      <c r="S9" s="157">
        <f>'C-Video Analysis Form 081108'!E9</f>
        <v>0</v>
      </c>
      <c r="T9" s="157">
        <f>'C-Video Analysis Form 081108'!G9</f>
        <v>0</v>
      </c>
      <c r="U9" s="157">
        <f>'B-Video Analysis Form 081108'!K9</f>
        <v>0</v>
      </c>
      <c r="V9" s="157">
        <f>'B-Video Analysis Form 081108'!F9</f>
        <v>0</v>
      </c>
      <c r="W9" s="157">
        <f>'B-Video Analysis Form 081108'!G9</f>
        <v>0</v>
      </c>
      <c r="X9" s="250">
        <f>'B-Video Analysis Form 081108'!H9</f>
        <v>0</v>
      </c>
      <c r="Y9" s="251" t="e">
        <f>('A Video Speed 081108'!Q104+'C Video Speed 081108'!Q104)/2</f>
        <v>#DIV/0!</v>
      </c>
      <c r="Z9" s="252" t="e">
        <f>(SUMIF('A Video Speed 081108'!S7:S100,"&lt;&gt;0")+SUMIF('C Video Speed 081108'!S7:S100,"&lt;&gt;0"))/(COUNT('C Video Speed 081108'!S7:S100,"&lt;&gt;0")+COUNT('A Video Speed 081108'!S7:S100,"&lt;&gt;0"))</f>
        <v>#DIV/0!</v>
      </c>
      <c r="AA9" s="253">
        <f>'A-Video Analysis Form 081108'!D9</f>
        <v>0</v>
      </c>
      <c r="AB9" s="254">
        <f>'B-Video Analysis Form 081108'!N9</f>
        <v>0</v>
      </c>
      <c r="AC9" s="255">
        <f>'B-Video Analysis Form 081108'!O9</f>
        <v>0</v>
      </c>
      <c r="AD9" s="157">
        <f>'B-Video Analysis Form 081108'!P9</f>
        <v>0</v>
      </c>
      <c r="AE9" s="250">
        <f>'B-Video Analysis Form 081108'!Q9</f>
        <v>0</v>
      </c>
      <c r="AF9" s="249">
        <f>'C-Video Analysis Form 081108'!H9</f>
        <v>0</v>
      </c>
      <c r="AG9" s="157">
        <f>'C-Video Analysis Form 081108'!I9</f>
        <v>0</v>
      </c>
      <c r="AH9" s="157">
        <f>'C-Video Analysis Form 081108'!J9</f>
        <v>0</v>
      </c>
      <c r="AI9" s="250">
        <f>'C-Video Analysis Form 081108'!K9</f>
        <v>0</v>
      </c>
    </row>
    <row r="10" spans="1:35" s="166" customFormat="1" ht="15.75" thickBot="1">
      <c r="A10" s="306" t="s">
        <v>5</v>
      </c>
      <c r="B10" s="244">
        <f>'A-Video Analysis Form 081108'!B10</f>
        <v>161</v>
      </c>
      <c r="C10" s="168">
        <f>'A-Video Analysis Form 081108'!C10</f>
        <v>186</v>
      </c>
      <c r="D10" s="168">
        <f>'B-Video Analysis Form 081108'!B10</f>
        <v>197</v>
      </c>
      <c r="E10" s="168">
        <f>'B-Video Analysis Form 081108'!C10</f>
        <v>122</v>
      </c>
      <c r="F10" s="168">
        <f>'C-Video Analysis Form 081108'!B10</f>
        <v>62</v>
      </c>
      <c r="G10" s="168">
        <f>'C-Video Analysis Form 081108'!C10</f>
        <v>139</v>
      </c>
      <c r="H10" s="168">
        <f>'B-Video Analysis Form 081108'!D10</f>
        <v>73</v>
      </c>
      <c r="I10" s="245">
        <f>'B-Video Analysis Form 081108'!E10</f>
        <v>50</v>
      </c>
      <c r="J10" s="322">
        <f t="shared" si="0"/>
        <v>493</v>
      </c>
      <c r="K10" s="244">
        <f t="shared" si="1"/>
        <v>95</v>
      </c>
      <c r="L10" s="168">
        <f>'B-Video Analysis Form 081108'!M10</f>
        <v>47</v>
      </c>
      <c r="M10" s="168">
        <f>'C-Video Analysis Form 081108'!D10</f>
        <v>9</v>
      </c>
      <c r="N10" s="168">
        <f>'B-Video Analysis Form 081108'!I10</f>
        <v>25</v>
      </c>
      <c r="O10" s="168">
        <f t="shared" si="2"/>
        <v>127</v>
      </c>
      <c r="P10" s="168">
        <f>'C-Video Analysis Form 081108'!F10</f>
        <v>59</v>
      </c>
      <c r="Q10" s="168">
        <f>'B-Video Analysis Form 081108'!J10</f>
        <v>11</v>
      </c>
      <c r="R10" s="168">
        <f>'B-Video Analysis Form 081108'!L10</f>
        <v>23</v>
      </c>
      <c r="S10" s="168">
        <f>'C-Video Analysis Form 081108'!E10</f>
        <v>12</v>
      </c>
      <c r="T10" s="168">
        <f>'C-Video Analysis Form 081108'!G10</f>
        <v>16</v>
      </c>
      <c r="U10" s="168">
        <f>'B-Video Analysis Form 081108'!K10</f>
        <v>9</v>
      </c>
      <c r="V10" s="168">
        <f>'B-Video Analysis Form 081108'!F10</f>
        <v>36</v>
      </c>
      <c r="W10" s="168">
        <f>'B-Video Analysis Form 081108'!G10</f>
        <v>11</v>
      </c>
      <c r="X10" s="245">
        <f>'B-Video Analysis Form 081108'!H10</f>
        <v>19</v>
      </c>
      <c r="Y10" s="308">
        <f>('A Video Speed 081108'!X104+'C Video Speed 081108'!X104)/2</f>
        <v>1.1611366592344856</v>
      </c>
      <c r="Z10" s="299">
        <f>(SUMIF('A Video Speed 081108'!Z7:Z100,"&lt;&gt;0")+SUMIF('C Video Speed 081108'!Z7:Z100,"&lt;&gt;0"))/(COUNT('A Video Speed 081108'!Z7:Z100,"&lt;&gt;0")+COUNT('C Video Speed 081108'!Z7:Z100,"&lt;&gt;0"))</f>
        <v>2.3541666666666665</v>
      </c>
      <c r="AA10" s="307" t="str">
        <f>'A-Video Analysis Form 081108'!D10</f>
        <v>N/A</v>
      </c>
      <c r="AB10" s="309">
        <f>'B-Video Analysis Form 081108'!N10</f>
        <v>13</v>
      </c>
      <c r="AC10" s="182" t="str">
        <f>'B-Video Analysis Form 081108'!O10</f>
        <v>N/A</v>
      </c>
      <c r="AD10" s="168" t="str">
        <f>'B-Video Analysis Form 081108'!P10</f>
        <v>N/A</v>
      </c>
      <c r="AE10" s="245">
        <f>'B-Video Analysis Form 081108'!Q10</f>
        <v>0</v>
      </c>
      <c r="AF10" s="244">
        <f>'C-Video Analysis Form 081108'!H10</f>
        <v>0</v>
      </c>
      <c r="AG10" s="168">
        <f>'C-Video Analysis Form 081108'!I10</f>
        <v>4</v>
      </c>
      <c r="AH10" s="168">
        <f>'C-Video Analysis Form 081108'!J10</f>
        <v>0</v>
      </c>
      <c r="AI10" s="245">
        <f>'C-Video Analysis Form 081108'!K10</f>
        <v>4</v>
      </c>
    </row>
    <row r="11" spans="1:35" ht="15.75" thickBot="1">
      <c r="A11" s="39" t="s">
        <v>6</v>
      </c>
      <c r="B11" s="32">
        <f>'A-Video Analysis Form 081108'!B11</f>
        <v>156</v>
      </c>
      <c r="C11" s="31">
        <f>'A-Video Analysis Form 081108'!C11</f>
        <v>195</v>
      </c>
      <c r="D11" s="31">
        <f>'B-Video Analysis Form 081108'!B11</f>
        <v>268</v>
      </c>
      <c r="E11" s="31">
        <f>'B-Video Analysis Form 081108'!C11</f>
        <v>180</v>
      </c>
      <c r="F11" s="31">
        <f>'C-Video Analysis Form 081108'!B11</f>
        <v>109</v>
      </c>
      <c r="G11" s="31">
        <f>'C-Video Analysis Form 081108'!C11</f>
        <v>98</v>
      </c>
      <c r="H11" s="31">
        <f>'B-Video Analysis Form 081108'!D11</f>
        <v>37</v>
      </c>
      <c r="I11" s="30">
        <f>'B-Video Analysis Form 081108'!E11</f>
        <v>72</v>
      </c>
      <c r="J11" s="232">
        <f t="shared" si="0"/>
        <v>570</v>
      </c>
      <c r="K11" s="244">
        <f t="shared" si="1"/>
        <v>116</v>
      </c>
      <c r="L11" s="168">
        <f>'B-Video Analysis Form 081108'!M11</f>
        <v>21</v>
      </c>
      <c r="M11" s="168">
        <f>'C-Video Analysis Form 081108'!D11</f>
        <v>6</v>
      </c>
      <c r="N11" s="168">
        <f>'B-Video Analysis Form 081108'!I11</f>
        <v>14</v>
      </c>
      <c r="O11" s="168">
        <f t="shared" si="2"/>
        <v>175</v>
      </c>
      <c r="P11" s="168">
        <f>'C-Video Analysis Form 081108'!F11</f>
        <v>60</v>
      </c>
      <c r="Q11" s="168">
        <f>'B-Video Analysis Form 081108'!J11</f>
        <v>33</v>
      </c>
      <c r="R11" s="168">
        <f>'B-Video Analysis Form 081108'!L11</f>
        <v>17</v>
      </c>
      <c r="S11" s="168">
        <f>'C-Video Analysis Form 081108'!E11</f>
        <v>16</v>
      </c>
      <c r="T11" s="168">
        <f>'C-Video Analysis Form 081108'!G11</f>
        <v>59</v>
      </c>
      <c r="U11" s="168">
        <f>'B-Video Analysis Form 081108'!K11</f>
        <v>14</v>
      </c>
      <c r="V11" s="168">
        <f>'B-Video Analysis Form 081108'!F11</f>
        <v>16</v>
      </c>
      <c r="W11" s="31">
        <f>'B-Video Analysis Form 081108'!G11</f>
        <v>5</v>
      </c>
      <c r="X11" s="30">
        <f>'B-Video Analysis Form 081108'!H11</f>
        <v>15</v>
      </c>
      <c r="Y11" s="22">
        <f>('A Video Speed 081108'!AE104+'C Video Speed 081108'!AE104)/2</f>
        <v>1.1079248935346495</v>
      </c>
      <c r="Z11" s="23">
        <f>(SUMIF('A Video Speed 081108'!AG7:AG100,"&lt;&gt;0")+SUMIF('C Video Speed 081108'!AG7:AG100,"&lt;&gt;0"))/(COUNT('A Video Speed 081108'!AG7:AG100,"&lt;&gt;0")+COUNT('C Video Speed 081108'!AG7:AG100,"&lt;&gt;0"))</f>
        <v>1.8333333333333333</v>
      </c>
      <c r="AA11" s="41">
        <f>'A-Video Analysis Form 081108'!D11</f>
        <v>47</v>
      </c>
      <c r="AB11" s="121">
        <f>'B-Video Analysis Form 081108'!N11</f>
        <v>17</v>
      </c>
      <c r="AC11" s="57">
        <f>'B-Video Analysis Form 081108'!O11</f>
        <v>19</v>
      </c>
      <c r="AD11" s="31">
        <f>'B-Video Analysis Form 081108'!P11</f>
        <v>0</v>
      </c>
      <c r="AE11" s="30">
        <f>'B-Video Analysis Form 081108'!Q11</f>
        <v>3</v>
      </c>
      <c r="AF11" s="32">
        <f>'C-Video Analysis Form 081108'!H11</f>
        <v>0</v>
      </c>
      <c r="AG11" s="31">
        <f>'C-Video Analysis Form 081108'!I11</f>
        <v>0</v>
      </c>
      <c r="AH11" s="31">
        <f>'C-Video Analysis Form 081108'!J11</f>
        <v>0</v>
      </c>
      <c r="AI11" s="30">
        <f>'C-Video Analysis Form 081108'!K11</f>
        <v>0</v>
      </c>
    </row>
    <row r="12" spans="1:35" s="228" customFormat="1" ht="15.75" thickBot="1">
      <c r="A12" s="248" t="s">
        <v>7</v>
      </c>
      <c r="B12" s="249">
        <f>'A-Video Analysis Form 081108'!B12</f>
        <v>0</v>
      </c>
      <c r="C12" s="157">
        <f>'A-Video Analysis Form 081108'!C12</f>
        <v>0</v>
      </c>
      <c r="D12" s="157">
        <f>'B-Video Analysis Form 081108'!B12</f>
        <v>185</v>
      </c>
      <c r="E12" s="157">
        <f>'B-Video Analysis Form 081108'!C12</f>
        <v>205</v>
      </c>
      <c r="F12" s="157">
        <f>'C-Video Analysis Form 081108'!B12</f>
        <v>0</v>
      </c>
      <c r="G12" s="157">
        <f>'C-Video Analysis Form 081108'!C12</f>
        <v>0</v>
      </c>
      <c r="H12" s="157">
        <f>'B-Video Analysis Form 081108'!D12</f>
        <v>36</v>
      </c>
      <c r="I12" s="250">
        <f>'B-Video Analysis Form 081108'!E12</f>
        <v>61</v>
      </c>
      <c r="J12" s="269">
        <f t="shared" si="0"/>
        <v>221</v>
      </c>
      <c r="K12" s="249">
        <f t="shared" si="1"/>
        <v>205</v>
      </c>
      <c r="L12" s="157">
        <f>'B-Video Analysis Form 081108'!M12</f>
        <v>0</v>
      </c>
      <c r="M12" s="157">
        <f>'C-Video Analysis Form 081108'!D12</f>
        <v>0</v>
      </c>
      <c r="N12" s="157">
        <f>'B-Video Analysis Form 081108'!I12</f>
        <v>0</v>
      </c>
      <c r="O12" s="157">
        <f t="shared" si="2"/>
        <v>185</v>
      </c>
      <c r="P12" s="157">
        <f>'C-Video Analysis Form 081108'!F12</f>
        <v>0</v>
      </c>
      <c r="Q12" s="157">
        <f>'B-Video Analysis Form 081108'!J12</f>
        <v>0</v>
      </c>
      <c r="R12" s="157">
        <f>'B-Video Analysis Form 081108'!L12</f>
        <v>0</v>
      </c>
      <c r="S12" s="157">
        <f>'C-Video Analysis Form 081108'!E12</f>
        <v>0</v>
      </c>
      <c r="T12" s="157">
        <f>'C-Video Analysis Form 081108'!G12</f>
        <v>0</v>
      </c>
      <c r="U12" s="157">
        <f>'B-Video Analysis Form 081108'!K12</f>
        <v>0</v>
      </c>
      <c r="V12" s="157">
        <f>'B-Video Analysis Form 081108'!F12</f>
        <v>0</v>
      </c>
      <c r="W12" s="157">
        <f>'B-Video Analysis Form 081108'!G12</f>
        <v>0</v>
      </c>
      <c r="X12" s="250">
        <f>'B-Video Analysis Form 081108'!H12</f>
        <v>0</v>
      </c>
      <c r="Y12" s="251" t="e">
        <f>('A Video Speed 081108'!AL104+'C Video Speed 081108'!AL104)/2</f>
        <v>#DIV/0!</v>
      </c>
      <c r="Z12" s="252" t="e">
        <f>(SUMIF('A Video Speed 081108'!AN7:AN100,"&lt;&gt;0")+SUMIF('C Video Speed 081108'!AN7:AN100,"&lt;&gt;0"))/(COUNT('A Video Speed 081108'!AN7:AN100,"&lt;&gt;0")+COUNT('C Video Speed 081108'!AN7:AN100,"&lt;&gt;0"))</f>
        <v>#DIV/0!</v>
      </c>
      <c r="AA12" s="253">
        <f>'A-Video Analysis Form 081108'!D12</f>
        <v>0</v>
      </c>
      <c r="AB12" s="254">
        <f>'B-Video Analysis Form 081108'!N12</f>
        <v>0</v>
      </c>
      <c r="AC12" s="255">
        <f>'B-Video Analysis Form 081108'!O12</f>
        <v>0</v>
      </c>
      <c r="AD12" s="157">
        <f>'B-Video Analysis Form 081108'!P12</f>
        <v>0</v>
      </c>
      <c r="AE12" s="250">
        <f>'B-Video Analysis Form 081108'!Q12</f>
        <v>0</v>
      </c>
      <c r="AF12" s="249">
        <f>'C-Video Analysis Form 081108'!H12</f>
        <v>0</v>
      </c>
      <c r="AG12" s="157">
        <f>'C-Video Analysis Form 081108'!I12</f>
        <v>0</v>
      </c>
      <c r="AH12" s="157">
        <f>'C-Video Analysis Form 081108'!J12</f>
        <v>0</v>
      </c>
      <c r="AI12" s="250">
        <f>'C-Video Analysis Form 081108'!K12</f>
        <v>0</v>
      </c>
    </row>
    <row r="13" spans="1:35" s="166" customFormat="1" ht="15.75" thickBot="1">
      <c r="A13" s="306" t="s">
        <v>8</v>
      </c>
      <c r="B13" s="244">
        <f>'A-Video Analysis Form 081108'!B13</f>
        <v>238</v>
      </c>
      <c r="C13" s="168">
        <f>'A-Video Analysis Form 081108'!C13</f>
        <v>217</v>
      </c>
      <c r="D13" s="168">
        <f>'B-Video Analysis Form 081108'!B13</f>
        <v>248</v>
      </c>
      <c r="E13" s="168">
        <f>'B-Video Analysis Form 081108'!C13</f>
        <v>258</v>
      </c>
      <c r="F13" s="168">
        <f>'C-Video Analysis Form 081108'!B13</f>
        <v>121</v>
      </c>
      <c r="G13" s="168">
        <f>'C-Video Analysis Form 081108'!C13</f>
        <v>136</v>
      </c>
      <c r="H13" s="168">
        <f>'B-Video Analysis Form 081108'!D13</f>
        <v>61</v>
      </c>
      <c r="I13" s="245">
        <f>'B-Video Analysis Form 081108'!E13</f>
        <v>74</v>
      </c>
      <c r="J13" s="322">
        <f t="shared" si="0"/>
        <v>668</v>
      </c>
      <c r="K13" s="244">
        <f t="shared" si="1"/>
        <v>207</v>
      </c>
      <c r="L13" s="168">
        <f>'B-Video Analysis Form 081108'!M13</f>
        <v>14</v>
      </c>
      <c r="M13" s="168">
        <f>'C-Video Analysis Form 081108'!D13</f>
        <v>4</v>
      </c>
      <c r="N13" s="168">
        <f>'B-Video Analysis Form 081108'!I13</f>
        <v>52</v>
      </c>
      <c r="O13" s="168">
        <f t="shared" si="2"/>
        <v>184</v>
      </c>
      <c r="P13" s="168">
        <f>'C-Video Analysis Form 081108'!F13</f>
        <v>61</v>
      </c>
      <c r="Q13" s="168">
        <f>'B-Video Analysis Form 081108'!J13</f>
        <v>3</v>
      </c>
      <c r="R13" s="168">
        <f>'B-Video Analysis Form 081108'!L13</f>
        <v>19</v>
      </c>
      <c r="S13" s="168">
        <f>'C-Video Analysis Form 081108'!E13</f>
        <v>11</v>
      </c>
      <c r="T13" s="168">
        <f>'C-Video Analysis Form 081108'!G13</f>
        <v>42</v>
      </c>
      <c r="U13" s="168">
        <f>'B-Video Analysis Form 081108'!K13</f>
        <v>15</v>
      </c>
      <c r="V13" s="168">
        <f>'B-Video Analysis Form 081108'!F13</f>
        <v>21</v>
      </c>
      <c r="W13" s="168">
        <f>'B-Video Analysis Form 081108'!G13</f>
        <v>9</v>
      </c>
      <c r="X13" s="245">
        <f>'B-Video Analysis Form 081108'!H13</f>
        <v>21</v>
      </c>
      <c r="Y13" s="308">
        <f>('A Video Speed 081108'!AS104+'C Video Speed 081108'!AS104)/2</f>
        <v>1.0867359603396858</v>
      </c>
      <c r="Z13" s="299">
        <f>(SUMIF('A Video Speed 081108'!AU7:AU100,"&lt;&gt;0")+SUMIF('C Video Speed 081108'!AU7:AU100,"&lt;&gt;0"))/(COUNT('A Video Speed 081108'!AU7:AU100,"&lt;&gt;0")+COUNT('C Video Speed 081108'!AU7:AU100,"&lt;&gt;0"))</f>
        <v>2.5217391304347827</v>
      </c>
      <c r="AA13" s="307">
        <f>'A-Video Analysis Form 081108'!D13</f>
        <v>46</v>
      </c>
      <c r="AB13" s="309">
        <f>'B-Video Analysis Form 081108'!N13</f>
        <v>5</v>
      </c>
      <c r="AC13" s="182">
        <f>'B-Video Analysis Form 081108'!O13</f>
        <v>23</v>
      </c>
      <c r="AD13" s="168">
        <f>'B-Video Analysis Form 081108'!P13</f>
        <v>2</v>
      </c>
      <c r="AE13" s="245">
        <f>'B-Video Analysis Form 081108'!Q13</f>
        <v>0</v>
      </c>
      <c r="AF13" s="244">
        <f>'C-Video Analysis Form 081108'!H13</f>
        <v>0</v>
      </c>
      <c r="AG13" s="168">
        <f>'C-Video Analysis Form 081108'!I13</f>
        <v>4</v>
      </c>
      <c r="AH13" s="168">
        <f>'C-Video Analysis Form 081108'!J13</f>
        <v>0</v>
      </c>
      <c r="AI13" s="245">
        <f>'C-Video Analysis Form 081108'!K13</f>
        <v>4</v>
      </c>
    </row>
    <row r="14" spans="1:35" ht="15.75" thickBot="1">
      <c r="A14" s="41" t="s">
        <v>9</v>
      </c>
      <c r="B14" s="32">
        <f>'A-Video Analysis Form 081108'!B14</f>
        <v>183</v>
      </c>
      <c r="C14" s="31">
        <f>'A-Video Analysis Form 081108'!C14</f>
        <v>270</v>
      </c>
      <c r="D14" s="31">
        <f>'B-Video Analysis Form 081108'!B14</f>
        <v>270</v>
      </c>
      <c r="E14" s="31">
        <f>'B-Video Analysis Form 081108'!C14</f>
        <v>226</v>
      </c>
      <c r="F14" s="31">
        <f>'C-Video Analysis Form 081108'!B14</f>
        <v>92</v>
      </c>
      <c r="G14" s="31">
        <f>'C-Video Analysis Form 081108'!C14</f>
        <v>105</v>
      </c>
      <c r="H14" s="31">
        <f>'B-Video Analysis Form 081108'!D14</f>
        <v>57</v>
      </c>
      <c r="I14" s="30">
        <f>'B-Video Analysis Form 081108'!E14</f>
        <v>51</v>
      </c>
      <c r="J14" s="232">
        <f t="shared" si="0"/>
        <v>602</v>
      </c>
      <c r="K14" s="244">
        <f t="shared" si="1"/>
        <v>175</v>
      </c>
      <c r="L14" s="168">
        <f>'B-Video Analysis Form 081108'!M14</f>
        <v>10</v>
      </c>
      <c r="M14" s="168">
        <f>'C-Video Analysis Form 081108'!D14</f>
        <v>14</v>
      </c>
      <c r="N14" s="168">
        <f>'B-Video Analysis Form 081108'!I14</f>
        <v>18</v>
      </c>
      <c r="O14" s="168">
        <f t="shared" si="2"/>
        <v>174</v>
      </c>
      <c r="P14" s="168">
        <f>'C-Video Analysis Form 081108'!F14</f>
        <v>84</v>
      </c>
      <c r="Q14" s="168">
        <f>'B-Video Analysis Form 081108'!J14</f>
        <v>12</v>
      </c>
      <c r="R14" s="168">
        <f>'B-Video Analysis Form 081108'!L14</f>
        <v>45</v>
      </c>
      <c r="S14" s="168">
        <f>'C-Video Analysis Form 081108'!E14</f>
        <v>43</v>
      </c>
      <c r="T14" s="168">
        <f>'C-Video Analysis Form 081108'!G14</f>
        <v>25</v>
      </c>
      <c r="U14" s="168">
        <f>'B-Video Analysis Form 081108'!K14</f>
        <v>17</v>
      </c>
      <c r="V14" s="168">
        <f>'B-Video Analysis Form 081108'!F14</f>
        <v>15</v>
      </c>
      <c r="W14" s="31">
        <f>'B-Video Analysis Form 081108'!G14</f>
        <v>26</v>
      </c>
      <c r="X14" s="30">
        <f>'B-Video Analysis Form 081108'!H14</f>
        <v>12</v>
      </c>
      <c r="Y14" s="32">
        <f>('A Video Speed 081108'!AZ104+'C Video Speed 081108'!AZ104)/2</f>
        <v>0.89785927054647929</v>
      </c>
      <c r="Z14" s="33">
        <f>(SUMIF('A Video Speed 081108'!BB7:BB100,"&lt;&gt;0")+SUMIF('C Video Speed 081108'!BB7:BB100,"&lt;&gt;0"))/(COUNT('A Video Speed 081108'!BB7:BB100,"&lt;&gt;0")+COUNT('C Video Speed 081108'!BB7:BB100,"&lt;&gt;0"))</f>
        <v>2.6086956521739131</v>
      </c>
      <c r="AA14" s="41">
        <f>'A-Video Analysis Form 081108'!D14</f>
        <v>63</v>
      </c>
      <c r="AB14" s="121">
        <f>'B-Video Analysis Form 081108'!N14</f>
        <v>19</v>
      </c>
      <c r="AC14" s="57">
        <f>'B-Video Analysis Form 081108'!O14</f>
        <v>42</v>
      </c>
      <c r="AD14" s="31">
        <f>'B-Video Analysis Form 081108'!P14</f>
        <v>4</v>
      </c>
      <c r="AE14" s="30">
        <f>'B-Video Analysis Form 081108'!Q14</f>
        <v>0</v>
      </c>
      <c r="AF14" s="32">
        <f>'C-Video Analysis Form 081108'!H14</f>
        <v>3</v>
      </c>
      <c r="AG14" s="31">
        <f>'C-Video Analysis Form 081108'!I14</f>
        <v>0</v>
      </c>
      <c r="AH14" s="31">
        <f>'C-Video Analysis Form 081108'!J14</f>
        <v>0</v>
      </c>
      <c r="AI14" s="30">
        <f>'C-Video Analysis Form 081108'!K14</f>
        <v>3</v>
      </c>
    </row>
    <row r="15" spans="1:35" s="228" customFormat="1" ht="15.75" thickBot="1">
      <c r="A15" s="256" t="s">
        <v>10</v>
      </c>
      <c r="B15" s="249">
        <f>'A-Video Analysis Form 081108'!B15</f>
        <v>0</v>
      </c>
      <c r="C15" s="157">
        <f>'A-Video Analysis Form 081108'!C15</f>
        <v>0</v>
      </c>
      <c r="D15" s="157">
        <f>'B-Video Analysis Form 081108'!B15</f>
        <v>184</v>
      </c>
      <c r="E15" s="157">
        <f>'B-Video Analysis Form 081108'!C15</f>
        <v>142</v>
      </c>
      <c r="F15" s="157">
        <f>'C-Video Analysis Form 081108'!B15</f>
        <v>0</v>
      </c>
      <c r="G15" s="157">
        <f>'C-Video Analysis Form 081108'!C15</f>
        <v>0</v>
      </c>
      <c r="H15" s="157">
        <f>'B-Video Analysis Form 081108'!D15</f>
        <v>39</v>
      </c>
      <c r="I15" s="250">
        <f>'B-Video Analysis Form 081108'!E15</f>
        <v>49</v>
      </c>
      <c r="J15" s="269">
        <f t="shared" si="0"/>
        <v>223</v>
      </c>
      <c r="K15" s="249">
        <f t="shared" si="1"/>
        <v>142</v>
      </c>
      <c r="L15" s="157">
        <f>'B-Video Analysis Form 081108'!M15</f>
        <v>0</v>
      </c>
      <c r="M15" s="157">
        <f>'C-Video Analysis Form 081108'!D15</f>
        <v>0</v>
      </c>
      <c r="N15" s="157">
        <f>'B-Video Analysis Form 081108'!I15</f>
        <v>0</v>
      </c>
      <c r="O15" s="157">
        <f t="shared" si="2"/>
        <v>184</v>
      </c>
      <c r="P15" s="157">
        <f>'C-Video Analysis Form 081108'!F15</f>
        <v>0</v>
      </c>
      <c r="Q15" s="157">
        <f>'B-Video Analysis Form 081108'!J15</f>
        <v>0</v>
      </c>
      <c r="R15" s="157">
        <f>'B-Video Analysis Form 081108'!L15</f>
        <v>0</v>
      </c>
      <c r="S15" s="157">
        <f>'C-Video Analysis Form 081108'!E15</f>
        <v>0</v>
      </c>
      <c r="T15" s="157">
        <f>'C-Video Analysis Form 081108'!G15</f>
        <v>0</v>
      </c>
      <c r="U15" s="157">
        <f>'B-Video Analysis Form 081108'!K15</f>
        <v>0</v>
      </c>
      <c r="V15" s="157">
        <f>'B-Video Analysis Form 081108'!F15</f>
        <v>0</v>
      </c>
      <c r="W15" s="157">
        <f>'B-Video Analysis Form 081108'!G15</f>
        <v>0</v>
      </c>
      <c r="X15" s="250">
        <f>'B-Video Analysis Form 081108'!H15</f>
        <v>0</v>
      </c>
      <c r="Y15" s="257" t="e">
        <f>('A Video Speed 081108'!ACG104+'C Video Speed 081108'!BG104)/2</f>
        <v>#DIV/0!</v>
      </c>
      <c r="Z15" s="258" t="e">
        <f>(SUMIF('A Video Speed 081108'!BI7:BI100,"&lt;&gt;0")+SUMIF('C Video Speed 081108'!BI7:BI100,"&lt;&gt;0"))/(COUNT('A Video Speed 081108'!BI7:BI100,"&lt;&gt;0")+COUNT('C Video Speed 081108'!BI7:BI100,"&lt;&gt;0"))</f>
        <v>#DIV/0!</v>
      </c>
      <c r="AA15" s="253">
        <f>'A-Video Analysis Form 081108'!D15</f>
        <v>0</v>
      </c>
      <c r="AB15" s="254">
        <f>'B-Video Analysis Form 081108'!N15</f>
        <v>0</v>
      </c>
      <c r="AC15" s="255">
        <f>'B-Video Analysis Form 081108'!O15</f>
        <v>0</v>
      </c>
      <c r="AD15" s="157">
        <f>'B-Video Analysis Form 081108'!P15</f>
        <v>0</v>
      </c>
      <c r="AE15" s="250">
        <f>'B-Video Analysis Form 081108'!Q15</f>
        <v>0</v>
      </c>
      <c r="AF15" s="249">
        <f>'C-Video Analysis Form 081108'!H15</f>
        <v>0</v>
      </c>
      <c r="AG15" s="157">
        <f>'C-Video Analysis Form 081108'!I15</f>
        <v>0</v>
      </c>
      <c r="AH15" s="157">
        <f>'C-Video Analysis Form 081108'!J15</f>
        <v>0</v>
      </c>
      <c r="AI15" s="250">
        <f>'C-Video Analysis Form 081108'!K15</f>
        <v>0</v>
      </c>
    </row>
    <row r="16" spans="1:35" s="166" customFormat="1" ht="15.75" thickBot="1">
      <c r="A16" s="313" t="s">
        <v>11</v>
      </c>
      <c r="B16" s="244">
        <f>'A-Video Analysis Form 081108'!B16</f>
        <v>183</v>
      </c>
      <c r="C16" s="168">
        <f>'A-Video Analysis Form 081108'!C16</f>
        <v>252</v>
      </c>
      <c r="D16" s="168">
        <f>'B-Video Analysis Form 081108'!B16</f>
        <v>264</v>
      </c>
      <c r="E16" s="168">
        <f>'B-Video Analysis Form 081108'!C16</f>
        <v>177</v>
      </c>
      <c r="F16" s="168">
        <f>'C-Video Analysis Form 081108'!B16</f>
        <v>87</v>
      </c>
      <c r="G16" s="168">
        <f>'C-Video Analysis Form 081108'!C16</f>
        <v>123</v>
      </c>
      <c r="H16" s="168">
        <f>'B-Video Analysis Form 081108'!D16</f>
        <v>36</v>
      </c>
      <c r="I16" s="245">
        <f>'B-Video Analysis Form 081108'!E16</f>
        <v>24</v>
      </c>
      <c r="J16" s="322">
        <f t="shared" si="0"/>
        <v>570</v>
      </c>
      <c r="K16" s="244">
        <f t="shared" si="1"/>
        <v>129</v>
      </c>
      <c r="L16" s="168">
        <f>'B-Video Analysis Form 081108'!M16</f>
        <v>21</v>
      </c>
      <c r="M16" s="168">
        <f>'C-Video Analysis Form 081108'!D16</f>
        <v>12</v>
      </c>
      <c r="N16" s="168">
        <f>'B-Video Analysis Form 081108'!I16</f>
        <v>9</v>
      </c>
      <c r="O16" s="168">
        <f t="shared" si="2"/>
        <v>198</v>
      </c>
      <c r="P16" s="168">
        <f>'C-Video Analysis Form 081108'!F16</f>
        <v>63</v>
      </c>
      <c r="Q16" s="168">
        <f>'B-Video Analysis Form 081108'!J16</f>
        <v>3</v>
      </c>
      <c r="R16" s="168">
        <f>'B-Video Analysis Form 081108'!L16</f>
        <v>12</v>
      </c>
      <c r="S16" s="168">
        <f>'C-Video Analysis Form 081108'!E16</f>
        <v>15</v>
      </c>
      <c r="T16" s="168">
        <f>'C-Video Analysis Form 081108'!G16</f>
        <v>42</v>
      </c>
      <c r="U16" s="168">
        <f>'B-Video Analysis Form 081108'!K16</f>
        <v>12</v>
      </c>
      <c r="V16" s="168">
        <f>'B-Video Analysis Form 081108'!F16</f>
        <v>15</v>
      </c>
      <c r="W16" s="168">
        <f>'B-Video Analysis Form 081108'!G16</f>
        <v>6</v>
      </c>
      <c r="X16" s="245">
        <f>'B-Video Analysis Form 081108'!H16</f>
        <v>15</v>
      </c>
      <c r="Y16" s="314">
        <f>('A Video Speed 081108'!BN104+'C Video Speed 081108'!BN104)/2</f>
        <v>0.95481515289822005</v>
      </c>
      <c r="Z16" s="315">
        <f>(SUMIF('A Video Speed 081108'!BP7:BP100,"&lt;&gt;0")+SUMIF('C Video Speed 081108'!BP7:BP100,"&lt;&gt;0"))/(COUNT('A Video Speed 081108'!BP7:BP100,"&lt;&gt;0")+COUNT('C Video Speed 081108'!BP7:BP100,"&lt;&gt;0"))</f>
        <v>1.8888888888888888</v>
      </c>
      <c r="AA16" s="307">
        <f>'A-Video Analysis Form 081108'!D16</f>
        <v>24</v>
      </c>
      <c r="AB16" s="309">
        <f>'B-Video Analysis Form 081108'!N16</f>
        <v>12</v>
      </c>
      <c r="AC16" s="182">
        <f>'B-Video Analysis Form 081108'!O16</f>
        <v>27</v>
      </c>
      <c r="AD16" s="168">
        <f>'B-Video Analysis Form 081108'!P16</f>
        <v>9</v>
      </c>
      <c r="AE16" s="245">
        <f>'B-Video Analysis Form 081108'!Q16</f>
        <v>3</v>
      </c>
      <c r="AF16" s="244">
        <f>'C-Video Analysis Form 081108'!H16</f>
        <v>8</v>
      </c>
      <c r="AG16" s="168">
        <f>'C-Video Analysis Form 081108'!I16</f>
        <v>1</v>
      </c>
      <c r="AH16" s="168">
        <f>'C-Video Analysis Form 081108'!J16</f>
        <v>0</v>
      </c>
      <c r="AI16" s="245">
        <f>'C-Video Analysis Form 081108'!K16</f>
        <v>9</v>
      </c>
    </row>
    <row r="17" spans="1:35" ht="15.75" thickBot="1">
      <c r="A17" s="40" t="s">
        <v>12</v>
      </c>
      <c r="B17" s="32">
        <f>'A-Video Analysis Form 081108'!B17</f>
        <v>195</v>
      </c>
      <c r="C17" s="31">
        <f>'A-Video Analysis Form 081108'!C17</f>
        <v>276</v>
      </c>
      <c r="D17" s="31">
        <f>'B-Video Analysis Form 081108'!B17</f>
        <v>309</v>
      </c>
      <c r="E17" s="31">
        <f>'B-Video Analysis Form 081108'!C17</f>
        <v>185</v>
      </c>
      <c r="F17" s="31">
        <f>'C-Video Analysis Form 081108'!B17</f>
        <v>97</v>
      </c>
      <c r="G17" s="31">
        <f>'C-Video Analysis Form 081108'!C17</f>
        <v>119</v>
      </c>
      <c r="H17" s="31">
        <f>'B-Video Analysis Form 081108'!D17</f>
        <v>36</v>
      </c>
      <c r="I17" s="30">
        <f>'B-Video Analysis Form 081108'!E17</f>
        <v>56</v>
      </c>
      <c r="J17" s="232">
        <f t="shared" si="0"/>
        <v>637</v>
      </c>
      <c r="K17" s="244">
        <f t="shared" si="1"/>
        <v>154</v>
      </c>
      <c r="L17" s="168">
        <f>'B-Video Analysis Form 081108'!M17</f>
        <v>24</v>
      </c>
      <c r="M17" s="168">
        <f>'C-Video Analysis Form 081108'!D17</f>
        <v>7</v>
      </c>
      <c r="N17" s="168">
        <f>'B-Video Analysis Form 081108'!I17</f>
        <v>33</v>
      </c>
      <c r="O17" s="168">
        <f t="shared" si="2"/>
        <v>227</v>
      </c>
      <c r="P17" s="168">
        <f>'C-Video Analysis Form 081108'!F17</f>
        <v>73</v>
      </c>
      <c r="Q17" s="168">
        <f>'B-Video Analysis Form 081108'!J17</f>
        <v>9</v>
      </c>
      <c r="R17" s="168">
        <f>'B-Video Analysis Form 081108'!L17</f>
        <v>37</v>
      </c>
      <c r="S17" s="168">
        <f>'C-Video Analysis Form 081108'!E17</f>
        <v>25</v>
      </c>
      <c r="T17" s="168">
        <f>'C-Video Analysis Form 081108'!G17</f>
        <v>25</v>
      </c>
      <c r="U17" s="168">
        <f>'B-Video Analysis Form 081108'!K17</f>
        <v>13</v>
      </c>
      <c r="V17" s="168">
        <f>'B-Video Analysis Form 081108'!F17</f>
        <v>17</v>
      </c>
      <c r="W17" s="31">
        <f>'B-Video Analysis Form 081108'!G17</f>
        <v>6</v>
      </c>
      <c r="X17" s="30">
        <f>'B-Video Analysis Form 081108'!H17</f>
        <v>13</v>
      </c>
      <c r="Y17" s="27">
        <f>('A Video Speed 081108'!BU104+'C Video Speed 081108'!BU104)/2</f>
        <v>1.0538651772067167</v>
      </c>
      <c r="Z17" s="28">
        <f>(SUMIF('A Video Speed 081108'!BW7:BW100,"&lt;&gt;0")+SUMIF('C Video Speed 081108'!BW7:BW100,"&lt;&gt;0"))/(COUNT('A Video Speed 081108'!BW7:BW100,"&lt;&gt;0")+COUNT('C Video Speed 081108'!BW7:BW100,"&lt;&gt;0"))</f>
        <v>1.52</v>
      </c>
      <c r="AA17" s="41">
        <f>'A-Video Analysis Form 081108'!D17</f>
        <v>66</v>
      </c>
      <c r="AB17" s="121">
        <f>'B-Video Analysis Form 081108'!N17</f>
        <v>10</v>
      </c>
      <c r="AC17" s="57">
        <f>'B-Video Analysis Form 081108'!O17</f>
        <v>29</v>
      </c>
      <c r="AD17" s="31">
        <f>'B-Video Analysis Form 081108'!P17</f>
        <v>0</v>
      </c>
      <c r="AE17" s="30">
        <f>'B-Video Analysis Form 081108'!Q17</f>
        <v>1</v>
      </c>
      <c r="AF17" s="32">
        <f>'C-Video Analysis Form 081108'!H17</f>
        <v>7</v>
      </c>
      <c r="AG17" s="31">
        <f>'C-Video Analysis Form 081108'!I17</f>
        <v>0</v>
      </c>
      <c r="AH17" s="31">
        <f>'C-Video Analysis Form 081108'!J17</f>
        <v>3</v>
      </c>
      <c r="AI17" s="30">
        <f>'C-Video Analysis Form 081108'!K17</f>
        <v>4</v>
      </c>
    </row>
    <row r="18" spans="1:35" s="228" customFormat="1" ht="15.75" thickBot="1">
      <c r="A18" s="256" t="s">
        <v>13</v>
      </c>
      <c r="B18" s="249">
        <f>'A-Video Analysis Form 081108'!B18</f>
        <v>0</v>
      </c>
      <c r="C18" s="157">
        <f>'A-Video Analysis Form 081108'!C18</f>
        <v>0</v>
      </c>
      <c r="D18" s="157">
        <f>'B-Video Analysis Form 081108'!B18</f>
        <v>259</v>
      </c>
      <c r="E18" s="157">
        <f>'B-Video Analysis Form 081108'!C18</f>
        <v>254</v>
      </c>
      <c r="F18" s="157">
        <f>'C-Video Analysis Form 081108'!B18</f>
        <v>0</v>
      </c>
      <c r="G18" s="157">
        <f>'C-Video Analysis Form 081108'!C18</f>
        <v>0</v>
      </c>
      <c r="H18" s="157">
        <f>'B-Video Analysis Form 081108'!D18</f>
        <v>24</v>
      </c>
      <c r="I18" s="250">
        <f>'B-Video Analysis Form 081108'!E18</f>
        <v>45</v>
      </c>
      <c r="J18" s="269">
        <f t="shared" si="0"/>
        <v>283</v>
      </c>
      <c r="K18" s="249">
        <f t="shared" si="1"/>
        <v>254</v>
      </c>
      <c r="L18" s="157">
        <f>'B-Video Analysis Form 081108'!M18</f>
        <v>0</v>
      </c>
      <c r="M18" s="157">
        <f>'C-Video Analysis Form 081108'!D18</f>
        <v>0</v>
      </c>
      <c r="N18" s="157">
        <f>'B-Video Analysis Form 081108'!I18</f>
        <v>0</v>
      </c>
      <c r="O18" s="157">
        <f t="shared" si="2"/>
        <v>259</v>
      </c>
      <c r="P18" s="157">
        <f>'C-Video Analysis Form 081108'!F18</f>
        <v>0</v>
      </c>
      <c r="Q18" s="157">
        <f>'B-Video Analysis Form 081108'!J18</f>
        <v>0</v>
      </c>
      <c r="R18" s="157">
        <f>'B-Video Analysis Form 081108'!L18</f>
        <v>0</v>
      </c>
      <c r="S18" s="157">
        <f>'C-Video Analysis Form 081108'!E18</f>
        <v>0</v>
      </c>
      <c r="T18" s="157">
        <f>'C-Video Analysis Form 081108'!G18</f>
        <v>0</v>
      </c>
      <c r="U18" s="157">
        <f>'B-Video Analysis Form 081108'!K18</f>
        <v>0</v>
      </c>
      <c r="V18" s="157">
        <f>'B-Video Analysis Form 081108'!F18</f>
        <v>0</v>
      </c>
      <c r="W18" s="157">
        <f>'B-Video Analysis Form 081108'!G18</f>
        <v>0</v>
      </c>
      <c r="X18" s="250">
        <f>'B-Video Analysis Form 081108'!H18</f>
        <v>0</v>
      </c>
      <c r="Y18" s="257" t="e">
        <f>('A Video Speed 081108'!CB104+'C Video Speed 081108'!CB104)/2</f>
        <v>#DIV/0!</v>
      </c>
      <c r="Z18" s="258" t="e">
        <f>(SUMIF('A Video Speed 081108'!CD7:CD100,"&lt;&gt;0")+SUMIF('C Video Speed 081108'!CD7:CD100,"&lt;&gt;0"))/(COUNT('A Video Speed 081108'!CD7:CD100,"&lt;&gt;0")+COUNT('C Video Speed 081108'!CD7:CD100,"&lt;&gt;0"))</f>
        <v>#DIV/0!</v>
      </c>
      <c r="AA18" s="253">
        <f>'A-Video Analysis Form 081108'!D18</f>
        <v>0</v>
      </c>
      <c r="AB18" s="254">
        <f>'B-Video Analysis Form 081108'!N18</f>
        <v>0</v>
      </c>
      <c r="AC18" s="255">
        <f>'B-Video Analysis Form 081108'!O18</f>
        <v>0</v>
      </c>
      <c r="AD18" s="157">
        <f>'B-Video Analysis Form 081108'!P18</f>
        <v>0</v>
      </c>
      <c r="AE18" s="250">
        <f>'B-Video Analysis Form 081108'!Q18</f>
        <v>0</v>
      </c>
      <c r="AF18" s="249">
        <f>'C-Video Analysis Form 081108'!H18</f>
        <v>0</v>
      </c>
      <c r="AG18" s="157">
        <f>'C-Video Analysis Form 081108'!I18</f>
        <v>0</v>
      </c>
      <c r="AH18" s="157">
        <f>'C-Video Analysis Form 081108'!J18</f>
        <v>0</v>
      </c>
      <c r="AI18" s="250">
        <f>'C-Video Analysis Form 081108'!K18</f>
        <v>0</v>
      </c>
    </row>
    <row r="19" spans="1:35" s="166" customFormat="1" ht="15.75" thickBot="1">
      <c r="A19" s="313" t="s">
        <v>14</v>
      </c>
      <c r="B19" s="244">
        <f>'A-Video Analysis Form 081108'!B19</f>
        <v>213</v>
      </c>
      <c r="C19" s="168">
        <f>'A-Video Analysis Form 081108'!C19</f>
        <v>207</v>
      </c>
      <c r="D19" s="168">
        <f>'B-Video Analysis Form 081108'!B19</f>
        <v>275</v>
      </c>
      <c r="E19" s="168">
        <f>'B-Video Analysis Form 081108'!C19</f>
        <v>266</v>
      </c>
      <c r="F19" s="168">
        <f>'C-Video Analysis Form 081108'!B19</f>
        <v>120</v>
      </c>
      <c r="G19" s="168">
        <f>'C-Video Analysis Form 081108'!C19</f>
        <v>144</v>
      </c>
      <c r="H19" s="168">
        <f>'B-Video Analysis Form 081108'!D19</f>
        <v>57</v>
      </c>
      <c r="I19" s="245">
        <f>'B-Video Analysis Form 081108'!E19</f>
        <v>41</v>
      </c>
      <c r="J19" s="322">
        <f t="shared" si="0"/>
        <v>665</v>
      </c>
      <c r="K19" s="244">
        <f t="shared" si="1"/>
        <v>185</v>
      </c>
      <c r="L19" s="168">
        <f>'B-Video Analysis Form 081108'!M19</f>
        <v>15</v>
      </c>
      <c r="M19" s="168">
        <f>'C-Video Analysis Form 081108'!D19</f>
        <v>13</v>
      </c>
      <c r="N19" s="168">
        <f>'B-Video Analysis Form 081108'!I19</f>
        <v>29</v>
      </c>
      <c r="O19" s="168">
        <f t="shared" si="2"/>
        <v>201</v>
      </c>
      <c r="P19" s="168">
        <f>'C-Video Analysis Form 081108'!F19</f>
        <v>73</v>
      </c>
      <c r="Q19" s="168">
        <f>'B-Video Analysis Form 081108'!J19</f>
        <v>1</v>
      </c>
      <c r="R19" s="168">
        <f>'B-Video Analysis Form 081108'!L19</f>
        <v>23</v>
      </c>
      <c r="S19" s="168">
        <f>'C-Video Analysis Form 081108'!E19</f>
        <v>15</v>
      </c>
      <c r="T19" s="168">
        <f>'C-Video Analysis Form 081108'!G19</f>
        <v>62</v>
      </c>
      <c r="U19" s="168">
        <f>'B-Video Analysis Form 081108'!K19</f>
        <v>9</v>
      </c>
      <c r="V19" s="168">
        <f>'B-Video Analysis Form 081108'!F19</f>
        <v>22</v>
      </c>
      <c r="W19" s="168">
        <f>'B-Video Analysis Form 081108'!G19</f>
        <v>19</v>
      </c>
      <c r="X19" s="245">
        <f>'B-Video Analysis Form 081108'!H19</f>
        <v>15</v>
      </c>
      <c r="Y19" s="314">
        <f>('A Video Speed 081108'!CI104+'C Video Speed 081108'!CI104)/2</f>
        <v>1.0260748413222691</v>
      </c>
      <c r="Z19" s="315">
        <f>(SUMIF('A Video Speed 081108'!CK7:CK100,"&lt;&gt;0")+SUMIF('C Video Speed 081108'!CK7:CK100,"&lt;&gt;0"))/(COUNT('A Video Speed 081108'!CK7:CK100,"&lt;&gt;0")+COUNT('C Video Speed 081108'!CK7:CK100,"&lt;&gt;0"))</f>
        <v>1.8863636363636365</v>
      </c>
      <c r="AA19" s="307">
        <f>'A-Video Analysis Form 081108'!D19</f>
        <v>30</v>
      </c>
      <c r="AB19" s="309" t="str">
        <f>'B-Video Analysis Form 081108'!N19</f>
        <v>N/A</v>
      </c>
      <c r="AC19" s="182">
        <f>'B-Video Analysis Form 081108'!O19</f>
        <v>25</v>
      </c>
      <c r="AD19" s="168" t="str">
        <f>'B-Video Analysis Form 081108'!P19</f>
        <v>N/A</v>
      </c>
      <c r="AE19" s="245">
        <f>'B-Video Analysis Form 081108'!Q19</f>
        <v>0</v>
      </c>
      <c r="AF19" s="244">
        <f>'C-Video Analysis Form 081108'!H19</f>
        <v>14</v>
      </c>
      <c r="AG19" s="168">
        <f>'C-Video Analysis Form 081108'!I19</f>
        <v>0</v>
      </c>
      <c r="AH19" s="168">
        <f>'C-Video Analysis Form 081108'!J19</f>
        <v>0</v>
      </c>
      <c r="AI19" s="245">
        <f>'C-Video Analysis Form 081108'!K19</f>
        <v>14</v>
      </c>
    </row>
    <row r="20" spans="1:35" s="228" customFormat="1" ht="15.75" thickBot="1">
      <c r="A20" s="259" t="s">
        <v>15</v>
      </c>
      <c r="B20" s="260">
        <f>'A-Video Analysis Form 081108'!B20</f>
        <v>0</v>
      </c>
      <c r="C20" s="261">
        <f>'A-Video Analysis Form 081108'!C20</f>
        <v>0</v>
      </c>
      <c r="D20" s="261">
        <f>'B-Video Analysis Form 081108'!B20</f>
        <v>194</v>
      </c>
      <c r="E20" s="261">
        <f>'B-Video Analysis Form 081108'!C20</f>
        <v>207</v>
      </c>
      <c r="F20" s="261">
        <f>'C-Video Analysis Form 081108'!B20</f>
        <v>0</v>
      </c>
      <c r="G20" s="261">
        <f>'C-Video Analysis Form 081108'!C20</f>
        <v>0</v>
      </c>
      <c r="H20" s="261">
        <f>'B-Video Analysis Form 081108'!D20</f>
        <v>10</v>
      </c>
      <c r="I20" s="262">
        <f>'B-Video Analysis Form 081108'!E20</f>
        <v>30</v>
      </c>
      <c r="J20" s="269">
        <f t="shared" si="0"/>
        <v>204</v>
      </c>
      <c r="K20" s="260">
        <f t="shared" si="1"/>
        <v>207</v>
      </c>
      <c r="L20" s="261">
        <f>'B-Video Analysis Form 081108'!M20</f>
        <v>0</v>
      </c>
      <c r="M20" s="261">
        <f>'C-Video Analysis Form 081108'!D20</f>
        <v>0</v>
      </c>
      <c r="N20" s="261">
        <f>'B-Video Analysis Form 081108'!I20</f>
        <v>0</v>
      </c>
      <c r="O20" s="261">
        <f t="shared" si="2"/>
        <v>194</v>
      </c>
      <c r="P20" s="261">
        <f>'C-Video Analysis Form 081108'!F20</f>
        <v>0</v>
      </c>
      <c r="Q20" s="261">
        <f>'B-Video Analysis Form 081108'!J20</f>
        <v>0</v>
      </c>
      <c r="R20" s="261">
        <f>'B-Video Analysis Form 081108'!L20</f>
        <v>0</v>
      </c>
      <c r="S20" s="261">
        <f>'C-Video Analysis Form 081108'!E20</f>
        <v>0</v>
      </c>
      <c r="T20" s="261">
        <f>'C-Video Analysis Form 081108'!G20</f>
        <v>0</v>
      </c>
      <c r="U20" s="261">
        <f>'B-Video Analysis Form 081108'!K20</f>
        <v>0</v>
      </c>
      <c r="V20" s="261">
        <f>'B-Video Analysis Form 081108'!F20</f>
        <v>0</v>
      </c>
      <c r="W20" s="261">
        <f>'B-Video Analysis Form 081108'!G20</f>
        <v>0</v>
      </c>
      <c r="X20" s="262">
        <f>'B-Video Analysis Form 081108'!H20</f>
        <v>0</v>
      </c>
      <c r="Y20" s="263">
        <f>('A Video Speed 081108'!CP104+'C Video Speed 081108'!CP104)/2</f>
        <v>0.98357627290211569</v>
      </c>
      <c r="Z20" s="264">
        <f>(SUMIF('A Video Speed 081108'!CR7:CR100,"&lt;&gt;0")+SUMIF('C Video Speed 081108'!CR7:CR100,"&lt;&gt;0"))/(COUNT('A Video Speed 081108'!CR7:CR100,"&lt;&gt;0")+COUNT('C Video Speed 081108'!CR7:CR100,"&lt;&gt;0"))</f>
        <v>2.9459459459459461</v>
      </c>
      <c r="AA20" s="265">
        <f>'A-Video Analysis Form 081108'!D20</f>
        <v>0</v>
      </c>
      <c r="AB20" s="266">
        <f>'B-Video Analysis Form 081108'!N20</f>
        <v>0</v>
      </c>
      <c r="AC20" s="267">
        <f>'B-Video Analysis Form 081108'!O20</f>
        <v>0</v>
      </c>
      <c r="AD20" s="261">
        <f>'B-Video Analysis Form 081108'!P20</f>
        <v>0</v>
      </c>
      <c r="AE20" s="262">
        <f>'B-Video Analysis Form 081108'!Q20</f>
        <v>0</v>
      </c>
      <c r="AF20" s="260">
        <f>'C-Video Analysis Form 081108'!H20</f>
        <v>0</v>
      </c>
      <c r="AG20" s="261">
        <f>'C-Video Analysis Form 081108'!I20</f>
        <v>0</v>
      </c>
      <c r="AH20" s="261">
        <f>'C-Video Analysis Form 081108'!J20</f>
        <v>0</v>
      </c>
      <c r="AI20" s="262">
        <f>'C-Video Analysis Form 081108'!K20</f>
        <v>0</v>
      </c>
    </row>
    <row r="21" spans="1:35"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</row>
  </sheetData>
  <mergeCells count="6">
    <mergeCell ref="AF5:AI5"/>
    <mergeCell ref="A1:D1"/>
    <mergeCell ref="B5:I5"/>
    <mergeCell ref="K5:X5"/>
    <mergeCell ref="Y5:Z5"/>
    <mergeCell ref="AB5:AE5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/>
  <dimension ref="A1:X1174"/>
  <sheetViews>
    <sheetView topLeftCell="A1078" zoomScale="70" zoomScaleNormal="70" workbookViewId="0">
      <selection activeCell="A3" sqref="A3:H1169"/>
    </sheetView>
  </sheetViews>
  <sheetFormatPr defaultRowHeight="15"/>
  <cols>
    <col min="1" max="1" width="10.28515625" style="208" customWidth="1"/>
    <col min="2" max="2" width="12" style="275" bestFit="1" customWidth="1"/>
    <col min="3" max="3" width="14.85546875" style="214" bestFit="1" customWidth="1"/>
    <col min="4" max="4" width="9" style="214" bestFit="1" customWidth="1"/>
    <col min="5" max="5" width="9.85546875" style="280" bestFit="1" customWidth="1"/>
    <col min="6" max="6" width="9.140625" style="280"/>
    <col min="7" max="7" width="9.28515625" style="280" bestFit="1" customWidth="1"/>
    <col min="8" max="8" width="11.42578125" style="230" bestFit="1" customWidth="1"/>
    <col min="10" max="18" width="9.140625" style="177"/>
    <col min="19" max="19" width="12.7109375" style="177" bestFit="1" customWidth="1"/>
    <col min="20" max="24" width="9.140625" style="177"/>
  </cols>
  <sheetData>
    <row r="1" spans="1:19">
      <c r="A1" s="215" t="s">
        <v>81</v>
      </c>
      <c r="B1" s="216" t="s">
        <v>121</v>
      </c>
      <c r="C1" s="217" t="s">
        <v>120</v>
      </c>
      <c r="D1" s="217" t="s">
        <v>82</v>
      </c>
      <c r="E1" s="217" t="s">
        <v>91</v>
      </c>
      <c r="F1" s="217" t="s">
        <v>119</v>
      </c>
      <c r="G1" s="218" t="s">
        <v>118</v>
      </c>
      <c r="H1" s="281" t="s">
        <v>117</v>
      </c>
      <c r="L1" s="496"/>
      <c r="M1" s="496"/>
      <c r="N1" s="496"/>
      <c r="O1" s="496"/>
      <c r="P1" s="496"/>
      <c r="Q1" s="496"/>
      <c r="R1" s="496"/>
      <c r="S1" s="496"/>
    </row>
    <row r="2" spans="1:19" hidden="1">
      <c r="A2" s="195">
        <v>3.4</v>
      </c>
      <c r="B2" s="273">
        <f t="shared" ref="B2:B25" si="0">IF(A2&gt;0,7.75/A2,"")</f>
        <v>2.2794117647058822</v>
      </c>
      <c r="C2" s="195">
        <v>1</v>
      </c>
      <c r="D2" s="195">
        <v>3</v>
      </c>
      <c r="E2" s="186" t="s">
        <v>96</v>
      </c>
      <c r="F2" s="186" t="s">
        <v>98</v>
      </c>
      <c r="G2" s="130">
        <v>7</v>
      </c>
      <c r="H2" s="31" t="s">
        <v>116</v>
      </c>
    </row>
    <row r="3" spans="1:19">
      <c r="A3" s="195">
        <v>7.6</v>
      </c>
      <c r="B3" s="273">
        <f t="shared" si="0"/>
        <v>1.0197368421052633</v>
      </c>
      <c r="C3" s="195">
        <v>1</v>
      </c>
      <c r="D3" s="195">
        <v>3</v>
      </c>
      <c r="E3" s="186" t="s">
        <v>97</v>
      </c>
      <c r="F3" s="186" t="s">
        <v>98</v>
      </c>
      <c r="G3" s="130">
        <v>7</v>
      </c>
      <c r="H3" s="31" t="s">
        <v>116</v>
      </c>
    </row>
    <row r="4" spans="1:19">
      <c r="A4" s="195">
        <v>3.2</v>
      </c>
      <c r="B4" s="273">
        <f t="shared" si="0"/>
        <v>2.421875</v>
      </c>
      <c r="C4" s="195">
        <v>1</v>
      </c>
      <c r="D4" s="195">
        <v>3</v>
      </c>
      <c r="E4" s="186" t="s">
        <v>97</v>
      </c>
      <c r="F4" s="186" t="s">
        <v>98</v>
      </c>
      <c r="G4" s="130">
        <v>7</v>
      </c>
      <c r="H4" s="31" t="s">
        <v>116</v>
      </c>
    </row>
    <row r="5" spans="1:19" hidden="1">
      <c r="A5" s="138">
        <v>5.0999999999999996</v>
      </c>
      <c r="B5" s="274">
        <f t="shared" si="0"/>
        <v>1.5196078431372551</v>
      </c>
      <c r="C5" s="138">
        <v>1</v>
      </c>
      <c r="D5" s="138">
        <v>3</v>
      </c>
      <c r="E5" s="130" t="s">
        <v>111</v>
      </c>
      <c r="F5" s="130" t="s">
        <v>98</v>
      </c>
      <c r="G5" s="130">
        <v>7</v>
      </c>
      <c r="H5" s="31" t="s">
        <v>116</v>
      </c>
    </row>
    <row r="6" spans="1:19" hidden="1">
      <c r="A6" s="138">
        <v>4.8</v>
      </c>
      <c r="B6" s="274">
        <f t="shared" si="0"/>
        <v>1.6145833333333335</v>
      </c>
      <c r="C6" s="138">
        <v>1</v>
      </c>
      <c r="D6" s="138">
        <v>3</v>
      </c>
      <c r="E6" s="130" t="s">
        <v>96</v>
      </c>
      <c r="F6" s="130" t="s">
        <v>98</v>
      </c>
      <c r="G6" s="130">
        <v>7</v>
      </c>
      <c r="H6" s="31" t="s">
        <v>116</v>
      </c>
    </row>
    <row r="7" spans="1:19" hidden="1">
      <c r="A7" s="138">
        <v>3.9</v>
      </c>
      <c r="B7" s="274">
        <f t="shared" si="0"/>
        <v>1.9871794871794872</v>
      </c>
      <c r="C7" s="138">
        <v>1</v>
      </c>
      <c r="D7" s="138">
        <v>3</v>
      </c>
      <c r="E7" s="130" t="s">
        <v>111</v>
      </c>
      <c r="F7" s="130" t="s">
        <v>98</v>
      </c>
      <c r="G7" s="130">
        <v>7</v>
      </c>
      <c r="H7" s="31" t="s">
        <v>116</v>
      </c>
    </row>
    <row r="8" spans="1:19" hidden="1">
      <c r="A8" s="138">
        <v>7.9</v>
      </c>
      <c r="B8" s="274">
        <f t="shared" si="0"/>
        <v>0.98101265822784811</v>
      </c>
      <c r="C8" s="138">
        <v>1</v>
      </c>
      <c r="D8" s="138">
        <v>3</v>
      </c>
      <c r="E8" s="130" t="s">
        <v>111</v>
      </c>
      <c r="F8" s="130" t="s">
        <v>98</v>
      </c>
      <c r="G8" s="130">
        <v>7</v>
      </c>
      <c r="H8" s="31" t="s">
        <v>116</v>
      </c>
    </row>
    <row r="9" spans="1:19">
      <c r="A9" s="138">
        <v>5.3</v>
      </c>
      <c r="B9" s="274">
        <f t="shared" si="0"/>
        <v>1.4622641509433962</v>
      </c>
      <c r="C9" s="138">
        <v>1</v>
      </c>
      <c r="D9" s="138">
        <v>3</v>
      </c>
      <c r="E9" s="130" t="s">
        <v>97</v>
      </c>
      <c r="F9" s="130" t="s">
        <v>99</v>
      </c>
      <c r="G9" s="130">
        <v>7</v>
      </c>
      <c r="H9" s="31" t="s">
        <v>116</v>
      </c>
    </row>
    <row r="10" spans="1:19" hidden="1">
      <c r="A10" s="138">
        <v>4.7</v>
      </c>
      <c r="B10" s="274">
        <f t="shared" si="0"/>
        <v>1.6489361702127658</v>
      </c>
      <c r="C10" s="138">
        <v>1</v>
      </c>
      <c r="D10" s="138">
        <v>3</v>
      </c>
      <c r="E10" s="130" t="s">
        <v>111</v>
      </c>
      <c r="F10" s="130" t="s">
        <v>98</v>
      </c>
      <c r="G10" s="130">
        <v>7</v>
      </c>
      <c r="H10" s="31" t="s">
        <v>116</v>
      </c>
    </row>
    <row r="11" spans="1:19" hidden="1">
      <c r="A11" s="138">
        <v>6.5</v>
      </c>
      <c r="B11" s="274">
        <f t="shared" si="0"/>
        <v>1.1923076923076923</v>
      </c>
      <c r="C11" s="138">
        <v>2</v>
      </c>
      <c r="D11" s="138">
        <v>3</v>
      </c>
      <c r="E11" s="130" t="s">
        <v>111</v>
      </c>
      <c r="F11" s="130" t="s">
        <v>98</v>
      </c>
      <c r="G11" s="130">
        <v>7</v>
      </c>
      <c r="H11" s="31" t="s">
        <v>116</v>
      </c>
    </row>
    <row r="12" spans="1:19" hidden="1">
      <c r="A12" s="138">
        <v>6.8</v>
      </c>
      <c r="B12" s="274">
        <f t="shared" si="0"/>
        <v>1.1397058823529411</v>
      </c>
      <c r="C12" s="138">
        <v>3</v>
      </c>
      <c r="D12" s="138">
        <v>3</v>
      </c>
      <c r="E12" s="130" t="s">
        <v>111</v>
      </c>
      <c r="F12" s="130" t="s">
        <v>98</v>
      </c>
      <c r="G12" s="130">
        <v>7</v>
      </c>
      <c r="H12" s="31" t="s">
        <v>116</v>
      </c>
    </row>
    <row r="13" spans="1:19">
      <c r="A13" s="138">
        <v>7.1</v>
      </c>
      <c r="B13" s="274">
        <f t="shared" si="0"/>
        <v>1.091549295774648</v>
      </c>
      <c r="C13" s="138">
        <v>2</v>
      </c>
      <c r="D13" s="138">
        <v>3</v>
      </c>
      <c r="E13" s="130" t="s">
        <v>97</v>
      </c>
      <c r="F13" s="130" t="s">
        <v>98</v>
      </c>
      <c r="G13" s="130">
        <v>7</v>
      </c>
      <c r="H13" s="31" t="s">
        <v>116</v>
      </c>
    </row>
    <row r="14" spans="1:19" hidden="1">
      <c r="A14" s="138">
        <v>7.2</v>
      </c>
      <c r="B14" s="274">
        <f t="shared" si="0"/>
        <v>1.0763888888888888</v>
      </c>
      <c r="C14" s="138">
        <v>1</v>
      </c>
      <c r="D14" s="138">
        <v>3</v>
      </c>
      <c r="E14" s="130" t="s">
        <v>111</v>
      </c>
      <c r="F14" s="130" t="s">
        <v>98</v>
      </c>
      <c r="G14" s="130">
        <v>7</v>
      </c>
      <c r="H14" s="31" t="s">
        <v>116</v>
      </c>
    </row>
    <row r="15" spans="1:19">
      <c r="A15" s="138">
        <v>6.9</v>
      </c>
      <c r="B15" s="274">
        <f t="shared" si="0"/>
        <v>1.1231884057971013</v>
      </c>
      <c r="C15" s="138">
        <v>1</v>
      </c>
      <c r="D15" s="138">
        <v>3</v>
      </c>
      <c r="E15" s="130" t="s">
        <v>97</v>
      </c>
      <c r="F15" s="130" t="s">
        <v>98</v>
      </c>
      <c r="G15" s="130">
        <v>7</v>
      </c>
      <c r="H15" s="31" t="s">
        <v>116</v>
      </c>
    </row>
    <row r="16" spans="1:19" hidden="1">
      <c r="A16" s="138">
        <v>4.5999999999999996</v>
      </c>
      <c r="B16" s="274">
        <f t="shared" si="0"/>
        <v>1.6847826086956523</v>
      </c>
      <c r="C16" s="138">
        <v>1</v>
      </c>
      <c r="D16" s="138">
        <v>3</v>
      </c>
      <c r="E16" s="130" t="s">
        <v>111</v>
      </c>
      <c r="F16" s="130" t="s">
        <v>98</v>
      </c>
      <c r="G16" s="130">
        <v>7</v>
      </c>
      <c r="H16" s="31" t="s">
        <v>116</v>
      </c>
    </row>
    <row r="17" spans="1:8" hidden="1">
      <c r="A17" s="138">
        <v>5.0999999999999996</v>
      </c>
      <c r="B17" s="274">
        <f t="shared" si="0"/>
        <v>1.5196078431372551</v>
      </c>
      <c r="C17" s="138">
        <v>1</v>
      </c>
      <c r="D17" s="138">
        <v>3</v>
      </c>
      <c r="E17" s="130" t="s">
        <v>111</v>
      </c>
      <c r="F17" s="130" t="s">
        <v>98</v>
      </c>
      <c r="G17" s="130">
        <v>7</v>
      </c>
      <c r="H17" s="31" t="s">
        <v>116</v>
      </c>
    </row>
    <row r="18" spans="1:8" hidden="1">
      <c r="A18" s="138">
        <v>7.3</v>
      </c>
      <c r="B18" s="274">
        <f t="shared" si="0"/>
        <v>1.0616438356164384</v>
      </c>
      <c r="C18" s="138">
        <v>1</v>
      </c>
      <c r="D18" s="138">
        <v>3</v>
      </c>
      <c r="E18" s="130" t="s">
        <v>97</v>
      </c>
      <c r="F18" s="130" t="s">
        <v>112</v>
      </c>
      <c r="G18" s="130">
        <v>7</v>
      </c>
      <c r="H18" s="31" t="s">
        <v>116</v>
      </c>
    </row>
    <row r="19" spans="1:8" hidden="1">
      <c r="A19" s="138">
        <v>8</v>
      </c>
      <c r="B19" s="274">
        <f t="shared" si="0"/>
        <v>0.96875</v>
      </c>
      <c r="C19" s="138">
        <v>1</v>
      </c>
      <c r="D19" s="138">
        <v>4</v>
      </c>
      <c r="E19" s="130" t="s">
        <v>97</v>
      </c>
      <c r="F19" s="130" t="s">
        <v>98</v>
      </c>
      <c r="G19" s="130">
        <v>7</v>
      </c>
      <c r="H19" s="31" t="s">
        <v>116</v>
      </c>
    </row>
    <row r="20" spans="1:8">
      <c r="A20" s="138">
        <v>6</v>
      </c>
      <c r="B20" s="274">
        <f t="shared" si="0"/>
        <v>1.2916666666666667</v>
      </c>
      <c r="C20" s="138">
        <v>1</v>
      </c>
      <c r="D20" s="138">
        <v>3</v>
      </c>
      <c r="E20" s="130" t="s">
        <v>97</v>
      </c>
      <c r="F20" s="130" t="s">
        <v>98</v>
      </c>
      <c r="G20" s="130">
        <v>7</v>
      </c>
      <c r="H20" s="31" t="s">
        <v>116</v>
      </c>
    </row>
    <row r="21" spans="1:8" hidden="1">
      <c r="A21" s="138">
        <v>6.1</v>
      </c>
      <c r="B21" s="274">
        <f t="shared" si="0"/>
        <v>1.2704918032786885</v>
      </c>
      <c r="C21" s="138">
        <v>2</v>
      </c>
      <c r="D21" s="138">
        <v>3</v>
      </c>
      <c r="E21" s="130" t="s">
        <v>111</v>
      </c>
      <c r="F21" s="130" t="s">
        <v>98</v>
      </c>
      <c r="G21" s="130">
        <v>7</v>
      </c>
      <c r="H21" s="31" t="s">
        <v>116</v>
      </c>
    </row>
    <row r="22" spans="1:8" hidden="1">
      <c r="A22" s="138">
        <v>6.5</v>
      </c>
      <c r="B22" s="274">
        <f t="shared" si="0"/>
        <v>1.1923076923076923</v>
      </c>
      <c r="C22" s="138">
        <v>1</v>
      </c>
      <c r="D22" s="138">
        <v>4</v>
      </c>
      <c r="E22" s="130" t="s">
        <v>111</v>
      </c>
      <c r="F22" s="130" t="s">
        <v>98</v>
      </c>
      <c r="G22" s="130">
        <v>7</v>
      </c>
      <c r="H22" s="31" t="s">
        <v>116</v>
      </c>
    </row>
    <row r="23" spans="1:8" hidden="1">
      <c r="A23" s="138">
        <v>8.1</v>
      </c>
      <c r="B23" s="274">
        <f t="shared" si="0"/>
        <v>0.95679012345679015</v>
      </c>
      <c r="C23" s="138">
        <v>2</v>
      </c>
      <c r="D23" s="138">
        <v>3</v>
      </c>
      <c r="E23" s="130" t="s">
        <v>111</v>
      </c>
      <c r="F23" s="130" t="s">
        <v>98</v>
      </c>
      <c r="G23" s="130">
        <v>7</v>
      </c>
      <c r="H23" s="31" t="s">
        <v>116</v>
      </c>
    </row>
    <row r="24" spans="1:8" hidden="1">
      <c r="A24" s="138">
        <v>5.8</v>
      </c>
      <c r="B24" s="274">
        <f t="shared" si="0"/>
        <v>1.3362068965517242</v>
      </c>
      <c r="C24" s="138">
        <v>1</v>
      </c>
      <c r="D24" s="138">
        <v>3</v>
      </c>
      <c r="E24" s="130" t="s">
        <v>111</v>
      </c>
      <c r="F24" s="130" t="s">
        <v>98</v>
      </c>
      <c r="G24" s="130">
        <v>7</v>
      </c>
      <c r="H24" s="31" t="s">
        <v>116</v>
      </c>
    </row>
    <row r="25" spans="1:8">
      <c r="A25" s="138">
        <v>5.8</v>
      </c>
      <c r="B25" s="274">
        <f t="shared" si="0"/>
        <v>1.3362068965517242</v>
      </c>
      <c r="C25" s="138">
        <v>1</v>
      </c>
      <c r="D25" s="138">
        <v>3</v>
      </c>
      <c r="E25" s="130" t="s">
        <v>97</v>
      </c>
      <c r="F25" s="130" t="s">
        <v>98</v>
      </c>
      <c r="G25" s="130">
        <v>7</v>
      </c>
      <c r="H25" s="31" t="s">
        <v>116</v>
      </c>
    </row>
    <row r="26" spans="1:8" hidden="1">
      <c r="A26" s="195">
        <v>7</v>
      </c>
      <c r="B26" s="273">
        <f t="shared" ref="B26:B41" si="1">IF(A26&gt;0,13.6/A26,"")</f>
        <v>1.9428571428571428</v>
      </c>
      <c r="C26" s="195">
        <v>1</v>
      </c>
      <c r="D26" s="195">
        <v>3</v>
      </c>
      <c r="E26" s="186" t="s">
        <v>96</v>
      </c>
      <c r="F26" s="186" t="s">
        <v>98</v>
      </c>
      <c r="G26" s="130">
        <v>7</v>
      </c>
      <c r="H26" s="31" t="s">
        <v>116</v>
      </c>
    </row>
    <row r="27" spans="1:8" hidden="1">
      <c r="A27" s="195">
        <v>10.1</v>
      </c>
      <c r="B27" s="273">
        <f t="shared" si="1"/>
        <v>1.3465346534653466</v>
      </c>
      <c r="C27" s="195">
        <v>1</v>
      </c>
      <c r="D27" s="195">
        <v>4</v>
      </c>
      <c r="E27" s="186" t="s">
        <v>97</v>
      </c>
      <c r="F27" s="186" t="s">
        <v>98</v>
      </c>
      <c r="G27" s="130">
        <v>7</v>
      </c>
      <c r="H27" s="31" t="s">
        <v>116</v>
      </c>
    </row>
    <row r="28" spans="1:8">
      <c r="A28" s="195">
        <v>8.1999999999999993</v>
      </c>
      <c r="B28" s="273">
        <f t="shared" si="1"/>
        <v>1.6585365853658538</v>
      </c>
      <c r="C28" s="195">
        <v>2</v>
      </c>
      <c r="D28" s="195">
        <v>3</v>
      </c>
      <c r="E28" s="186" t="s">
        <v>97</v>
      </c>
      <c r="F28" s="186" t="s">
        <v>98</v>
      </c>
      <c r="G28" s="130">
        <v>7</v>
      </c>
      <c r="H28" s="31" t="s">
        <v>116</v>
      </c>
    </row>
    <row r="29" spans="1:8">
      <c r="A29" s="195">
        <v>10.8</v>
      </c>
      <c r="B29" s="273">
        <f t="shared" si="1"/>
        <v>1.2592592592592591</v>
      </c>
      <c r="C29" s="195">
        <v>1</v>
      </c>
      <c r="D29" s="195">
        <v>3</v>
      </c>
      <c r="E29" s="186" t="s">
        <v>97</v>
      </c>
      <c r="F29" s="186" t="s">
        <v>98</v>
      </c>
      <c r="G29" s="130">
        <v>7</v>
      </c>
      <c r="H29" s="31" t="s">
        <v>116</v>
      </c>
    </row>
    <row r="30" spans="1:8" hidden="1">
      <c r="A30" s="195">
        <v>8.1</v>
      </c>
      <c r="B30" s="273">
        <f t="shared" si="1"/>
        <v>1.6790123456790125</v>
      </c>
      <c r="C30" s="195">
        <v>1</v>
      </c>
      <c r="D30" s="195">
        <v>3</v>
      </c>
      <c r="E30" s="186" t="s">
        <v>111</v>
      </c>
      <c r="F30" s="186" t="s">
        <v>98</v>
      </c>
      <c r="G30" s="130">
        <v>7</v>
      </c>
      <c r="H30" s="31" t="s">
        <v>116</v>
      </c>
    </row>
    <row r="31" spans="1:8" hidden="1">
      <c r="A31" s="195">
        <v>7.2</v>
      </c>
      <c r="B31" s="273">
        <f t="shared" si="1"/>
        <v>1.8888888888888888</v>
      </c>
      <c r="C31" s="195">
        <v>1</v>
      </c>
      <c r="D31" s="195">
        <v>4</v>
      </c>
      <c r="E31" s="186" t="s">
        <v>97</v>
      </c>
      <c r="F31" s="186" t="s">
        <v>98</v>
      </c>
      <c r="G31" s="130">
        <v>7</v>
      </c>
      <c r="H31" s="31" t="s">
        <v>116</v>
      </c>
    </row>
    <row r="32" spans="1:8" hidden="1">
      <c r="A32" s="195">
        <v>9.6</v>
      </c>
      <c r="B32" s="273">
        <f t="shared" si="1"/>
        <v>1.4166666666666667</v>
      </c>
      <c r="C32" s="195">
        <v>3</v>
      </c>
      <c r="D32" s="195">
        <v>3</v>
      </c>
      <c r="E32" s="186" t="s">
        <v>96</v>
      </c>
      <c r="F32" s="186" t="s">
        <v>98</v>
      </c>
      <c r="G32" s="130">
        <v>7</v>
      </c>
      <c r="H32" s="31" t="s">
        <v>116</v>
      </c>
    </row>
    <row r="33" spans="1:8">
      <c r="A33" s="195">
        <v>8.1</v>
      </c>
      <c r="B33" s="273">
        <f t="shared" si="1"/>
        <v>1.6790123456790125</v>
      </c>
      <c r="C33" s="195">
        <v>1</v>
      </c>
      <c r="D33" s="195">
        <v>3</v>
      </c>
      <c r="E33" s="186" t="s">
        <v>97</v>
      </c>
      <c r="F33" s="186" t="s">
        <v>98</v>
      </c>
      <c r="G33" s="130">
        <v>7</v>
      </c>
      <c r="H33" s="31" t="s">
        <v>116</v>
      </c>
    </row>
    <row r="34" spans="1:8" hidden="1">
      <c r="A34" s="195">
        <v>7.4</v>
      </c>
      <c r="B34" s="273">
        <f t="shared" si="1"/>
        <v>1.8378378378378377</v>
      </c>
      <c r="C34" s="195">
        <v>1</v>
      </c>
      <c r="D34" s="195">
        <v>3</v>
      </c>
      <c r="E34" s="186" t="s">
        <v>111</v>
      </c>
      <c r="F34" s="186" t="s">
        <v>98</v>
      </c>
      <c r="G34" s="130">
        <v>7</v>
      </c>
      <c r="H34" s="31" t="s">
        <v>116</v>
      </c>
    </row>
    <row r="35" spans="1:8" hidden="1">
      <c r="A35" s="195">
        <v>9.3000000000000007</v>
      </c>
      <c r="B35" s="273">
        <f t="shared" si="1"/>
        <v>1.4623655913978493</v>
      </c>
      <c r="C35" s="195">
        <v>1</v>
      </c>
      <c r="D35" s="195">
        <v>3</v>
      </c>
      <c r="E35" s="186" t="s">
        <v>96</v>
      </c>
      <c r="F35" s="186" t="s">
        <v>99</v>
      </c>
      <c r="G35" s="130">
        <v>7</v>
      </c>
      <c r="H35" s="31" t="s">
        <v>116</v>
      </c>
    </row>
    <row r="36" spans="1:8" hidden="1">
      <c r="A36" s="138">
        <v>8.8000000000000007</v>
      </c>
      <c r="B36" s="274">
        <f t="shared" si="1"/>
        <v>1.5454545454545452</v>
      </c>
      <c r="C36" s="138">
        <v>1</v>
      </c>
      <c r="D36" s="138">
        <v>3</v>
      </c>
      <c r="E36" s="130" t="s">
        <v>111</v>
      </c>
      <c r="F36" s="130" t="s">
        <v>98</v>
      </c>
      <c r="G36" s="130">
        <v>7</v>
      </c>
      <c r="H36" s="31" t="s">
        <v>116</v>
      </c>
    </row>
    <row r="37" spans="1:8" hidden="1">
      <c r="A37" s="138">
        <v>10.199999999999999</v>
      </c>
      <c r="B37" s="274">
        <f t="shared" si="1"/>
        <v>1.3333333333333335</v>
      </c>
      <c r="C37" s="138">
        <v>1</v>
      </c>
      <c r="D37" s="138">
        <v>3</v>
      </c>
      <c r="E37" s="130" t="s">
        <v>111</v>
      </c>
      <c r="F37" s="130" t="s">
        <v>98</v>
      </c>
      <c r="G37" s="130">
        <v>7</v>
      </c>
      <c r="H37" s="31" t="s">
        <v>116</v>
      </c>
    </row>
    <row r="38" spans="1:8" hidden="1">
      <c r="A38" s="138">
        <v>9.5</v>
      </c>
      <c r="B38" s="274">
        <f t="shared" si="1"/>
        <v>1.4315789473684211</v>
      </c>
      <c r="C38" s="138">
        <v>1</v>
      </c>
      <c r="D38" s="138">
        <v>3</v>
      </c>
      <c r="E38" s="130" t="s">
        <v>111</v>
      </c>
      <c r="F38" s="130" t="s">
        <v>98</v>
      </c>
      <c r="G38" s="130">
        <v>7</v>
      </c>
      <c r="H38" s="31" t="s">
        <v>116</v>
      </c>
    </row>
    <row r="39" spans="1:8" hidden="1">
      <c r="A39" s="138">
        <v>10.8</v>
      </c>
      <c r="B39" s="274">
        <f t="shared" si="1"/>
        <v>1.2592592592592591</v>
      </c>
      <c r="C39" s="138">
        <v>2</v>
      </c>
      <c r="D39" s="138">
        <v>4</v>
      </c>
      <c r="E39" s="130" t="s">
        <v>111</v>
      </c>
      <c r="F39" s="130" t="s">
        <v>98</v>
      </c>
      <c r="G39" s="130">
        <v>7</v>
      </c>
      <c r="H39" s="31" t="s">
        <v>116</v>
      </c>
    </row>
    <row r="40" spans="1:8" hidden="1">
      <c r="A40" s="138">
        <v>9.8000000000000007</v>
      </c>
      <c r="B40" s="274">
        <f t="shared" si="1"/>
        <v>1.3877551020408161</v>
      </c>
      <c r="C40" s="138">
        <v>1</v>
      </c>
      <c r="D40" s="138">
        <v>3</v>
      </c>
      <c r="E40" s="130" t="s">
        <v>111</v>
      </c>
      <c r="F40" s="130" t="s">
        <v>98</v>
      </c>
      <c r="G40" s="130">
        <v>7</v>
      </c>
      <c r="H40" s="31" t="s">
        <v>116</v>
      </c>
    </row>
    <row r="41" spans="1:8" hidden="1">
      <c r="A41" s="138">
        <v>7.9</v>
      </c>
      <c r="B41" s="274">
        <f t="shared" si="1"/>
        <v>1.721518987341772</v>
      </c>
      <c r="C41" s="138">
        <v>1</v>
      </c>
      <c r="D41" s="138">
        <v>3</v>
      </c>
      <c r="E41" s="130" t="s">
        <v>111</v>
      </c>
      <c r="F41" s="130" t="s">
        <v>98</v>
      </c>
      <c r="G41" s="130">
        <v>7</v>
      </c>
      <c r="H41" s="31" t="s">
        <v>116</v>
      </c>
    </row>
    <row r="42" spans="1:8" hidden="1">
      <c r="A42" s="209">
        <v>7</v>
      </c>
      <c r="B42" s="273">
        <f t="shared" ref="B42:B81" si="2">IF(A42&gt;0,7.75/A42,"")</f>
        <v>1.1071428571428572</v>
      </c>
      <c r="C42" s="209">
        <v>1</v>
      </c>
      <c r="D42" s="209">
        <v>3</v>
      </c>
      <c r="E42" s="276" t="s">
        <v>111</v>
      </c>
      <c r="F42" s="276" t="s">
        <v>98</v>
      </c>
      <c r="G42" s="130">
        <v>8</v>
      </c>
      <c r="H42" s="31" t="s">
        <v>116</v>
      </c>
    </row>
    <row r="43" spans="1:8">
      <c r="A43" s="209">
        <v>4.0999999999999996</v>
      </c>
      <c r="B43" s="273">
        <f t="shared" si="2"/>
        <v>1.8902439024390245</v>
      </c>
      <c r="C43" s="209">
        <v>1</v>
      </c>
      <c r="D43" s="209">
        <v>3</v>
      </c>
      <c r="E43" s="276" t="s">
        <v>97</v>
      </c>
      <c r="F43" s="276" t="s">
        <v>98</v>
      </c>
      <c r="G43" s="130">
        <v>8</v>
      </c>
      <c r="H43" s="31" t="s">
        <v>116</v>
      </c>
    </row>
    <row r="44" spans="1:8" hidden="1">
      <c r="A44" s="209">
        <v>4</v>
      </c>
      <c r="B44" s="273">
        <f t="shared" si="2"/>
        <v>1.9375</v>
      </c>
      <c r="C44" s="209">
        <v>1</v>
      </c>
      <c r="D44" s="209">
        <v>2</v>
      </c>
      <c r="E44" s="276" t="s">
        <v>111</v>
      </c>
      <c r="F44" s="276" t="s">
        <v>98</v>
      </c>
      <c r="G44" s="130">
        <v>8</v>
      </c>
      <c r="H44" s="31" t="s">
        <v>116</v>
      </c>
    </row>
    <row r="45" spans="1:8" hidden="1">
      <c r="A45" s="210">
        <v>4.7</v>
      </c>
      <c r="B45" s="273">
        <f t="shared" si="2"/>
        <v>1.6489361702127658</v>
      </c>
      <c r="C45" s="210">
        <v>1</v>
      </c>
      <c r="D45" s="210">
        <v>3</v>
      </c>
      <c r="E45" s="277" t="s">
        <v>111</v>
      </c>
      <c r="F45" s="277" t="s">
        <v>98</v>
      </c>
      <c r="G45" s="130">
        <v>8</v>
      </c>
      <c r="H45" s="31" t="s">
        <v>116</v>
      </c>
    </row>
    <row r="46" spans="1:8">
      <c r="A46" s="210">
        <v>5.4</v>
      </c>
      <c r="B46" s="273">
        <f t="shared" si="2"/>
        <v>1.4351851851851851</v>
      </c>
      <c r="C46" s="210">
        <v>2</v>
      </c>
      <c r="D46" s="210">
        <v>3</v>
      </c>
      <c r="E46" s="277" t="s">
        <v>97</v>
      </c>
      <c r="F46" s="277" t="s">
        <v>98</v>
      </c>
      <c r="G46" s="130">
        <v>8</v>
      </c>
      <c r="H46" s="31" t="s">
        <v>116</v>
      </c>
    </row>
    <row r="47" spans="1:8">
      <c r="A47" s="210">
        <v>5.3</v>
      </c>
      <c r="B47" s="273">
        <f t="shared" si="2"/>
        <v>1.4622641509433962</v>
      </c>
      <c r="C47" s="210">
        <v>1</v>
      </c>
      <c r="D47" s="210">
        <v>3</v>
      </c>
      <c r="E47" s="277" t="s">
        <v>97</v>
      </c>
      <c r="F47" s="277" t="s">
        <v>98</v>
      </c>
      <c r="G47" s="130">
        <v>8</v>
      </c>
      <c r="H47" s="31" t="s">
        <v>116</v>
      </c>
    </row>
    <row r="48" spans="1:8">
      <c r="A48" s="210">
        <v>4.3</v>
      </c>
      <c r="B48" s="273">
        <f t="shared" si="2"/>
        <v>1.8023255813953489</v>
      </c>
      <c r="C48" s="210">
        <v>1</v>
      </c>
      <c r="D48" s="210">
        <v>3</v>
      </c>
      <c r="E48" s="277" t="s">
        <v>97</v>
      </c>
      <c r="F48" s="277" t="s">
        <v>98</v>
      </c>
      <c r="G48" s="130">
        <v>8</v>
      </c>
      <c r="H48" s="31" t="s">
        <v>116</v>
      </c>
    </row>
    <row r="49" spans="1:8" hidden="1">
      <c r="A49" s="210">
        <v>4.5999999999999996</v>
      </c>
      <c r="B49" s="273">
        <f t="shared" si="2"/>
        <v>1.6847826086956523</v>
      </c>
      <c r="C49" s="210">
        <v>1</v>
      </c>
      <c r="D49" s="210">
        <v>3</v>
      </c>
      <c r="E49" s="277" t="s">
        <v>111</v>
      </c>
      <c r="F49" s="277" t="s">
        <v>98</v>
      </c>
      <c r="G49" s="130">
        <v>8</v>
      </c>
      <c r="H49" s="31" t="s">
        <v>116</v>
      </c>
    </row>
    <row r="50" spans="1:8" hidden="1">
      <c r="A50" s="210">
        <v>5.9</v>
      </c>
      <c r="B50" s="273">
        <f t="shared" si="2"/>
        <v>1.3135593220338981</v>
      </c>
      <c r="C50" s="210">
        <v>1</v>
      </c>
      <c r="D50" s="210">
        <v>3</v>
      </c>
      <c r="E50" s="277" t="s">
        <v>111</v>
      </c>
      <c r="F50" s="277" t="s">
        <v>98</v>
      </c>
      <c r="G50" s="130">
        <v>8</v>
      </c>
      <c r="H50" s="31" t="s">
        <v>116</v>
      </c>
    </row>
    <row r="51" spans="1:8" hidden="1">
      <c r="A51" s="210">
        <v>5.3</v>
      </c>
      <c r="B51" s="273">
        <f t="shared" si="2"/>
        <v>1.4622641509433962</v>
      </c>
      <c r="C51" s="210">
        <v>1</v>
      </c>
      <c r="D51" s="210">
        <v>4</v>
      </c>
      <c r="E51" s="277" t="s">
        <v>111</v>
      </c>
      <c r="F51" s="277" t="s">
        <v>98</v>
      </c>
      <c r="G51" s="130">
        <v>8</v>
      </c>
      <c r="H51" s="31" t="s">
        <v>116</v>
      </c>
    </row>
    <row r="52" spans="1:8">
      <c r="A52" s="210">
        <v>6.8</v>
      </c>
      <c r="B52" s="273">
        <f t="shared" si="2"/>
        <v>1.1397058823529411</v>
      </c>
      <c r="C52" s="210">
        <v>2</v>
      </c>
      <c r="D52" s="210">
        <v>3</v>
      </c>
      <c r="E52" s="277" t="s">
        <v>97</v>
      </c>
      <c r="F52" s="277" t="s">
        <v>98</v>
      </c>
      <c r="G52" s="130">
        <v>8</v>
      </c>
      <c r="H52" s="31" t="s">
        <v>116</v>
      </c>
    </row>
    <row r="53" spans="1:8">
      <c r="A53" s="210">
        <v>6</v>
      </c>
      <c r="B53" s="273">
        <f t="shared" si="2"/>
        <v>1.2916666666666667</v>
      </c>
      <c r="C53" s="210">
        <v>1</v>
      </c>
      <c r="D53" s="210">
        <v>3</v>
      </c>
      <c r="E53" s="277" t="s">
        <v>97</v>
      </c>
      <c r="F53" s="277" t="s">
        <v>98</v>
      </c>
      <c r="G53" s="130">
        <v>8</v>
      </c>
      <c r="H53" s="31" t="s">
        <v>116</v>
      </c>
    </row>
    <row r="54" spans="1:8" hidden="1">
      <c r="A54" s="210">
        <v>5.9</v>
      </c>
      <c r="B54" s="273">
        <f t="shared" si="2"/>
        <v>1.3135593220338981</v>
      </c>
      <c r="C54" s="210">
        <v>1</v>
      </c>
      <c r="D54" s="210">
        <v>3</v>
      </c>
      <c r="E54" s="277" t="s">
        <v>111</v>
      </c>
      <c r="F54" s="277" t="s">
        <v>98</v>
      </c>
      <c r="G54" s="130">
        <v>8</v>
      </c>
      <c r="H54" s="31" t="s">
        <v>116</v>
      </c>
    </row>
    <row r="55" spans="1:8">
      <c r="A55" s="210">
        <v>6.7</v>
      </c>
      <c r="B55" s="273">
        <f t="shared" si="2"/>
        <v>1.1567164179104477</v>
      </c>
      <c r="C55" s="210">
        <v>1</v>
      </c>
      <c r="D55" s="210">
        <v>5</v>
      </c>
      <c r="E55" s="277" t="s">
        <v>97</v>
      </c>
      <c r="F55" s="277" t="s">
        <v>98</v>
      </c>
      <c r="G55" s="130">
        <v>8</v>
      </c>
      <c r="H55" s="31" t="s">
        <v>116</v>
      </c>
    </row>
    <row r="56" spans="1:8">
      <c r="A56" s="210">
        <v>6.2</v>
      </c>
      <c r="B56" s="273">
        <f t="shared" si="2"/>
        <v>1.25</v>
      </c>
      <c r="C56" s="210">
        <v>1</v>
      </c>
      <c r="D56" s="210">
        <v>3</v>
      </c>
      <c r="E56" s="277" t="s">
        <v>97</v>
      </c>
      <c r="F56" s="277" t="s">
        <v>98</v>
      </c>
      <c r="G56" s="130">
        <v>8</v>
      </c>
      <c r="H56" s="31" t="s">
        <v>116</v>
      </c>
    </row>
    <row r="57" spans="1:8" hidden="1">
      <c r="A57" s="210">
        <v>5.3</v>
      </c>
      <c r="B57" s="273">
        <f t="shared" si="2"/>
        <v>1.4622641509433962</v>
      </c>
      <c r="C57" s="210">
        <v>1</v>
      </c>
      <c r="D57" s="210">
        <v>2</v>
      </c>
      <c r="E57" s="277" t="s">
        <v>111</v>
      </c>
      <c r="F57" s="277" t="s">
        <v>98</v>
      </c>
      <c r="G57" s="130">
        <v>8</v>
      </c>
      <c r="H57" s="31" t="s">
        <v>116</v>
      </c>
    </row>
    <row r="58" spans="1:8" hidden="1">
      <c r="A58" s="210">
        <v>5.7</v>
      </c>
      <c r="B58" s="273">
        <f t="shared" si="2"/>
        <v>1.3596491228070176</v>
      </c>
      <c r="C58" s="210">
        <v>2</v>
      </c>
      <c r="D58" s="210">
        <v>5</v>
      </c>
      <c r="E58" s="277" t="s">
        <v>96</v>
      </c>
      <c r="F58" s="277" t="s">
        <v>98</v>
      </c>
      <c r="G58" s="130">
        <v>8</v>
      </c>
      <c r="H58" s="31" t="s">
        <v>116</v>
      </c>
    </row>
    <row r="59" spans="1:8" hidden="1">
      <c r="A59" s="210">
        <v>6.4</v>
      </c>
      <c r="B59" s="273">
        <f t="shared" si="2"/>
        <v>1.2109375</v>
      </c>
      <c r="C59" s="210">
        <v>2</v>
      </c>
      <c r="D59" s="210">
        <v>3</v>
      </c>
      <c r="E59" s="277" t="s">
        <v>96</v>
      </c>
      <c r="F59" s="277" t="s">
        <v>99</v>
      </c>
      <c r="G59" s="130">
        <v>8</v>
      </c>
      <c r="H59" s="31" t="s">
        <v>116</v>
      </c>
    </row>
    <row r="60" spans="1:8" hidden="1">
      <c r="A60" s="210">
        <v>6.2</v>
      </c>
      <c r="B60" s="273">
        <f t="shared" si="2"/>
        <v>1.25</v>
      </c>
      <c r="C60" s="210">
        <v>4</v>
      </c>
      <c r="D60" s="210">
        <v>2</v>
      </c>
      <c r="E60" s="277" t="s">
        <v>111</v>
      </c>
      <c r="F60" s="277" t="s">
        <v>98</v>
      </c>
      <c r="G60" s="130">
        <v>8</v>
      </c>
      <c r="H60" s="31" t="s">
        <v>116</v>
      </c>
    </row>
    <row r="61" spans="1:8">
      <c r="A61" s="210">
        <v>7.5</v>
      </c>
      <c r="B61" s="273">
        <f t="shared" si="2"/>
        <v>1.0333333333333334</v>
      </c>
      <c r="C61" s="210">
        <v>1</v>
      </c>
      <c r="D61" s="210">
        <v>3</v>
      </c>
      <c r="E61" s="277" t="s">
        <v>97</v>
      </c>
      <c r="F61" s="277" t="s">
        <v>99</v>
      </c>
      <c r="G61" s="130">
        <v>8</v>
      </c>
      <c r="H61" s="31" t="s">
        <v>116</v>
      </c>
    </row>
    <row r="62" spans="1:8">
      <c r="A62" s="210">
        <v>5.0999999999999996</v>
      </c>
      <c r="B62" s="273">
        <f t="shared" si="2"/>
        <v>1.5196078431372551</v>
      </c>
      <c r="C62" s="210">
        <v>2</v>
      </c>
      <c r="D62" s="210">
        <v>3</v>
      </c>
      <c r="E62" s="277" t="s">
        <v>97</v>
      </c>
      <c r="F62" s="277" t="s">
        <v>98</v>
      </c>
      <c r="G62" s="130">
        <v>8</v>
      </c>
      <c r="H62" s="31" t="s">
        <v>116</v>
      </c>
    </row>
    <row r="63" spans="1:8">
      <c r="A63" s="210">
        <v>4.2</v>
      </c>
      <c r="B63" s="273">
        <f t="shared" si="2"/>
        <v>1.8452380952380951</v>
      </c>
      <c r="C63" s="210">
        <v>1</v>
      </c>
      <c r="D63" s="210">
        <v>3</v>
      </c>
      <c r="E63" s="277" t="s">
        <v>97</v>
      </c>
      <c r="F63" s="277" t="s">
        <v>98</v>
      </c>
      <c r="G63" s="130">
        <v>8</v>
      </c>
      <c r="H63" s="31" t="s">
        <v>116</v>
      </c>
    </row>
    <row r="64" spans="1:8">
      <c r="A64" s="210">
        <v>11.7</v>
      </c>
      <c r="B64" s="273">
        <f t="shared" si="2"/>
        <v>0.66239316239316248</v>
      </c>
      <c r="C64" s="210">
        <v>3</v>
      </c>
      <c r="D64" s="210">
        <v>5</v>
      </c>
      <c r="E64" s="277" t="s">
        <v>97</v>
      </c>
      <c r="F64" s="277" t="s">
        <v>98</v>
      </c>
      <c r="G64" s="130">
        <v>8</v>
      </c>
      <c r="H64" s="31" t="s">
        <v>116</v>
      </c>
    </row>
    <row r="65" spans="1:8">
      <c r="A65" s="210">
        <v>5.7</v>
      </c>
      <c r="B65" s="273">
        <f t="shared" si="2"/>
        <v>1.3596491228070176</v>
      </c>
      <c r="C65" s="210">
        <v>1</v>
      </c>
      <c r="D65" s="210">
        <v>3</v>
      </c>
      <c r="E65" s="277" t="s">
        <v>97</v>
      </c>
      <c r="F65" s="277" t="s">
        <v>98</v>
      </c>
      <c r="G65" s="130">
        <v>8</v>
      </c>
      <c r="H65" s="31" t="s">
        <v>116</v>
      </c>
    </row>
    <row r="66" spans="1:8" hidden="1">
      <c r="A66" s="210">
        <v>4.2</v>
      </c>
      <c r="B66" s="273">
        <f t="shared" si="2"/>
        <v>1.8452380952380951</v>
      </c>
      <c r="C66" s="210">
        <v>1</v>
      </c>
      <c r="D66" s="210">
        <v>3</v>
      </c>
      <c r="E66" s="277" t="s">
        <v>111</v>
      </c>
      <c r="F66" s="277" t="s">
        <v>98</v>
      </c>
      <c r="G66" s="130">
        <v>8</v>
      </c>
      <c r="H66" s="31" t="s">
        <v>116</v>
      </c>
    </row>
    <row r="67" spans="1:8">
      <c r="A67" s="210">
        <v>4.7</v>
      </c>
      <c r="B67" s="273">
        <f t="shared" si="2"/>
        <v>1.6489361702127658</v>
      </c>
      <c r="C67" s="210">
        <v>1</v>
      </c>
      <c r="D67" s="210">
        <v>3</v>
      </c>
      <c r="E67" s="277" t="s">
        <v>97</v>
      </c>
      <c r="F67" s="277" t="s">
        <v>98</v>
      </c>
      <c r="G67" s="130">
        <v>8</v>
      </c>
      <c r="H67" s="31" t="s">
        <v>116</v>
      </c>
    </row>
    <row r="68" spans="1:8">
      <c r="A68" s="210">
        <v>5.3</v>
      </c>
      <c r="B68" s="273">
        <f t="shared" si="2"/>
        <v>1.4622641509433962</v>
      </c>
      <c r="C68" s="210">
        <v>2</v>
      </c>
      <c r="D68" s="210">
        <v>5</v>
      </c>
      <c r="E68" s="277" t="s">
        <v>97</v>
      </c>
      <c r="F68" s="277" t="s">
        <v>98</v>
      </c>
      <c r="G68" s="130">
        <v>8</v>
      </c>
      <c r="H68" s="31" t="s">
        <v>116</v>
      </c>
    </row>
    <row r="69" spans="1:8">
      <c r="A69" s="210">
        <v>5.6</v>
      </c>
      <c r="B69" s="273">
        <f t="shared" si="2"/>
        <v>1.3839285714285716</v>
      </c>
      <c r="C69" s="210">
        <v>1</v>
      </c>
      <c r="D69" s="210">
        <v>3</v>
      </c>
      <c r="E69" s="277" t="s">
        <v>97</v>
      </c>
      <c r="F69" s="277" t="s">
        <v>98</v>
      </c>
      <c r="G69" s="130">
        <v>8</v>
      </c>
      <c r="H69" s="31" t="s">
        <v>116</v>
      </c>
    </row>
    <row r="70" spans="1:8" hidden="1">
      <c r="A70" s="210">
        <v>6.8</v>
      </c>
      <c r="B70" s="273">
        <f t="shared" si="2"/>
        <v>1.1397058823529411</v>
      </c>
      <c r="C70" s="210">
        <v>1</v>
      </c>
      <c r="D70" s="210">
        <v>4</v>
      </c>
      <c r="E70" s="277" t="s">
        <v>97</v>
      </c>
      <c r="F70" s="277" t="s">
        <v>99</v>
      </c>
      <c r="G70" s="130">
        <v>8</v>
      </c>
      <c r="H70" s="31" t="s">
        <v>116</v>
      </c>
    </row>
    <row r="71" spans="1:8">
      <c r="A71" s="210">
        <v>5.5</v>
      </c>
      <c r="B71" s="273">
        <f t="shared" si="2"/>
        <v>1.4090909090909092</v>
      </c>
      <c r="C71" s="210">
        <v>1</v>
      </c>
      <c r="D71" s="210">
        <v>1</v>
      </c>
      <c r="E71" s="277" t="s">
        <v>97</v>
      </c>
      <c r="F71" s="277" t="s">
        <v>98</v>
      </c>
      <c r="G71" s="130">
        <v>8</v>
      </c>
      <c r="H71" s="31" t="s">
        <v>116</v>
      </c>
    </row>
    <row r="72" spans="1:8" hidden="1">
      <c r="A72" s="210">
        <v>6.7</v>
      </c>
      <c r="B72" s="273">
        <f t="shared" si="2"/>
        <v>1.1567164179104477</v>
      </c>
      <c r="C72" s="210">
        <v>4</v>
      </c>
      <c r="D72" s="210">
        <v>4</v>
      </c>
      <c r="E72" s="277" t="s">
        <v>96</v>
      </c>
      <c r="F72" s="277" t="s">
        <v>98</v>
      </c>
      <c r="G72" s="130">
        <v>8</v>
      </c>
      <c r="H72" s="31" t="s">
        <v>116</v>
      </c>
    </row>
    <row r="73" spans="1:8">
      <c r="A73" s="210">
        <v>7.1</v>
      </c>
      <c r="B73" s="273">
        <f t="shared" si="2"/>
        <v>1.091549295774648</v>
      </c>
      <c r="C73" s="210">
        <v>1</v>
      </c>
      <c r="D73" s="210">
        <v>1</v>
      </c>
      <c r="E73" s="277" t="s">
        <v>97</v>
      </c>
      <c r="F73" s="277" t="s">
        <v>98</v>
      </c>
      <c r="G73" s="130">
        <v>8</v>
      </c>
      <c r="H73" s="31" t="s">
        <v>116</v>
      </c>
    </row>
    <row r="74" spans="1:8" hidden="1">
      <c r="A74" s="210">
        <v>4</v>
      </c>
      <c r="B74" s="273">
        <f t="shared" si="2"/>
        <v>1.9375</v>
      </c>
      <c r="C74" s="210">
        <v>1</v>
      </c>
      <c r="D74" s="210">
        <v>1</v>
      </c>
      <c r="E74" s="277" t="s">
        <v>111</v>
      </c>
      <c r="F74" s="277" t="s">
        <v>98</v>
      </c>
      <c r="G74" s="130">
        <v>8</v>
      </c>
      <c r="H74" s="31" t="s">
        <v>116</v>
      </c>
    </row>
    <row r="75" spans="1:8">
      <c r="A75" s="210">
        <v>10.199999999999999</v>
      </c>
      <c r="B75" s="273">
        <f t="shared" si="2"/>
        <v>0.75980392156862753</v>
      </c>
      <c r="C75" s="210">
        <v>1</v>
      </c>
      <c r="D75" s="210">
        <v>1</v>
      </c>
      <c r="E75" s="277" t="s">
        <v>97</v>
      </c>
      <c r="F75" s="277" t="s">
        <v>98</v>
      </c>
      <c r="G75" s="130">
        <v>8</v>
      </c>
      <c r="H75" s="31" t="s">
        <v>116</v>
      </c>
    </row>
    <row r="76" spans="1:8">
      <c r="A76" s="210">
        <v>5</v>
      </c>
      <c r="B76" s="273">
        <f t="shared" si="2"/>
        <v>1.55</v>
      </c>
      <c r="C76" s="210">
        <v>1</v>
      </c>
      <c r="D76" s="210">
        <v>1</v>
      </c>
      <c r="E76" s="277" t="s">
        <v>97</v>
      </c>
      <c r="F76" s="277" t="s">
        <v>98</v>
      </c>
      <c r="G76" s="130">
        <v>8</v>
      </c>
      <c r="H76" s="31" t="s">
        <v>116</v>
      </c>
    </row>
    <row r="77" spans="1:8" hidden="1">
      <c r="A77" s="210">
        <v>6.8</v>
      </c>
      <c r="B77" s="273">
        <f t="shared" si="2"/>
        <v>1.1397058823529411</v>
      </c>
      <c r="C77" s="210">
        <v>1</v>
      </c>
      <c r="D77" s="210">
        <v>1</v>
      </c>
      <c r="E77" s="277" t="s">
        <v>111</v>
      </c>
      <c r="F77" s="277" t="s">
        <v>98</v>
      </c>
      <c r="G77" s="130">
        <v>8</v>
      </c>
      <c r="H77" s="31" t="s">
        <v>116</v>
      </c>
    </row>
    <row r="78" spans="1:8" hidden="1">
      <c r="A78" s="210">
        <v>6.3</v>
      </c>
      <c r="B78" s="273">
        <f t="shared" si="2"/>
        <v>1.2301587301587302</v>
      </c>
      <c r="C78" s="210">
        <v>2</v>
      </c>
      <c r="D78" s="210">
        <v>2</v>
      </c>
      <c r="E78" s="277" t="s">
        <v>111</v>
      </c>
      <c r="F78" s="277" t="s">
        <v>99</v>
      </c>
      <c r="G78" s="130">
        <v>8</v>
      </c>
      <c r="H78" s="31" t="s">
        <v>116</v>
      </c>
    </row>
    <row r="79" spans="1:8" hidden="1">
      <c r="A79" s="210">
        <v>5.9</v>
      </c>
      <c r="B79" s="273">
        <f t="shared" si="2"/>
        <v>1.3135593220338981</v>
      </c>
      <c r="C79" s="210">
        <v>2</v>
      </c>
      <c r="D79" s="210">
        <v>2</v>
      </c>
      <c r="E79" s="277" t="s">
        <v>111</v>
      </c>
      <c r="F79" s="277" t="s">
        <v>98</v>
      </c>
      <c r="G79" s="130">
        <v>8</v>
      </c>
      <c r="H79" s="31" t="s">
        <v>116</v>
      </c>
    </row>
    <row r="80" spans="1:8" hidden="1">
      <c r="A80" s="210">
        <v>5.9</v>
      </c>
      <c r="B80" s="273">
        <f t="shared" si="2"/>
        <v>1.3135593220338981</v>
      </c>
      <c r="C80" s="210">
        <v>1</v>
      </c>
      <c r="D80" s="210">
        <v>1</v>
      </c>
      <c r="E80" s="277" t="s">
        <v>96</v>
      </c>
      <c r="F80" s="277" t="s">
        <v>98</v>
      </c>
      <c r="G80" s="130">
        <v>8</v>
      </c>
      <c r="H80" s="31" t="s">
        <v>116</v>
      </c>
    </row>
    <row r="81" spans="1:8">
      <c r="A81" s="210">
        <v>6</v>
      </c>
      <c r="B81" s="273">
        <f t="shared" si="2"/>
        <v>1.2916666666666667</v>
      </c>
      <c r="C81" s="210">
        <v>3</v>
      </c>
      <c r="D81" s="210">
        <v>3</v>
      </c>
      <c r="E81" s="277" t="s">
        <v>97</v>
      </c>
      <c r="F81" s="277" t="s">
        <v>98</v>
      </c>
      <c r="G81" s="130">
        <v>8</v>
      </c>
      <c r="H81" s="31" t="s">
        <v>116</v>
      </c>
    </row>
    <row r="82" spans="1:8" hidden="1">
      <c r="A82" s="209">
        <v>11.6</v>
      </c>
      <c r="B82" s="273">
        <f t="shared" ref="B82:B113" si="3">IF(A82&gt;0,13.6/A82,"")</f>
        <v>1.1724137931034482</v>
      </c>
      <c r="C82" s="209">
        <v>1</v>
      </c>
      <c r="D82" s="209">
        <v>4</v>
      </c>
      <c r="E82" s="276" t="s">
        <v>111</v>
      </c>
      <c r="F82" s="276" t="s">
        <v>98</v>
      </c>
      <c r="G82" s="130">
        <v>8</v>
      </c>
      <c r="H82" s="31" t="s">
        <v>116</v>
      </c>
    </row>
    <row r="83" spans="1:8">
      <c r="A83" s="209">
        <v>9.4</v>
      </c>
      <c r="B83" s="273">
        <f t="shared" si="3"/>
        <v>1.4468085106382977</v>
      </c>
      <c r="C83" s="209">
        <v>1</v>
      </c>
      <c r="D83" s="209">
        <v>3</v>
      </c>
      <c r="E83" s="276" t="s">
        <v>97</v>
      </c>
      <c r="F83" s="276" t="s">
        <v>98</v>
      </c>
      <c r="G83" s="130">
        <v>8</v>
      </c>
      <c r="H83" s="31" t="s">
        <v>116</v>
      </c>
    </row>
    <row r="84" spans="1:8" hidden="1">
      <c r="A84" s="209">
        <v>7.7</v>
      </c>
      <c r="B84" s="273">
        <f t="shared" si="3"/>
        <v>1.7662337662337662</v>
      </c>
      <c r="C84" s="209">
        <v>2</v>
      </c>
      <c r="D84" s="209">
        <v>5</v>
      </c>
      <c r="E84" s="276" t="s">
        <v>111</v>
      </c>
      <c r="F84" s="276" t="s">
        <v>98</v>
      </c>
      <c r="G84" s="130">
        <v>8</v>
      </c>
      <c r="H84" s="31" t="s">
        <v>116</v>
      </c>
    </row>
    <row r="85" spans="1:8" hidden="1">
      <c r="A85" s="209">
        <v>11</v>
      </c>
      <c r="B85" s="273">
        <f t="shared" si="3"/>
        <v>1.2363636363636363</v>
      </c>
      <c r="C85" s="209">
        <v>1</v>
      </c>
      <c r="D85" s="209">
        <v>3</v>
      </c>
      <c r="E85" s="276" t="s">
        <v>111</v>
      </c>
      <c r="F85" s="276" t="s">
        <v>98</v>
      </c>
      <c r="G85" s="130">
        <v>8</v>
      </c>
      <c r="H85" s="31" t="s">
        <v>116</v>
      </c>
    </row>
    <row r="86" spans="1:8" hidden="1">
      <c r="A86" s="209">
        <v>9</v>
      </c>
      <c r="B86" s="273">
        <f t="shared" si="3"/>
        <v>1.5111111111111111</v>
      </c>
      <c r="C86" s="209">
        <v>1</v>
      </c>
      <c r="D86" s="209">
        <v>3</v>
      </c>
      <c r="E86" s="276" t="s">
        <v>111</v>
      </c>
      <c r="F86" s="276" t="s">
        <v>98</v>
      </c>
      <c r="G86" s="130">
        <v>8</v>
      </c>
      <c r="H86" s="31" t="s">
        <v>116</v>
      </c>
    </row>
    <row r="87" spans="1:8">
      <c r="A87" s="209">
        <v>7.7</v>
      </c>
      <c r="B87" s="273">
        <f t="shared" si="3"/>
        <v>1.7662337662337662</v>
      </c>
      <c r="C87" s="209">
        <v>1</v>
      </c>
      <c r="D87" s="209">
        <v>3</v>
      </c>
      <c r="E87" s="276" t="s">
        <v>97</v>
      </c>
      <c r="F87" s="276" t="s">
        <v>100</v>
      </c>
      <c r="G87" s="130">
        <v>8</v>
      </c>
      <c r="H87" s="31" t="s">
        <v>116</v>
      </c>
    </row>
    <row r="88" spans="1:8" hidden="1">
      <c r="A88" s="209">
        <v>6.5</v>
      </c>
      <c r="B88" s="273">
        <f t="shared" si="3"/>
        <v>2.0923076923076924</v>
      </c>
      <c r="C88" s="209">
        <v>1</v>
      </c>
      <c r="D88" s="209">
        <v>3</v>
      </c>
      <c r="E88" s="276" t="s">
        <v>111</v>
      </c>
      <c r="F88" s="276" t="s">
        <v>98</v>
      </c>
      <c r="G88" s="130">
        <v>8</v>
      </c>
      <c r="H88" s="31" t="s">
        <v>116</v>
      </c>
    </row>
    <row r="89" spans="1:8" hidden="1">
      <c r="A89" s="209">
        <v>9.1999999999999993</v>
      </c>
      <c r="B89" s="273">
        <f t="shared" si="3"/>
        <v>1.4782608695652175</v>
      </c>
      <c r="C89" s="209">
        <v>1</v>
      </c>
      <c r="D89" s="209">
        <v>3</v>
      </c>
      <c r="E89" s="276" t="s">
        <v>111</v>
      </c>
      <c r="F89" s="276" t="s">
        <v>98</v>
      </c>
      <c r="G89" s="130">
        <v>8</v>
      </c>
      <c r="H89" s="31" t="s">
        <v>116</v>
      </c>
    </row>
    <row r="90" spans="1:8" hidden="1">
      <c r="A90" s="209">
        <v>9</v>
      </c>
      <c r="B90" s="273">
        <f t="shared" si="3"/>
        <v>1.5111111111111111</v>
      </c>
      <c r="C90" s="209">
        <v>1</v>
      </c>
      <c r="D90" s="209">
        <v>3</v>
      </c>
      <c r="E90" s="276" t="s">
        <v>111</v>
      </c>
      <c r="F90" s="276" t="s">
        <v>98</v>
      </c>
      <c r="G90" s="130">
        <v>8</v>
      </c>
      <c r="H90" s="31" t="s">
        <v>116</v>
      </c>
    </row>
    <row r="91" spans="1:8" hidden="1">
      <c r="A91" s="209">
        <v>8.1</v>
      </c>
      <c r="B91" s="273">
        <f t="shared" si="3"/>
        <v>1.6790123456790125</v>
      </c>
      <c r="C91" s="209">
        <v>1</v>
      </c>
      <c r="D91" s="209">
        <v>2</v>
      </c>
      <c r="E91" s="276" t="s">
        <v>111</v>
      </c>
      <c r="F91" s="276" t="s">
        <v>98</v>
      </c>
      <c r="G91" s="130">
        <v>8</v>
      </c>
      <c r="H91" s="31" t="s">
        <v>116</v>
      </c>
    </row>
    <row r="92" spans="1:8">
      <c r="A92" s="210">
        <v>4.9000000000000004</v>
      </c>
      <c r="B92" s="274">
        <f t="shared" si="3"/>
        <v>2.7755102040816322</v>
      </c>
      <c r="C92" s="210">
        <v>1</v>
      </c>
      <c r="D92" s="210">
        <v>3</v>
      </c>
      <c r="E92" s="277" t="s">
        <v>97</v>
      </c>
      <c r="F92" s="277" t="s">
        <v>98</v>
      </c>
      <c r="G92" s="130">
        <v>8</v>
      </c>
      <c r="H92" s="31" t="s">
        <v>116</v>
      </c>
    </row>
    <row r="93" spans="1:8" hidden="1">
      <c r="A93" s="210">
        <v>11.5</v>
      </c>
      <c r="B93" s="274">
        <f t="shared" si="3"/>
        <v>1.182608695652174</v>
      </c>
      <c r="C93" s="210">
        <v>1</v>
      </c>
      <c r="D93" s="210">
        <v>3</v>
      </c>
      <c r="E93" s="277" t="s">
        <v>97</v>
      </c>
      <c r="F93" s="277" t="s">
        <v>112</v>
      </c>
      <c r="G93" s="130">
        <v>8</v>
      </c>
      <c r="H93" s="31" t="s">
        <v>116</v>
      </c>
    </row>
    <row r="94" spans="1:8">
      <c r="A94" s="210">
        <v>6.5</v>
      </c>
      <c r="B94" s="274">
        <f t="shared" si="3"/>
        <v>2.0923076923076924</v>
      </c>
      <c r="C94" s="210">
        <v>1</v>
      </c>
      <c r="D94" s="210">
        <v>3</v>
      </c>
      <c r="E94" s="277" t="s">
        <v>97</v>
      </c>
      <c r="F94" s="277" t="s">
        <v>98</v>
      </c>
      <c r="G94" s="130">
        <v>8</v>
      </c>
      <c r="H94" s="31" t="s">
        <v>116</v>
      </c>
    </row>
    <row r="95" spans="1:8" hidden="1">
      <c r="A95" s="210">
        <v>6.6</v>
      </c>
      <c r="B95" s="274">
        <f t="shared" si="3"/>
        <v>2.0606060606060606</v>
      </c>
      <c r="C95" s="210">
        <v>1</v>
      </c>
      <c r="D95" s="210">
        <v>4</v>
      </c>
      <c r="E95" s="277" t="s">
        <v>111</v>
      </c>
      <c r="F95" s="277" t="s">
        <v>98</v>
      </c>
      <c r="G95" s="130">
        <v>8</v>
      </c>
      <c r="H95" s="31" t="s">
        <v>116</v>
      </c>
    </row>
    <row r="96" spans="1:8">
      <c r="A96" s="210">
        <v>7.9</v>
      </c>
      <c r="B96" s="274">
        <f t="shared" si="3"/>
        <v>1.721518987341772</v>
      </c>
      <c r="C96" s="210">
        <v>3</v>
      </c>
      <c r="D96" s="210">
        <v>2</v>
      </c>
      <c r="E96" s="277" t="s">
        <v>97</v>
      </c>
      <c r="F96" s="277" t="s">
        <v>98</v>
      </c>
      <c r="G96" s="130">
        <v>8</v>
      </c>
      <c r="H96" s="31" t="s">
        <v>116</v>
      </c>
    </row>
    <row r="97" spans="1:8" hidden="1">
      <c r="A97" s="210">
        <v>9.8000000000000007</v>
      </c>
      <c r="B97" s="274">
        <f t="shared" si="3"/>
        <v>1.3877551020408161</v>
      </c>
      <c r="C97" s="210">
        <v>2</v>
      </c>
      <c r="D97" s="210">
        <v>5</v>
      </c>
      <c r="E97" s="277" t="s">
        <v>111</v>
      </c>
      <c r="F97" s="277" t="s">
        <v>98</v>
      </c>
      <c r="G97" s="130">
        <v>8</v>
      </c>
      <c r="H97" s="31" t="s">
        <v>116</v>
      </c>
    </row>
    <row r="98" spans="1:8" hidden="1">
      <c r="A98" s="210">
        <v>13.5</v>
      </c>
      <c r="B98" s="274">
        <f t="shared" si="3"/>
        <v>1.0074074074074073</v>
      </c>
      <c r="C98" s="210">
        <v>2</v>
      </c>
      <c r="D98" s="210">
        <v>4</v>
      </c>
      <c r="E98" s="277" t="s">
        <v>97</v>
      </c>
      <c r="F98" s="277" t="s">
        <v>98</v>
      </c>
      <c r="G98" s="130">
        <v>8</v>
      </c>
      <c r="H98" s="31" t="s">
        <v>116</v>
      </c>
    </row>
    <row r="99" spans="1:8" hidden="1">
      <c r="A99" s="210">
        <v>8</v>
      </c>
      <c r="B99" s="274">
        <f t="shared" si="3"/>
        <v>1.7</v>
      </c>
      <c r="C99" s="210">
        <v>1</v>
      </c>
      <c r="D99" s="210">
        <v>4</v>
      </c>
      <c r="E99" s="277" t="s">
        <v>111</v>
      </c>
      <c r="F99" s="277" t="s">
        <v>98</v>
      </c>
      <c r="G99" s="130">
        <v>8</v>
      </c>
      <c r="H99" s="31" t="s">
        <v>116</v>
      </c>
    </row>
    <row r="100" spans="1:8" hidden="1">
      <c r="A100" s="210">
        <v>7.6</v>
      </c>
      <c r="B100" s="274">
        <f t="shared" si="3"/>
        <v>1.7894736842105263</v>
      </c>
      <c r="C100" s="210">
        <v>1</v>
      </c>
      <c r="D100" s="210">
        <v>3</v>
      </c>
      <c r="E100" s="277" t="s">
        <v>111</v>
      </c>
      <c r="F100" s="277" t="s">
        <v>98</v>
      </c>
      <c r="G100" s="130">
        <v>8</v>
      </c>
      <c r="H100" s="31" t="s">
        <v>116</v>
      </c>
    </row>
    <row r="101" spans="1:8" hidden="1">
      <c r="A101" s="210">
        <v>9.5</v>
      </c>
      <c r="B101" s="274">
        <f t="shared" si="3"/>
        <v>1.4315789473684211</v>
      </c>
      <c r="C101" s="210">
        <v>1</v>
      </c>
      <c r="D101" s="210">
        <v>3</v>
      </c>
      <c r="E101" s="277" t="s">
        <v>96</v>
      </c>
      <c r="F101" s="277" t="s">
        <v>99</v>
      </c>
      <c r="G101" s="130">
        <v>8</v>
      </c>
      <c r="H101" s="31" t="s">
        <v>116</v>
      </c>
    </row>
    <row r="102" spans="1:8" hidden="1">
      <c r="A102" s="210">
        <v>11</v>
      </c>
      <c r="B102" s="274">
        <f t="shared" si="3"/>
        <v>1.2363636363636363</v>
      </c>
      <c r="C102" s="210">
        <v>1</v>
      </c>
      <c r="D102" s="210">
        <v>3</v>
      </c>
      <c r="E102" s="277" t="s">
        <v>111</v>
      </c>
      <c r="F102" s="277" t="s">
        <v>98</v>
      </c>
      <c r="G102" s="130">
        <v>8</v>
      </c>
      <c r="H102" s="31" t="s">
        <v>116</v>
      </c>
    </row>
    <row r="103" spans="1:8" hidden="1">
      <c r="A103" s="210">
        <v>8.6</v>
      </c>
      <c r="B103" s="274">
        <f t="shared" si="3"/>
        <v>1.5813953488372092</v>
      </c>
      <c r="C103" s="210">
        <v>1</v>
      </c>
      <c r="D103" s="210">
        <v>3</v>
      </c>
      <c r="E103" s="277" t="s">
        <v>111</v>
      </c>
      <c r="F103" s="277" t="s">
        <v>98</v>
      </c>
      <c r="G103" s="130">
        <v>8</v>
      </c>
      <c r="H103" s="31" t="s">
        <v>116</v>
      </c>
    </row>
    <row r="104" spans="1:8" hidden="1">
      <c r="A104" s="210">
        <v>9.1</v>
      </c>
      <c r="B104" s="274">
        <f t="shared" si="3"/>
        <v>1.4945054945054945</v>
      </c>
      <c r="C104" s="210">
        <v>1</v>
      </c>
      <c r="D104" s="210">
        <v>3</v>
      </c>
      <c r="E104" s="277" t="s">
        <v>111</v>
      </c>
      <c r="F104" s="277" t="s">
        <v>98</v>
      </c>
      <c r="G104" s="130">
        <v>8</v>
      </c>
      <c r="H104" s="31" t="s">
        <v>116</v>
      </c>
    </row>
    <row r="105" spans="1:8">
      <c r="A105" s="210">
        <v>9.3000000000000007</v>
      </c>
      <c r="B105" s="274">
        <f t="shared" si="3"/>
        <v>1.4623655913978493</v>
      </c>
      <c r="C105" s="210">
        <v>1</v>
      </c>
      <c r="D105" s="210">
        <v>3</v>
      </c>
      <c r="E105" s="277" t="s">
        <v>97</v>
      </c>
      <c r="F105" s="277" t="s">
        <v>98</v>
      </c>
      <c r="G105" s="130">
        <v>8</v>
      </c>
      <c r="H105" s="31" t="s">
        <v>116</v>
      </c>
    </row>
    <row r="106" spans="1:8" hidden="1">
      <c r="A106" s="210">
        <v>8.8000000000000007</v>
      </c>
      <c r="B106" s="274">
        <f t="shared" si="3"/>
        <v>1.5454545454545452</v>
      </c>
      <c r="C106" s="210">
        <v>1</v>
      </c>
      <c r="D106" s="210">
        <v>3</v>
      </c>
      <c r="E106" s="277" t="s">
        <v>111</v>
      </c>
      <c r="F106" s="277" t="s">
        <v>98</v>
      </c>
      <c r="G106" s="130">
        <v>8</v>
      </c>
      <c r="H106" s="31" t="s">
        <v>116</v>
      </c>
    </row>
    <row r="107" spans="1:8" hidden="1">
      <c r="A107" s="210">
        <v>8.1999999999999993</v>
      </c>
      <c r="B107" s="274">
        <f t="shared" si="3"/>
        <v>1.6585365853658538</v>
      </c>
      <c r="C107" s="210">
        <v>1</v>
      </c>
      <c r="D107" s="210">
        <v>3</v>
      </c>
      <c r="E107" s="277" t="s">
        <v>111</v>
      </c>
      <c r="F107" s="277" t="s">
        <v>98</v>
      </c>
      <c r="G107" s="130">
        <v>8</v>
      </c>
      <c r="H107" s="31" t="s">
        <v>116</v>
      </c>
    </row>
    <row r="108" spans="1:8">
      <c r="A108" s="210">
        <v>10</v>
      </c>
      <c r="B108" s="274">
        <f t="shared" si="3"/>
        <v>1.3599999999999999</v>
      </c>
      <c r="C108" s="210">
        <v>1</v>
      </c>
      <c r="D108" s="210">
        <v>3</v>
      </c>
      <c r="E108" s="277" t="s">
        <v>97</v>
      </c>
      <c r="F108" s="277" t="s">
        <v>98</v>
      </c>
      <c r="G108" s="130">
        <v>8</v>
      </c>
      <c r="H108" s="31" t="s">
        <v>116</v>
      </c>
    </row>
    <row r="109" spans="1:8" hidden="1">
      <c r="A109" s="210">
        <v>9.4</v>
      </c>
      <c r="B109" s="274">
        <f t="shared" si="3"/>
        <v>1.4468085106382977</v>
      </c>
      <c r="C109" s="210">
        <v>1</v>
      </c>
      <c r="D109" s="210">
        <v>3</v>
      </c>
      <c r="E109" s="277" t="s">
        <v>111</v>
      </c>
      <c r="F109" s="277" t="s">
        <v>98</v>
      </c>
      <c r="G109" s="130">
        <v>8</v>
      </c>
      <c r="H109" s="31" t="s">
        <v>116</v>
      </c>
    </row>
    <row r="110" spans="1:8" hidden="1">
      <c r="A110" s="210">
        <v>6.1</v>
      </c>
      <c r="B110" s="274">
        <f t="shared" si="3"/>
        <v>2.2295081967213117</v>
      </c>
      <c r="C110" s="210">
        <v>1</v>
      </c>
      <c r="D110" s="210">
        <v>3</v>
      </c>
      <c r="E110" s="277" t="s">
        <v>111</v>
      </c>
      <c r="F110" s="277" t="s">
        <v>98</v>
      </c>
      <c r="G110" s="130">
        <v>8</v>
      </c>
      <c r="H110" s="31" t="s">
        <v>116</v>
      </c>
    </row>
    <row r="111" spans="1:8" hidden="1">
      <c r="A111" s="210">
        <v>7.6</v>
      </c>
      <c r="B111" s="274">
        <f t="shared" si="3"/>
        <v>1.7894736842105263</v>
      </c>
      <c r="C111" s="210">
        <v>1</v>
      </c>
      <c r="D111" s="210">
        <v>3</v>
      </c>
      <c r="E111" s="277" t="s">
        <v>111</v>
      </c>
      <c r="F111" s="277" t="s">
        <v>98</v>
      </c>
      <c r="G111" s="130">
        <v>8</v>
      </c>
      <c r="H111" s="31" t="s">
        <v>116</v>
      </c>
    </row>
    <row r="112" spans="1:8" hidden="1">
      <c r="A112" s="210">
        <v>9.6999999999999993</v>
      </c>
      <c r="B112" s="274">
        <f t="shared" si="3"/>
        <v>1.4020618556701032</v>
      </c>
      <c r="C112" s="210">
        <v>1</v>
      </c>
      <c r="D112" s="210">
        <v>3</v>
      </c>
      <c r="E112" s="277" t="s">
        <v>111</v>
      </c>
      <c r="F112" s="277" t="s">
        <v>98</v>
      </c>
      <c r="G112" s="130">
        <v>8</v>
      </c>
      <c r="H112" s="31" t="s">
        <v>116</v>
      </c>
    </row>
    <row r="113" spans="1:18">
      <c r="A113" s="210">
        <v>10</v>
      </c>
      <c r="B113" s="274">
        <f t="shared" si="3"/>
        <v>1.3599999999999999</v>
      </c>
      <c r="C113" s="210">
        <v>2</v>
      </c>
      <c r="D113" s="210">
        <v>3</v>
      </c>
      <c r="E113" s="277" t="s">
        <v>97</v>
      </c>
      <c r="F113" s="277" t="s">
        <v>98</v>
      </c>
      <c r="G113" s="130">
        <v>8</v>
      </c>
      <c r="H113" s="31" t="s">
        <v>116</v>
      </c>
    </row>
    <row r="114" spans="1:18">
      <c r="A114" s="203">
        <v>4.5</v>
      </c>
      <c r="B114" s="273">
        <f t="shared" ref="B114:B142" si="4">IF(A114&gt;0,7.75/A114,"")</f>
        <v>1.7222222222222223</v>
      </c>
      <c r="C114" s="195">
        <v>1</v>
      </c>
      <c r="D114" s="195">
        <v>3</v>
      </c>
      <c r="E114" s="186" t="s">
        <v>95</v>
      </c>
      <c r="F114" s="186" t="s">
        <v>98</v>
      </c>
      <c r="G114" s="130">
        <v>9</v>
      </c>
      <c r="H114" s="176" t="s">
        <v>116</v>
      </c>
      <c r="L114" s="220"/>
      <c r="M114" s="221"/>
      <c r="N114" s="222"/>
      <c r="P114" s="222"/>
      <c r="Q114" s="222"/>
      <c r="R114" s="93"/>
    </row>
    <row r="115" spans="1:18">
      <c r="A115" s="203">
        <v>5.4</v>
      </c>
      <c r="B115" s="273">
        <f t="shared" si="4"/>
        <v>1.4351851851851851</v>
      </c>
      <c r="C115" s="195">
        <v>1</v>
      </c>
      <c r="D115" s="195">
        <v>3</v>
      </c>
      <c r="E115" s="186" t="s">
        <v>97</v>
      </c>
      <c r="F115" s="186" t="s">
        <v>98</v>
      </c>
      <c r="G115" s="130">
        <v>9</v>
      </c>
      <c r="H115" s="176" t="s">
        <v>116</v>
      </c>
    </row>
    <row r="116" spans="1:18" hidden="1">
      <c r="A116" s="203">
        <v>6.5</v>
      </c>
      <c r="B116" s="273">
        <f t="shared" si="4"/>
        <v>1.1923076923076923</v>
      </c>
      <c r="C116" s="195">
        <v>4</v>
      </c>
      <c r="D116" s="195">
        <v>5</v>
      </c>
      <c r="E116" s="186" t="s">
        <v>111</v>
      </c>
      <c r="F116" s="186" t="s">
        <v>98</v>
      </c>
      <c r="G116" s="130">
        <v>9</v>
      </c>
      <c r="H116" s="176" t="s">
        <v>116</v>
      </c>
    </row>
    <row r="117" spans="1:18">
      <c r="A117" s="204">
        <v>6.7</v>
      </c>
      <c r="B117" s="274">
        <f t="shared" si="4"/>
        <v>1.1567164179104477</v>
      </c>
      <c r="C117" s="138">
        <v>1</v>
      </c>
      <c r="D117" s="138">
        <v>3</v>
      </c>
      <c r="E117" s="130" t="s">
        <v>97</v>
      </c>
      <c r="F117" s="130" t="s">
        <v>98</v>
      </c>
      <c r="G117" s="130">
        <v>9</v>
      </c>
      <c r="H117" s="176" t="s">
        <v>116</v>
      </c>
    </row>
    <row r="118" spans="1:18" hidden="1">
      <c r="A118" s="204">
        <v>8</v>
      </c>
      <c r="B118" s="274">
        <f t="shared" si="4"/>
        <v>0.96875</v>
      </c>
      <c r="C118" s="138">
        <v>13</v>
      </c>
      <c r="D118" s="138">
        <v>3</v>
      </c>
      <c r="E118" s="130" t="s">
        <v>96</v>
      </c>
      <c r="F118" s="130" t="s">
        <v>98</v>
      </c>
      <c r="G118" s="130">
        <v>9</v>
      </c>
      <c r="H118" s="176" t="s">
        <v>116</v>
      </c>
    </row>
    <row r="119" spans="1:18" hidden="1">
      <c r="A119" s="204">
        <v>5.6</v>
      </c>
      <c r="B119" s="274">
        <f t="shared" si="4"/>
        <v>1.3839285714285716</v>
      </c>
      <c r="C119" s="138">
        <v>1</v>
      </c>
      <c r="D119" s="138">
        <v>3</v>
      </c>
      <c r="E119" s="130" t="s">
        <v>111</v>
      </c>
      <c r="F119" s="130" t="s">
        <v>98</v>
      </c>
      <c r="G119" s="130">
        <v>9</v>
      </c>
      <c r="H119" s="176" t="s">
        <v>116</v>
      </c>
    </row>
    <row r="120" spans="1:18" hidden="1">
      <c r="A120" s="204">
        <v>7.6</v>
      </c>
      <c r="B120" s="274">
        <f t="shared" si="4"/>
        <v>1.0197368421052633</v>
      </c>
      <c r="C120" s="138">
        <v>1</v>
      </c>
      <c r="D120" s="138">
        <v>4</v>
      </c>
      <c r="E120" s="130" t="s">
        <v>96</v>
      </c>
      <c r="F120" s="130" t="s">
        <v>98</v>
      </c>
      <c r="G120" s="130">
        <v>9</v>
      </c>
      <c r="H120" s="176" t="s">
        <v>116</v>
      </c>
    </row>
    <row r="121" spans="1:18" hidden="1">
      <c r="A121" s="204">
        <v>6.4</v>
      </c>
      <c r="B121" s="274">
        <f t="shared" si="4"/>
        <v>1.2109375</v>
      </c>
      <c r="C121" s="138">
        <v>4</v>
      </c>
      <c r="D121" s="138">
        <v>3</v>
      </c>
      <c r="E121" s="130" t="s">
        <v>96</v>
      </c>
      <c r="F121" s="130" t="s">
        <v>98</v>
      </c>
      <c r="G121" s="130">
        <v>9</v>
      </c>
      <c r="H121" s="176" t="s">
        <v>116</v>
      </c>
    </row>
    <row r="122" spans="1:18">
      <c r="A122" s="204">
        <v>6.2</v>
      </c>
      <c r="B122" s="274">
        <f t="shared" si="4"/>
        <v>1.25</v>
      </c>
      <c r="C122" s="138">
        <v>2</v>
      </c>
      <c r="D122" s="138">
        <v>3</v>
      </c>
      <c r="E122" s="130" t="s">
        <v>97</v>
      </c>
      <c r="F122" s="130" t="s">
        <v>98</v>
      </c>
      <c r="G122" s="130">
        <v>9</v>
      </c>
      <c r="H122" s="176" t="s">
        <v>116</v>
      </c>
    </row>
    <row r="123" spans="1:18" hidden="1">
      <c r="A123" s="204">
        <v>5.7</v>
      </c>
      <c r="B123" s="274">
        <f t="shared" si="4"/>
        <v>1.3596491228070176</v>
      </c>
      <c r="C123" s="138">
        <v>3</v>
      </c>
      <c r="D123" s="138">
        <v>3</v>
      </c>
      <c r="E123" s="130" t="s">
        <v>96</v>
      </c>
      <c r="F123" s="130" t="s">
        <v>98</v>
      </c>
      <c r="G123" s="130">
        <v>9</v>
      </c>
      <c r="H123" s="176" t="s">
        <v>116</v>
      </c>
      <c r="L123" s="223"/>
      <c r="M123" s="224"/>
      <c r="N123" s="225"/>
      <c r="O123" s="99"/>
      <c r="P123" s="225"/>
      <c r="Q123" s="225"/>
      <c r="R123" s="93"/>
    </row>
    <row r="124" spans="1:18" hidden="1">
      <c r="A124" s="204">
        <v>7.4</v>
      </c>
      <c r="B124" s="274">
        <f t="shared" si="4"/>
        <v>1.0472972972972971</v>
      </c>
      <c r="C124" s="138">
        <v>2</v>
      </c>
      <c r="D124" s="138">
        <v>3</v>
      </c>
      <c r="E124" s="130" t="s">
        <v>96</v>
      </c>
      <c r="F124" s="130" t="s">
        <v>98</v>
      </c>
      <c r="G124" s="130">
        <v>9</v>
      </c>
      <c r="H124" s="176" t="s">
        <v>116</v>
      </c>
      <c r="L124" s="223"/>
      <c r="M124" s="224"/>
      <c r="N124" s="225"/>
      <c r="O124" s="99"/>
      <c r="P124" s="225"/>
      <c r="Q124" s="225"/>
      <c r="R124" s="93"/>
    </row>
    <row r="125" spans="1:18" hidden="1">
      <c r="A125" s="204">
        <v>6.4</v>
      </c>
      <c r="B125" s="274">
        <f t="shared" si="4"/>
        <v>1.2109375</v>
      </c>
      <c r="C125" s="138">
        <v>1</v>
      </c>
      <c r="D125" s="138">
        <v>4</v>
      </c>
      <c r="E125" s="130" t="s">
        <v>97</v>
      </c>
      <c r="F125" s="130" t="s">
        <v>98</v>
      </c>
      <c r="G125" s="130">
        <v>9</v>
      </c>
      <c r="H125" s="176" t="s">
        <v>116</v>
      </c>
      <c r="L125" s="220"/>
      <c r="M125" s="221"/>
      <c r="N125" s="222"/>
      <c r="P125" s="222"/>
      <c r="Q125" s="222"/>
      <c r="R125" s="93"/>
    </row>
    <row r="126" spans="1:18">
      <c r="A126" s="204">
        <v>6.3</v>
      </c>
      <c r="B126" s="274">
        <f t="shared" si="4"/>
        <v>1.2301587301587302</v>
      </c>
      <c r="C126" s="138">
        <v>1</v>
      </c>
      <c r="D126" s="138">
        <v>3</v>
      </c>
      <c r="E126" s="130" t="s">
        <v>97</v>
      </c>
      <c r="F126" s="130" t="s">
        <v>98</v>
      </c>
      <c r="G126" s="130">
        <v>9</v>
      </c>
      <c r="H126" s="176" t="s">
        <v>116</v>
      </c>
      <c r="L126" s="223"/>
      <c r="M126" s="224"/>
      <c r="N126" s="225"/>
      <c r="O126" s="99"/>
      <c r="P126" s="225"/>
      <c r="Q126" s="225"/>
      <c r="R126" s="93"/>
    </row>
    <row r="127" spans="1:18">
      <c r="A127" s="204">
        <v>4.9000000000000004</v>
      </c>
      <c r="B127" s="274">
        <f t="shared" si="4"/>
        <v>1.5816326530612244</v>
      </c>
      <c r="C127" s="138">
        <v>1</v>
      </c>
      <c r="D127" s="138">
        <v>3</v>
      </c>
      <c r="E127" s="130" t="s">
        <v>97</v>
      </c>
      <c r="F127" s="130" t="s">
        <v>98</v>
      </c>
      <c r="G127" s="130">
        <v>9</v>
      </c>
      <c r="H127" s="176" t="s">
        <v>116</v>
      </c>
      <c r="L127" s="223"/>
      <c r="M127" s="224"/>
      <c r="N127" s="225"/>
      <c r="O127" s="99"/>
      <c r="P127" s="225"/>
      <c r="Q127" s="225"/>
      <c r="R127" s="93"/>
    </row>
    <row r="128" spans="1:18" hidden="1">
      <c r="A128" s="204">
        <v>5.5</v>
      </c>
      <c r="B128" s="274">
        <f t="shared" si="4"/>
        <v>1.4090909090909092</v>
      </c>
      <c r="C128" s="138">
        <v>1</v>
      </c>
      <c r="D128" s="138">
        <v>3</v>
      </c>
      <c r="E128" s="130" t="s">
        <v>111</v>
      </c>
      <c r="F128" s="130" t="s">
        <v>98</v>
      </c>
      <c r="G128" s="130">
        <v>9</v>
      </c>
      <c r="H128" s="176" t="s">
        <v>116</v>
      </c>
      <c r="L128" s="220"/>
      <c r="M128" s="221"/>
      <c r="N128" s="222"/>
      <c r="P128" s="222"/>
      <c r="Q128" s="222"/>
      <c r="R128" s="93"/>
    </row>
    <row r="129" spans="1:18">
      <c r="A129" s="204">
        <v>7.9</v>
      </c>
      <c r="B129" s="274">
        <f t="shared" si="4"/>
        <v>0.98101265822784811</v>
      </c>
      <c r="C129" s="138">
        <v>2</v>
      </c>
      <c r="D129" s="138">
        <v>5</v>
      </c>
      <c r="E129" s="130" t="s">
        <v>97</v>
      </c>
      <c r="F129" s="130" t="s">
        <v>98</v>
      </c>
      <c r="G129" s="130">
        <v>9</v>
      </c>
      <c r="H129" s="176" t="s">
        <v>116</v>
      </c>
      <c r="L129" s="220"/>
      <c r="M129" s="221"/>
      <c r="N129" s="222"/>
      <c r="P129" s="222"/>
      <c r="Q129" s="222"/>
      <c r="R129" s="93"/>
    </row>
    <row r="130" spans="1:18">
      <c r="A130" s="204">
        <v>4.9000000000000004</v>
      </c>
      <c r="B130" s="274">
        <f t="shared" si="4"/>
        <v>1.5816326530612244</v>
      </c>
      <c r="C130" s="138">
        <v>1</v>
      </c>
      <c r="D130" s="138">
        <v>3</v>
      </c>
      <c r="E130" s="130" t="s">
        <v>97</v>
      </c>
      <c r="F130" s="130" t="s">
        <v>98</v>
      </c>
      <c r="G130" s="130">
        <v>9</v>
      </c>
      <c r="H130" s="176" t="s">
        <v>116</v>
      </c>
      <c r="L130" s="223"/>
      <c r="M130" s="224"/>
      <c r="N130" s="225"/>
      <c r="O130" s="99"/>
      <c r="P130" s="225"/>
      <c r="Q130" s="225"/>
      <c r="R130" s="93"/>
    </row>
    <row r="131" spans="1:18">
      <c r="A131" s="204">
        <v>5.8</v>
      </c>
      <c r="B131" s="274">
        <f t="shared" si="4"/>
        <v>1.3362068965517242</v>
      </c>
      <c r="C131" s="138">
        <v>1</v>
      </c>
      <c r="D131" s="138">
        <v>3</v>
      </c>
      <c r="E131" s="130" t="s">
        <v>97</v>
      </c>
      <c r="F131" s="130" t="s">
        <v>98</v>
      </c>
      <c r="G131" s="130">
        <v>9</v>
      </c>
      <c r="H131" s="176" t="s">
        <v>116</v>
      </c>
      <c r="L131" s="220"/>
      <c r="M131" s="221"/>
      <c r="N131" s="222"/>
      <c r="P131" s="222"/>
      <c r="Q131" s="222"/>
      <c r="R131" s="93"/>
    </row>
    <row r="132" spans="1:18">
      <c r="A132" s="204">
        <v>5.7</v>
      </c>
      <c r="B132" s="274">
        <f t="shared" si="4"/>
        <v>1.3596491228070176</v>
      </c>
      <c r="C132" s="138">
        <v>1</v>
      </c>
      <c r="D132" s="138">
        <v>3</v>
      </c>
      <c r="E132" s="130" t="s">
        <v>97</v>
      </c>
      <c r="F132" s="130" t="s">
        <v>98</v>
      </c>
      <c r="G132" s="130">
        <v>9</v>
      </c>
      <c r="H132" s="176" t="s">
        <v>116</v>
      </c>
      <c r="L132" s="220"/>
      <c r="M132" s="221"/>
      <c r="N132" s="222"/>
      <c r="P132" s="222"/>
      <c r="Q132" s="222"/>
      <c r="R132" s="93"/>
    </row>
    <row r="133" spans="1:18" hidden="1">
      <c r="A133" s="204">
        <v>7.5</v>
      </c>
      <c r="B133" s="274">
        <f t="shared" si="4"/>
        <v>1.0333333333333334</v>
      </c>
      <c r="C133" s="138">
        <v>4</v>
      </c>
      <c r="D133" s="138">
        <v>5</v>
      </c>
      <c r="E133" s="130" t="s">
        <v>96</v>
      </c>
      <c r="F133" s="130" t="s">
        <v>98</v>
      </c>
      <c r="G133" s="130">
        <v>9</v>
      </c>
      <c r="H133" s="176" t="s">
        <v>116</v>
      </c>
      <c r="L133" s="220"/>
      <c r="M133" s="221"/>
      <c r="N133" s="222"/>
      <c r="P133" s="222"/>
      <c r="Q133" s="222"/>
      <c r="R133" s="93"/>
    </row>
    <row r="134" spans="1:18" hidden="1">
      <c r="A134" s="204">
        <v>10.199999999999999</v>
      </c>
      <c r="B134" s="274">
        <f t="shared" si="4"/>
        <v>0.75980392156862753</v>
      </c>
      <c r="C134" s="138">
        <v>1</v>
      </c>
      <c r="D134" s="138">
        <v>4</v>
      </c>
      <c r="E134" s="130" t="s">
        <v>97</v>
      </c>
      <c r="F134" s="130" t="s">
        <v>98</v>
      </c>
      <c r="G134" s="130">
        <v>9</v>
      </c>
      <c r="H134" s="176" t="s">
        <v>116</v>
      </c>
      <c r="L134" s="223"/>
      <c r="M134" s="224"/>
      <c r="N134" s="225"/>
      <c r="O134" s="99"/>
      <c r="P134" s="225"/>
      <c r="Q134" s="225"/>
      <c r="R134" s="93"/>
    </row>
    <row r="135" spans="1:18" hidden="1">
      <c r="A135" s="204">
        <v>6.3</v>
      </c>
      <c r="B135" s="274">
        <f t="shared" si="4"/>
        <v>1.2301587301587302</v>
      </c>
      <c r="C135" s="138">
        <v>2</v>
      </c>
      <c r="D135" s="138">
        <v>3</v>
      </c>
      <c r="E135" s="130" t="s">
        <v>96</v>
      </c>
      <c r="F135" s="130" t="s">
        <v>98</v>
      </c>
      <c r="G135" s="130">
        <v>9</v>
      </c>
      <c r="H135" s="176" t="s">
        <v>116</v>
      </c>
      <c r="L135" s="223"/>
      <c r="M135" s="224"/>
      <c r="N135" s="225"/>
      <c r="O135" s="99"/>
      <c r="P135" s="225"/>
      <c r="Q135" s="225"/>
      <c r="R135" s="93"/>
    </row>
    <row r="136" spans="1:18" hidden="1">
      <c r="A136" s="204">
        <v>5.9</v>
      </c>
      <c r="B136" s="274">
        <f t="shared" si="4"/>
        <v>1.3135593220338981</v>
      </c>
      <c r="C136" s="138">
        <v>2</v>
      </c>
      <c r="D136" s="138">
        <v>3</v>
      </c>
      <c r="E136" s="130" t="s">
        <v>96</v>
      </c>
      <c r="F136" s="130" t="s">
        <v>98</v>
      </c>
      <c r="G136" s="130">
        <v>9</v>
      </c>
      <c r="H136" s="176" t="s">
        <v>116</v>
      </c>
      <c r="L136" s="332"/>
      <c r="M136" s="224"/>
      <c r="N136" s="333"/>
      <c r="O136" s="334"/>
      <c r="P136" s="333"/>
      <c r="Q136" s="333"/>
      <c r="R136" s="178"/>
    </row>
    <row r="137" spans="1:18" hidden="1">
      <c r="A137" s="204">
        <v>7.3</v>
      </c>
      <c r="B137" s="274">
        <f t="shared" si="4"/>
        <v>1.0616438356164384</v>
      </c>
      <c r="C137" s="138">
        <v>1</v>
      </c>
      <c r="D137" s="138">
        <v>3</v>
      </c>
      <c r="E137" s="130" t="s">
        <v>111</v>
      </c>
      <c r="F137" s="130" t="s">
        <v>98</v>
      </c>
      <c r="G137" s="130">
        <v>9</v>
      </c>
      <c r="H137" s="176" t="s">
        <v>116</v>
      </c>
      <c r="L137" s="223"/>
      <c r="M137" s="224"/>
      <c r="N137" s="225"/>
      <c r="O137" s="99"/>
      <c r="P137" s="225"/>
      <c r="Q137" s="225"/>
      <c r="R137" s="178"/>
    </row>
    <row r="138" spans="1:18" hidden="1">
      <c r="A138" s="204">
        <v>8.4</v>
      </c>
      <c r="B138" s="274">
        <f t="shared" si="4"/>
        <v>0.92261904761904756</v>
      </c>
      <c r="C138" s="138">
        <v>4</v>
      </c>
      <c r="D138" s="138">
        <v>5</v>
      </c>
      <c r="E138" s="130" t="s">
        <v>96</v>
      </c>
      <c r="F138" s="130" t="s">
        <v>98</v>
      </c>
      <c r="G138" s="130">
        <v>9</v>
      </c>
      <c r="H138" s="176" t="s">
        <v>116</v>
      </c>
      <c r="L138" s="220"/>
      <c r="M138" s="221"/>
      <c r="N138" s="222"/>
      <c r="O138" s="222"/>
      <c r="P138" s="222"/>
      <c r="Q138" s="222"/>
      <c r="R138" s="178"/>
    </row>
    <row r="139" spans="1:18" hidden="1">
      <c r="A139" s="204">
        <v>5.9</v>
      </c>
      <c r="B139" s="274">
        <f t="shared" si="4"/>
        <v>1.3135593220338981</v>
      </c>
      <c r="C139" s="138">
        <v>1</v>
      </c>
      <c r="D139" s="138">
        <v>3</v>
      </c>
      <c r="E139" s="130" t="s">
        <v>111</v>
      </c>
      <c r="F139" s="130" t="s">
        <v>98</v>
      </c>
      <c r="G139" s="130">
        <v>9</v>
      </c>
      <c r="H139" s="176" t="s">
        <v>116</v>
      </c>
      <c r="L139" s="220"/>
      <c r="M139" s="221"/>
      <c r="N139" s="222"/>
      <c r="O139" s="222"/>
      <c r="P139" s="222"/>
      <c r="Q139" s="222"/>
      <c r="R139" s="178"/>
    </row>
    <row r="140" spans="1:18">
      <c r="A140" s="204">
        <v>5.0999999999999996</v>
      </c>
      <c r="B140" s="274">
        <f t="shared" si="4"/>
        <v>1.5196078431372551</v>
      </c>
      <c r="C140" s="138">
        <v>1</v>
      </c>
      <c r="D140" s="138">
        <v>3</v>
      </c>
      <c r="E140" s="130" t="s">
        <v>97</v>
      </c>
      <c r="F140" s="130" t="s">
        <v>98</v>
      </c>
      <c r="G140" s="130">
        <v>9</v>
      </c>
      <c r="H140" s="176" t="s">
        <v>116</v>
      </c>
      <c r="L140" s="332"/>
      <c r="M140" s="224"/>
      <c r="N140" s="333"/>
      <c r="O140" s="334"/>
      <c r="P140" s="333"/>
      <c r="Q140" s="333"/>
      <c r="R140" s="178"/>
    </row>
    <row r="141" spans="1:18">
      <c r="A141" s="204">
        <v>5.6</v>
      </c>
      <c r="B141" s="274">
        <f t="shared" si="4"/>
        <v>1.3839285714285716</v>
      </c>
      <c r="C141" s="138">
        <v>1</v>
      </c>
      <c r="D141" s="138">
        <v>3</v>
      </c>
      <c r="E141" s="130" t="s">
        <v>97</v>
      </c>
      <c r="F141" s="130" t="s">
        <v>98</v>
      </c>
      <c r="G141" s="130">
        <v>9</v>
      </c>
      <c r="H141" s="176" t="s">
        <v>116</v>
      </c>
      <c r="L141" s="493"/>
      <c r="M141" s="221"/>
      <c r="N141" s="494"/>
      <c r="O141" s="495"/>
      <c r="P141" s="494"/>
      <c r="Q141" s="494"/>
      <c r="R141" s="178"/>
    </row>
    <row r="142" spans="1:18">
      <c r="A142" s="204">
        <v>6.6</v>
      </c>
      <c r="B142" s="274">
        <f t="shared" si="4"/>
        <v>1.1742424242424243</v>
      </c>
      <c r="C142" s="138">
        <v>1</v>
      </c>
      <c r="D142" s="138">
        <v>3</v>
      </c>
      <c r="E142" s="130" t="s">
        <v>97</v>
      </c>
      <c r="F142" s="130" t="s">
        <v>98</v>
      </c>
      <c r="G142" s="130">
        <v>9</v>
      </c>
      <c r="H142" s="176" t="s">
        <v>116</v>
      </c>
      <c r="L142" s="332"/>
      <c r="M142" s="224"/>
      <c r="N142" s="333"/>
      <c r="O142" s="334"/>
      <c r="P142" s="333"/>
      <c r="Q142" s="333"/>
      <c r="R142" s="178"/>
    </row>
    <row r="143" spans="1:18" hidden="1">
      <c r="A143" s="203">
        <v>10.4</v>
      </c>
      <c r="B143" s="273">
        <f t="shared" ref="B143:B165" si="5">IF(A143&gt;0,13.6/A143,"")</f>
        <v>1.3076923076923077</v>
      </c>
      <c r="C143" s="195">
        <v>1</v>
      </c>
      <c r="D143" s="195">
        <v>4</v>
      </c>
      <c r="E143" s="186" t="s">
        <v>95</v>
      </c>
      <c r="F143" s="186" t="s">
        <v>98</v>
      </c>
      <c r="G143" s="130">
        <v>9</v>
      </c>
      <c r="H143" s="176" t="s">
        <v>116</v>
      </c>
      <c r="L143" s="332"/>
      <c r="M143" s="224"/>
      <c r="N143" s="333"/>
      <c r="O143" s="334"/>
      <c r="P143" s="333"/>
      <c r="Q143" s="333"/>
      <c r="R143" s="178"/>
    </row>
    <row r="144" spans="1:18" hidden="1">
      <c r="A144" s="203">
        <v>10.5</v>
      </c>
      <c r="B144" s="273">
        <f t="shared" si="5"/>
        <v>1.2952380952380953</v>
      </c>
      <c r="C144" s="195">
        <v>1</v>
      </c>
      <c r="D144" s="195">
        <v>4</v>
      </c>
      <c r="E144" s="186" t="s">
        <v>97</v>
      </c>
      <c r="F144" s="186" t="s">
        <v>98</v>
      </c>
      <c r="G144" s="130">
        <v>9</v>
      </c>
      <c r="H144" s="176" t="s">
        <v>116</v>
      </c>
      <c r="L144" s="223"/>
      <c r="M144" s="224"/>
      <c r="N144" s="225"/>
      <c r="O144" s="226"/>
      <c r="P144" s="225"/>
      <c r="Q144" s="225"/>
      <c r="R144" s="178"/>
    </row>
    <row r="145" spans="1:18" hidden="1">
      <c r="A145" s="203">
        <v>9.6999999999999993</v>
      </c>
      <c r="B145" s="273">
        <f t="shared" si="5"/>
        <v>1.4020618556701032</v>
      </c>
      <c r="C145" s="195">
        <v>1</v>
      </c>
      <c r="D145" s="195">
        <v>3</v>
      </c>
      <c r="E145" s="186" t="s">
        <v>111</v>
      </c>
      <c r="F145" s="186" t="s">
        <v>98</v>
      </c>
      <c r="G145" s="130">
        <v>9</v>
      </c>
      <c r="H145" s="176" t="s">
        <v>116</v>
      </c>
      <c r="L145" s="223"/>
      <c r="M145" s="224"/>
      <c r="N145" s="225"/>
      <c r="O145" s="226"/>
      <c r="P145" s="225"/>
      <c r="Q145" s="225"/>
      <c r="R145" s="178"/>
    </row>
    <row r="146" spans="1:18">
      <c r="A146" s="203">
        <v>9.3000000000000007</v>
      </c>
      <c r="B146" s="273">
        <f t="shared" si="5"/>
        <v>1.4623655913978493</v>
      </c>
      <c r="C146" s="195">
        <v>3</v>
      </c>
      <c r="D146" s="195">
        <v>3</v>
      </c>
      <c r="E146" s="186" t="s">
        <v>97</v>
      </c>
      <c r="F146" s="186" t="s">
        <v>98</v>
      </c>
      <c r="G146" s="130">
        <v>9</v>
      </c>
      <c r="H146" s="176" t="s">
        <v>116</v>
      </c>
      <c r="L146" s="223"/>
      <c r="M146" s="224"/>
      <c r="N146" s="225"/>
      <c r="O146" s="225"/>
      <c r="P146" s="225"/>
      <c r="Q146" s="225"/>
      <c r="R146" s="178"/>
    </row>
    <row r="147" spans="1:18">
      <c r="A147" s="203">
        <v>7.7</v>
      </c>
      <c r="B147" s="273">
        <f t="shared" si="5"/>
        <v>1.7662337662337662</v>
      </c>
      <c r="C147" s="195">
        <v>1</v>
      </c>
      <c r="D147" s="195">
        <v>3</v>
      </c>
      <c r="E147" s="186" t="s">
        <v>97</v>
      </c>
      <c r="F147" s="186" t="s">
        <v>98</v>
      </c>
      <c r="G147" s="130">
        <v>9</v>
      </c>
      <c r="H147" s="176" t="s">
        <v>116</v>
      </c>
      <c r="L147" s="223"/>
      <c r="M147" s="224"/>
      <c r="N147" s="225"/>
      <c r="O147" s="225"/>
      <c r="P147" s="225"/>
      <c r="Q147" s="225"/>
      <c r="R147" s="178"/>
    </row>
    <row r="148" spans="1:18">
      <c r="A148" s="203">
        <v>8.6</v>
      </c>
      <c r="B148" s="273">
        <f t="shared" si="5"/>
        <v>1.5813953488372092</v>
      </c>
      <c r="C148" s="195">
        <v>1</v>
      </c>
      <c r="D148" s="195">
        <v>3</v>
      </c>
      <c r="E148" s="186" t="s">
        <v>97</v>
      </c>
      <c r="F148" s="186" t="s">
        <v>98</v>
      </c>
      <c r="G148" s="130">
        <v>9</v>
      </c>
      <c r="H148" s="176" t="s">
        <v>116</v>
      </c>
      <c r="L148" s="223"/>
      <c r="M148" s="224"/>
      <c r="N148" s="225"/>
      <c r="O148" s="225"/>
      <c r="P148" s="225"/>
      <c r="Q148" s="225"/>
      <c r="R148" s="178"/>
    </row>
    <row r="149" spans="1:18">
      <c r="A149" s="203">
        <v>7.7</v>
      </c>
      <c r="B149" s="273">
        <f t="shared" si="5"/>
        <v>1.7662337662337662</v>
      </c>
      <c r="C149" s="195">
        <v>1</v>
      </c>
      <c r="D149" s="195">
        <v>3</v>
      </c>
      <c r="E149" s="186" t="s">
        <v>97</v>
      </c>
      <c r="F149" s="186" t="s">
        <v>98</v>
      </c>
      <c r="G149" s="130">
        <v>9</v>
      </c>
      <c r="H149" s="176" t="s">
        <v>116</v>
      </c>
      <c r="L149" s="223"/>
      <c r="M149" s="224"/>
      <c r="N149" s="225"/>
      <c r="O149" s="225"/>
      <c r="P149" s="225"/>
      <c r="Q149" s="225"/>
      <c r="R149" s="178"/>
    </row>
    <row r="150" spans="1:18" hidden="1">
      <c r="A150" s="203">
        <v>12.6</v>
      </c>
      <c r="B150" s="273">
        <f t="shared" si="5"/>
        <v>1.0793650793650793</v>
      </c>
      <c r="C150" s="195">
        <v>1</v>
      </c>
      <c r="D150" s="195">
        <v>3</v>
      </c>
      <c r="E150" s="186" t="s">
        <v>96</v>
      </c>
      <c r="F150" s="186" t="s">
        <v>98</v>
      </c>
      <c r="G150" s="130">
        <v>9</v>
      </c>
      <c r="H150" s="176" t="s">
        <v>116</v>
      </c>
      <c r="L150" s="223"/>
      <c r="M150" s="224"/>
      <c r="N150" s="225"/>
      <c r="O150" s="225"/>
      <c r="P150" s="225"/>
      <c r="Q150" s="225"/>
      <c r="R150" s="178"/>
    </row>
    <row r="151" spans="1:18" hidden="1">
      <c r="A151" s="203">
        <v>9.3000000000000007</v>
      </c>
      <c r="B151" s="273">
        <f t="shared" si="5"/>
        <v>1.4623655913978493</v>
      </c>
      <c r="C151" s="195">
        <v>1</v>
      </c>
      <c r="D151" s="195">
        <v>3</v>
      </c>
      <c r="E151" s="186" t="s">
        <v>111</v>
      </c>
      <c r="F151" s="186" t="s">
        <v>98</v>
      </c>
      <c r="G151" s="130">
        <v>9</v>
      </c>
      <c r="H151" s="176" t="s">
        <v>116</v>
      </c>
      <c r="L151" s="223"/>
      <c r="M151" s="224"/>
      <c r="N151" s="225"/>
      <c r="O151" s="225"/>
      <c r="P151" s="225"/>
      <c r="Q151" s="225"/>
      <c r="R151" s="178"/>
    </row>
    <row r="152" spans="1:18">
      <c r="A152" s="203">
        <v>9.4</v>
      </c>
      <c r="B152" s="273">
        <f t="shared" si="5"/>
        <v>1.4468085106382977</v>
      </c>
      <c r="C152" s="195">
        <v>1</v>
      </c>
      <c r="D152" s="195">
        <v>3</v>
      </c>
      <c r="E152" s="186" t="s">
        <v>97</v>
      </c>
      <c r="F152" s="186" t="s">
        <v>98</v>
      </c>
      <c r="G152" s="130">
        <v>9</v>
      </c>
      <c r="H152" s="176" t="s">
        <v>116</v>
      </c>
      <c r="L152" s="220"/>
      <c r="M152" s="221"/>
      <c r="N152" s="222"/>
      <c r="O152" s="222"/>
      <c r="P152" s="222"/>
      <c r="Q152" s="222"/>
      <c r="R152" s="178"/>
    </row>
    <row r="153" spans="1:18" hidden="1">
      <c r="A153" s="204">
        <v>11.6</v>
      </c>
      <c r="B153" s="274">
        <f t="shared" si="5"/>
        <v>1.1724137931034482</v>
      </c>
      <c r="C153" s="138">
        <v>1</v>
      </c>
      <c r="D153" s="138">
        <v>4</v>
      </c>
      <c r="E153" s="130" t="s">
        <v>97</v>
      </c>
      <c r="F153" s="130" t="s">
        <v>98</v>
      </c>
      <c r="G153" s="130">
        <v>9</v>
      </c>
      <c r="H153" s="176" t="s">
        <v>116</v>
      </c>
    </row>
    <row r="154" spans="1:18">
      <c r="A154" s="204">
        <v>9.6</v>
      </c>
      <c r="B154" s="274">
        <f t="shared" si="5"/>
        <v>1.4166666666666667</v>
      </c>
      <c r="C154" s="138">
        <v>1</v>
      </c>
      <c r="D154" s="138">
        <v>3</v>
      </c>
      <c r="E154" s="130" t="s">
        <v>97</v>
      </c>
      <c r="F154" s="130" t="s">
        <v>99</v>
      </c>
      <c r="G154" s="130">
        <v>9</v>
      </c>
      <c r="H154" s="176" t="s">
        <v>116</v>
      </c>
    </row>
    <row r="155" spans="1:18" hidden="1">
      <c r="A155" s="204">
        <v>9.6</v>
      </c>
      <c r="B155" s="274">
        <f t="shared" si="5"/>
        <v>1.4166666666666667</v>
      </c>
      <c r="C155" s="138">
        <v>2</v>
      </c>
      <c r="D155" s="138">
        <v>3</v>
      </c>
      <c r="E155" s="130" t="s">
        <v>96</v>
      </c>
      <c r="F155" s="130" t="s">
        <v>99</v>
      </c>
      <c r="G155" s="130">
        <v>9</v>
      </c>
      <c r="H155" s="176" t="s">
        <v>116</v>
      </c>
    </row>
    <row r="156" spans="1:18">
      <c r="A156" s="204">
        <v>9.1999999999999993</v>
      </c>
      <c r="B156" s="274">
        <f t="shared" si="5"/>
        <v>1.4782608695652175</v>
      </c>
      <c r="C156" s="138">
        <v>2</v>
      </c>
      <c r="D156" s="138">
        <v>3</v>
      </c>
      <c r="E156" s="130" t="s">
        <v>97</v>
      </c>
      <c r="F156" s="130" t="s">
        <v>98</v>
      </c>
      <c r="G156" s="130">
        <v>9</v>
      </c>
      <c r="H156" s="176" t="s">
        <v>116</v>
      </c>
    </row>
    <row r="157" spans="1:18">
      <c r="A157" s="204">
        <v>8.1999999999999993</v>
      </c>
      <c r="B157" s="274">
        <f t="shared" si="5"/>
        <v>1.6585365853658538</v>
      </c>
      <c r="C157" s="138">
        <v>1</v>
      </c>
      <c r="D157" s="138">
        <v>3</v>
      </c>
      <c r="E157" s="130" t="s">
        <v>97</v>
      </c>
      <c r="F157" s="130" t="s">
        <v>98</v>
      </c>
      <c r="G157" s="130">
        <v>9</v>
      </c>
      <c r="H157" s="176" t="s">
        <v>116</v>
      </c>
    </row>
    <row r="158" spans="1:18" hidden="1">
      <c r="A158" s="204">
        <v>11.4</v>
      </c>
      <c r="B158" s="274">
        <f t="shared" si="5"/>
        <v>1.1929824561403508</v>
      </c>
      <c r="C158" s="138">
        <v>7</v>
      </c>
      <c r="D158" s="138">
        <v>3</v>
      </c>
      <c r="E158" s="130" t="s">
        <v>96</v>
      </c>
      <c r="F158" s="130" t="s">
        <v>98</v>
      </c>
      <c r="G158" s="130">
        <v>9</v>
      </c>
      <c r="H158" s="176" t="s">
        <v>116</v>
      </c>
    </row>
    <row r="159" spans="1:18" hidden="1">
      <c r="A159" s="204">
        <v>9.1999999999999993</v>
      </c>
      <c r="B159" s="274">
        <f t="shared" si="5"/>
        <v>1.4782608695652175</v>
      </c>
      <c r="C159" s="138">
        <v>15</v>
      </c>
      <c r="D159" s="138">
        <v>3</v>
      </c>
      <c r="E159" s="130" t="s">
        <v>96</v>
      </c>
      <c r="F159" s="130" t="s">
        <v>98</v>
      </c>
      <c r="G159" s="130">
        <v>9</v>
      </c>
      <c r="H159" s="176" t="s">
        <v>116</v>
      </c>
    </row>
    <row r="160" spans="1:18">
      <c r="A160" s="204">
        <v>8.8000000000000007</v>
      </c>
      <c r="B160" s="274">
        <f t="shared" si="5"/>
        <v>1.5454545454545452</v>
      </c>
      <c r="C160" s="138">
        <v>1</v>
      </c>
      <c r="D160" s="138">
        <v>3</v>
      </c>
      <c r="E160" s="130" t="s">
        <v>97</v>
      </c>
      <c r="F160" s="130" t="s">
        <v>98</v>
      </c>
      <c r="G160" s="130">
        <v>9</v>
      </c>
      <c r="H160" s="176" t="s">
        <v>116</v>
      </c>
    </row>
    <row r="161" spans="1:8">
      <c r="A161" s="204">
        <v>10.3</v>
      </c>
      <c r="B161" s="274">
        <f t="shared" si="5"/>
        <v>1.320388349514563</v>
      </c>
      <c r="C161" s="138">
        <v>1</v>
      </c>
      <c r="D161" s="138">
        <v>3</v>
      </c>
      <c r="E161" s="130" t="s">
        <v>97</v>
      </c>
      <c r="F161" s="130" t="s">
        <v>98</v>
      </c>
      <c r="G161" s="130">
        <v>9</v>
      </c>
      <c r="H161" s="176" t="s">
        <v>116</v>
      </c>
    </row>
    <row r="162" spans="1:8">
      <c r="A162" s="204">
        <v>9.6</v>
      </c>
      <c r="B162" s="274">
        <f t="shared" si="5"/>
        <v>1.4166666666666667</v>
      </c>
      <c r="C162" s="138">
        <v>1</v>
      </c>
      <c r="D162" s="138">
        <v>3</v>
      </c>
      <c r="E162" s="130" t="s">
        <v>97</v>
      </c>
      <c r="F162" s="130" t="s">
        <v>98</v>
      </c>
      <c r="G162" s="130">
        <v>9</v>
      </c>
      <c r="H162" s="176" t="s">
        <v>116</v>
      </c>
    </row>
    <row r="163" spans="1:8" hidden="1">
      <c r="A163" s="204">
        <v>10.5</v>
      </c>
      <c r="B163" s="274">
        <f t="shared" si="5"/>
        <v>1.2952380952380953</v>
      </c>
      <c r="C163" s="138">
        <v>1</v>
      </c>
      <c r="D163" s="138">
        <v>3</v>
      </c>
      <c r="E163" s="130" t="s">
        <v>96</v>
      </c>
      <c r="F163" s="130" t="s">
        <v>98</v>
      </c>
      <c r="G163" s="130">
        <v>9</v>
      </c>
      <c r="H163" s="176" t="s">
        <v>116</v>
      </c>
    </row>
    <row r="164" spans="1:8" hidden="1">
      <c r="A164" s="204">
        <v>11.8</v>
      </c>
      <c r="B164" s="274">
        <f t="shared" si="5"/>
        <v>1.1525423728813557</v>
      </c>
      <c r="C164" s="138">
        <v>1</v>
      </c>
      <c r="D164" s="138">
        <v>4</v>
      </c>
      <c r="E164" s="130" t="s">
        <v>111</v>
      </c>
      <c r="F164" s="130" t="s">
        <v>98</v>
      </c>
      <c r="G164" s="130">
        <v>9</v>
      </c>
      <c r="H164" s="176" t="s">
        <v>116</v>
      </c>
    </row>
    <row r="165" spans="1:8">
      <c r="A165" s="204">
        <v>8.8000000000000007</v>
      </c>
      <c r="B165" s="274">
        <f t="shared" si="5"/>
        <v>1.5454545454545452</v>
      </c>
      <c r="C165" s="138">
        <v>1</v>
      </c>
      <c r="D165" s="138">
        <v>3</v>
      </c>
      <c r="E165" s="130" t="s">
        <v>97</v>
      </c>
      <c r="F165" s="130" t="s">
        <v>100</v>
      </c>
      <c r="G165" s="130">
        <v>9</v>
      </c>
      <c r="H165" s="176" t="s">
        <v>116</v>
      </c>
    </row>
    <row r="166" spans="1:8" hidden="1">
      <c r="A166" s="195">
        <v>7.4</v>
      </c>
      <c r="B166" s="273">
        <f t="shared" ref="B166:B200" si="6">IF(A166&gt;0,7.75/A166,"")</f>
        <v>1.0472972972972971</v>
      </c>
      <c r="C166" s="195">
        <v>1</v>
      </c>
      <c r="D166" s="195">
        <v>4</v>
      </c>
      <c r="E166" s="186" t="s">
        <v>97</v>
      </c>
      <c r="F166" s="186" t="s">
        <v>98</v>
      </c>
      <c r="G166" s="130">
        <v>10</v>
      </c>
      <c r="H166" s="31" t="s">
        <v>116</v>
      </c>
    </row>
    <row r="167" spans="1:8" hidden="1">
      <c r="A167" s="195">
        <v>7.3</v>
      </c>
      <c r="B167" s="273">
        <f t="shared" si="6"/>
        <v>1.0616438356164384</v>
      </c>
      <c r="C167" s="195">
        <v>2</v>
      </c>
      <c r="D167" s="195">
        <v>4</v>
      </c>
      <c r="E167" s="186" t="s">
        <v>114</v>
      </c>
      <c r="F167" s="186" t="s">
        <v>98</v>
      </c>
      <c r="G167" s="130">
        <v>10</v>
      </c>
      <c r="H167" s="31" t="s">
        <v>116</v>
      </c>
    </row>
    <row r="168" spans="1:8">
      <c r="A168" s="195">
        <v>6.4</v>
      </c>
      <c r="B168" s="273">
        <f t="shared" si="6"/>
        <v>1.2109375</v>
      </c>
      <c r="C168" s="195">
        <v>1</v>
      </c>
      <c r="D168" s="195">
        <v>3</v>
      </c>
      <c r="E168" s="186" t="s">
        <v>97</v>
      </c>
      <c r="F168" s="186" t="s">
        <v>98</v>
      </c>
      <c r="G168" s="130">
        <v>10</v>
      </c>
      <c r="H168" s="31" t="s">
        <v>116</v>
      </c>
    </row>
    <row r="169" spans="1:8" hidden="1">
      <c r="A169" s="195">
        <v>7.4</v>
      </c>
      <c r="B169" s="274">
        <f t="shared" si="6"/>
        <v>1.0472972972972971</v>
      </c>
      <c r="C169" s="138">
        <v>2</v>
      </c>
      <c r="D169" s="138">
        <v>4</v>
      </c>
      <c r="E169" s="130" t="s">
        <v>96</v>
      </c>
      <c r="F169" s="130" t="s">
        <v>98</v>
      </c>
      <c r="G169" s="130">
        <v>10</v>
      </c>
      <c r="H169" s="31" t="s">
        <v>116</v>
      </c>
    </row>
    <row r="170" spans="1:8">
      <c r="A170" s="195">
        <v>11.2</v>
      </c>
      <c r="B170" s="274">
        <f t="shared" si="6"/>
        <v>0.69196428571428581</v>
      </c>
      <c r="C170" s="138">
        <v>2</v>
      </c>
      <c r="D170" s="138">
        <v>3</v>
      </c>
      <c r="E170" s="130" t="s">
        <v>97</v>
      </c>
      <c r="F170" s="130" t="s">
        <v>100</v>
      </c>
      <c r="G170" s="130">
        <v>10</v>
      </c>
      <c r="H170" s="31" t="s">
        <v>116</v>
      </c>
    </row>
    <row r="171" spans="1:8" hidden="1">
      <c r="A171" s="195">
        <v>5.7</v>
      </c>
      <c r="B171" s="274">
        <f t="shared" si="6"/>
        <v>1.3596491228070176</v>
      </c>
      <c r="C171" s="138">
        <v>1</v>
      </c>
      <c r="D171" s="138">
        <v>3</v>
      </c>
      <c r="E171" s="130" t="s">
        <v>97</v>
      </c>
      <c r="F171" s="130" t="s">
        <v>112</v>
      </c>
      <c r="G171" s="130">
        <v>10</v>
      </c>
      <c r="H171" s="31" t="s">
        <v>116</v>
      </c>
    </row>
    <row r="172" spans="1:8" hidden="1">
      <c r="A172" s="195">
        <v>6.2</v>
      </c>
      <c r="B172" s="274">
        <f t="shared" si="6"/>
        <v>1.25</v>
      </c>
      <c r="C172" s="138">
        <v>2</v>
      </c>
      <c r="D172" s="138">
        <v>3</v>
      </c>
      <c r="E172" s="130" t="s">
        <v>96</v>
      </c>
      <c r="F172" s="130" t="s">
        <v>98</v>
      </c>
      <c r="G172" s="130">
        <v>10</v>
      </c>
      <c r="H172" s="31" t="s">
        <v>116</v>
      </c>
    </row>
    <row r="173" spans="1:8" hidden="1">
      <c r="A173" s="195">
        <v>7.1</v>
      </c>
      <c r="B173" s="274">
        <f t="shared" si="6"/>
        <v>1.091549295774648</v>
      </c>
      <c r="C173" s="138">
        <v>2</v>
      </c>
      <c r="D173" s="138">
        <v>3</v>
      </c>
      <c r="E173" s="130" t="s">
        <v>111</v>
      </c>
      <c r="F173" s="130" t="s">
        <v>98</v>
      </c>
      <c r="G173" s="130">
        <v>10</v>
      </c>
      <c r="H173" s="31" t="s">
        <v>116</v>
      </c>
    </row>
    <row r="174" spans="1:8">
      <c r="A174" s="195">
        <v>6.4</v>
      </c>
      <c r="B174" s="274">
        <f t="shared" si="6"/>
        <v>1.2109375</v>
      </c>
      <c r="C174" s="138">
        <v>1</v>
      </c>
      <c r="D174" s="138">
        <v>3</v>
      </c>
      <c r="E174" s="130" t="s">
        <v>97</v>
      </c>
      <c r="F174" s="130" t="s">
        <v>98</v>
      </c>
      <c r="G174" s="130">
        <v>10</v>
      </c>
      <c r="H174" s="31" t="s">
        <v>116</v>
      </c>
    </row>
    <row r="175" spans="1:8" hidden="1">
      <c r="A175" s="195">
        <v>5</v>
      </c>
      <c r="B175" s="274">
        <f t="shared" si="6"/>
        <v>1.55</v>
      </c>
      <c r="C175" s="138">
        <v>1</v>
      </c>
      <c r="D175" s="138">
        <v>3</v>
      </c>
      <c r="E175" s="130" t="s">
        <v>111</v>
      </c>
      <c r="F175" s="130" t="s">
        <v>98</v>
      </c>
      <c r="G175" s="130">
        <v>10</v>
      </c>
      <c r="H175" s="31" t="s">
        <v>116</v>
      </c>
    </row>
    <row r="176" spans="1:8" hidden="1">
      <c r="A176" s="138">
        <v>4.9000000000000004</v>
      </c>
      <c r="B176" s="274">
        <f t="shared" si="6"/>
        <v>1.5816326530612244</v>
      </c>
      <c r="C176" s="138">
        <v>2</v>
      </c>
      <c r="D176" s="138">
        <v>3</v>
      </c>
      <c r="E176" s="130" t="s">
        <v>96</v>
      </c>
      <c r="F176" s="130" t="s">
        <v>98</v>
      </c>
      <c r="G176" s="130">
        <v>10</v>
      </c>
      <c r="H176" s="31" t="s">
        <v>116</v>
      </c>
    </row>
    <row r="177" spans="1:8">
      <c r="A177" s="138">
        <v>5.6</v>
      </c>
      <c r="B177" s="274">
        <f t="shared" si="6"/>
        <v>1.3839285714285716</v>
      </c>
      <c r="C177" s="138">
        <v>1</v>
      </c>
      <c r="D177" s="138">
        <v>3</v>
      </c>
      <c r="E177" s="130" t="s">
        <v>97</v>
      </c>
      <c r="F177" s="130" t="s">
        <v>98</v>
      </c>
      <c r="G177" s="130">
        <v>10</v>
      </c>
      <c r="H177" s="31" t="s">
        <v>116</v>
      </c>
    </row>
    <row r="178" spans="1:8">
      <c r="A178" s="138">
        <v>5.3</v>
      </c>
      <c r="B178" s="274">
        <f t="shared" si="6"/>
        <v>1.4622641509433962</v>
      </c>
      <c r="C178" s="138">
        <v>1</v>
      </c>
      <c r="D178" s="138">
        <v>3</v>
      </c>
      <c r="E178" s="130" t="s">
        <v>97</v>
      </c>
      <c r="F178" s="130" t="s">
        <v>98</v>
      </c>
      <c r="G178" s="130">
        <v>10</v>
      </c>
      <c r="H178" s="31" t="s">
        <v>116</v>
      </c>
    </row>
    <row r="179" spans="1:8">
      <c r="A179" s="138">
        <v>6.3</v>
      </c>
      <c r="B179" s="274">
        <f t="shared" si="6"/>
        <v>1.2301587301587302</v>
      </c>
      <c r="C179" s="138">
        <v>1</v>
      </c>
      <c r="D179" s="138">
        <v>3</v>
      </c>
      <c r="E179" s="130" t="s">
        <v>97</v>
      </c>
      <c r="F179" s="130" t="s">
        <v>98</v>
      </c>
      <c r="G179" s="130">
        <v>10</v>
      </c>
      <c r="H179" s="31" t="s">
        <v>116</v>
      </c>
    </row>
    <row r="180" spans="1:8" hidden="1">
      <c r="A180" s="138">
        <v>5.0999999999999996</v>
      </c>
      <c r="B180" s="274">
        <f t="shared" si="6"/>
        <v>1.5196078431372551</v>
      </c>
      <c r="C180" s="138">
        <v>1</v>
      </c>
      <c r="D180" s="138">
        <v>3</v>
      </c>
      <c r="E180" s="130" t="s">
        <v>97</v>
      </c>
      <c r="F180" s="130" t="s">
        <v>77</v>
      </c>
      <c r="G180" s="130">
        <v>10</v>
      </c>
      <c r="H180" s="31" t="s">
        <v>116</v>
      </c>
    </row>
    <row r="181" spans="1:8" hidden="1">
      <c r="A181" s="138">
        <v>7.1</v>
      </c>
      <c r="B181" s="274">
        <f t="shared" si="6"/>
        <v>1.091549295774648</v>
      </c>
      <c r="C181" s="138">
        <v>2</v>
      </c>
      <c r="D181" s="138">
        <v>4</v>
      </c>
      <c r="E181" s="130" t="s">
        <v>96</v>
      </c>
      <c r="F181" s="130" t="s">
        <v>98</v>
      </c>
      <c r="G181" s="130">
        <v>10</v>
      </c>
      <c r="H181" s="31" t="s">
        <v>116</v>
      </c>
    </row>
    <row r="182" spans="1:8" hidden="1">
      <c r="A182" s="138">
        <v>4.8</v>
      </c>
      <c r="B182" s="274">
        <f t="shared" si="6"/>
        <v>1.6145833333333335</v>
      </c>
      <c r="C182" s="138">
        <v>1</v>
      </c>
      <c r="D182" s="138">
        <v>3</v>
      </c>
      <c r="E182" s="130" t="s">
        <v>111</v>
      </c>
      <c r="F182" s="130" t="s">
        <v>98</v>
      </c>
      <c r="G182" s="130">
        <v>10</v>
      </c>
      <c r="H182" s="31" t="s">
        <v>116</v>
      </c>
    </row>
    <row r="183" spans="1:8" hidden="1">
      <c r="A183" s="138">
        <v>5.2</v>
      </c>
      <c r="B183" s="274">
        <f t="shared" si="6"/>
        <v>1.4903846153846154</v>
      </c>
      <c r="C183" s="138">
        <v>2</v>
      </c>
      <c r="D183" s="138">
        <v>3</v>
      </c>
      <c r="E183" s="130" t="s">
        <v>96</v>
      </c>
      <c r="F183" s="130" t="s">
        <v>98</v>
      </c>
      <c r="G183" s="130">
        <v>10</v>
      </c>
      <c r="H183" s="31" t="s">
        <v>116</v>
      </c>
    </row>
    <row r="184" spans="1:8" hidden="1">
      <c r="A184" s="138">
        <v>5.4</v>
      </c>
      <c r="B184" s="274">
        <f t="shared" si="6"/>
        <v>1.4351851851851851</v>
      </c>
      <c r="C184" s="138">
        <v>1</v>
      </c>
      <c r="D184" s="138">
        <v>3</v>
      </c>
      <c r="E184" s="130" t="s">
        <v>111</v>
      </c>
      <c r="F184" s="130" t="s">
        <v>98</v>
      </c>
      <c r="G184" s="130">
        <v>10</v>
      </c>
      <c r="H184" s="31" t="s">
        <v>116</v>
      </c>
    </row>
    <row r="185" spans="1:8">
      <c r="A185" s="138">
        <v>5.8</v>
      </c>
      <c r="B185" s="274">
        <f t="shared" si="6"/>
        <v>1.3362068965517242</v>
      </c>
      <c r="C185" s="138">
        <v>1</v>
      </c>
      <c r="D185" s="138">
        <v>3</v>
      </c>
      <c r="E185" s="130" t="s">
        <v>97</v>
      </c>
      <c r="F185" s="130" t="s">
        <v>98</v>
      </c>
      <c r="G185" s="130">
        <v>10</v>
      </c>
      <c r="H185" s="31" t="s">
        <v>116</v>
      </c>
    </row>
    <row r="186" spans="1:8" hidden="1">
      <c r="A186" s="138">
        <v>6.6</v>
      </c>
      <c r="B186" s="274">
        <f t="shared" si="6"/>
        <v>1.1742424242424243</v>
      </c>
      <c r="C186" s="138">
        <v>1</v>
      </c>
      <c r="D186" s="138">
        <v>3</v>
      </c>
      <c r="E186" s="130" t="s">
        <v>111</v>
      </c>
      <c r="F186" s="130" t="s">
        <v>98</v>
      </c>
      <c r="G186" s="130">
        <v>10</v>
      </c>
      <c r="H186" s="31" t="s">
        <v>116</v>
      </c>
    </row>
    <row r="187" spans="1:8" hidden="1">
      <c r="A187" s="138">
        <v>6.2</v>
      </c>
      <c r="B187" s="274">
        <f t="shared" si="6"/>
        <v>1.25</v>
      </c>
      <c r="C187" s="138">
        <v>1</v>
      </c>
      <c r="D187" s="138">
        <v>3</v>
      </c>
      <c r="E187" s="130" t="s">
        <v>97</v>
      </c>
      <c r="F187" s="130" t="s">
        <v>77</v>
      </c>
      <c r="G187" s="130">
        <v>10</v>
      </c>
      <c r="H187" s="31" t="s">
        <v>116</v>
      </c>
    </row>
    <row r="188" spans="1:8" hidden="1">
      <c r="A188" s="138">
        <v>11.2</v>
      </c>
      <c r="B188" s="274">
        <f t="shared" si="6"/>
        <v>0.69196428571428581</v>
      </c>
      <c r="C188" s="138">
        <v>4</v>
      </c>
      <c r="D188" s="138">
        <v>3</v>
      </c>
      <c r="E188" s="130" t="s">
        <v>96</v>
      </c>
      <c r="F188" s="130" t="s">
        <v>98</v>
      </c>
      <c r="G188" s="130">
        <v>10</v>
      </c>
      <c r="H188" s="31" t="s">
        <v>116</v>
      </c>
    </row>
    <row r="189" spans="1:8" hidden="1">
      <c r="A189" s="138">
        <v>7.6</v>
      </c>
      <c r="B189" s="274">
        <f t="shared" si="6"/>
        <v>1.0197368421052633</v>
      </c>
      <c r="C189" s="138">
        <v>2</v>
      </c>
      <c r="D189" s="138">
        <v>4</v>
      </c>
      <c r="E189" s="130" t="s">
        <v>97</v>
      </c>
      <c r="F189" s="130" t="s">
        <v>98</v>
      </c>
      <c r="G189" s="130">
        <v>10</v>
      </c>
      <c r="H189" s="31" t="s">
        <v>116</v>
      </c>
    </row>
    <row r="190" spans="1:8" hidden="1">
      <c r="A190" s="138">
        <v>5.5</v>
      </c>
      <c r="B190" s="274">
        <f t="shared" si="6"/>
        <v>1.4090909090909092</v>
      </c>
      <c r="C190" s="138">
        <v>1</v>
      </c>
      <c r="D190" s="138">
        <v>3</v>
      </c>
      <c r="E190" s="130" t="s">
        <v>97</v>
      </c>
      <c r="F190" s="130" t="s">
        <v>77</v>
      </c>
      <c r="G190" s="130">
        <v>10</v>
      </c>
      <c r="H190" s="31" t="s">
        <v>116</v>
      </c>
    </row>
    <row r="191" spans="1:8" hidden="1">
      <c r="A191" s="138">
        <v>6.8</v>
      </c>
      <c r="B191" s="274">
        <f t="shared" si="6"/>
        <v>1.1397058823529411</v>
      </c>
      <c r="C191" s="138">
        <v>2</v>
      </c>
      <c r="D191" s="138">
        <v>3</v>
      </c>
      <c r="E191" s="130" t="s">
        <v>96</v>
      </c>
      <c r="F191" s="130" t="s">
        <v>98</v>
      </c>
      <c r="G191" s="130">
        <v>10</v>
      </c>
      <c r="H191" s="31" t="s">
        <v>116</v>
      </c>
    </row>
    <row r="192" spans="1:8" hidden="1">
      <c r="A192" s="138">
        <v>6.2</v>
      </c>
      <c r="B192" s="274">
        <f t="shared" si="6"/>
        <v>1.25</v>
      </c>
      <c r="C192" s="138">
        <v>2</v>
      </c>
      <c r="D192" s="138">
        <v>3</v>
      </c>
      <c r="E192" s="130" t="s">
        <v>96</v>
      </c>
      <c r="F192" s="130" t="s">
        <v>98</v>
      </c>
      <c r="G192" s="130">
        <v>10</v>
      </c>
      <c r="H192" s="31" t="s">
        <v>116</v>
      </c>
    </row>
    <row r="193" spans="1:8" hidden="1">
      <c r="A193" s="138">
        <v>8.6999999999999993</v>
      </c>
      <c r="B193" s="274">
        <f t="shared" si="6"/>
        <v>0.8908045977011495</v>
      </c>
      <c r="C193" s="138">
        <v>2</v>
      </c>
      <c r="D193" s="138">
        <v>3</v>
      </c>
      <c r="E193" s="130" t="s">
        <v>96</v>
      </c>
      <c r="F193" s="130" t="s">
        <v>98</v>
      </c>
      <c r="G193" s="130">
        <v>10</v>
      </c>
      <c r="H193" s="31" t="s">
        <v>116</v>
      </c>
    </row>
    <row r="194" spans="1:8" hidden="1">
      <c r="A194" s="138">
        <v>4.8</v>
      </c>
      <c r="B194" s="274">
        <f t="shared" si="6"/>
        <v>1.6145833333333335</v>
      </c>
      <c r="C194" s="138">
        <v>1</v>
      </c>
      <c r="D194" s="138">
        <v>3</v>
      </c>
      <c r="E194" s="130" t="s">
        <v>97</v>
      </c>
      <c r="F194" s="130" t="s">
        <v>77</v>
      </c>
      <c r="G194" s="130">
        <v>10</v>
      </c>
      <c r="H194" s="31" t="s">
        <v>116</v>
      </c>
    </row>
    <row r="195" spans="1:8" hidden="1">
      <c r="A195" s="138">
        <v>6.1</v>
      </c>
      <c r="B195" s="274">
        <f t="shared" si="6"/>
        <v>1.2704918032786885</v>
      </c>
      <c r="C195" s="138">
        <v>1</v>
      </c>
      <c r="D195" s="138">
        <v>4</v>
      </c>
      <c r="E195" s="130" t="s">
        <v>97</v>
      </c>
      <c r="F195" s="130" t="s">
        <v>98</v>
      </c>
      <c r="G195" s="130">
        <v>10</v>
      </c>
      <c r="H195" s="31" t="s">
        <v>116</v>
      </c>
    </row>
    <row r="196" spans="1:8" hidden="1">
      <c r="A196" s="138">
        <v>6.2</v>
      </c>
      <c r="B196" s="274">
        <f t="shared" si="6"/>
        <v>1.25</v>
      </c>
      <c r="C196" s="138">
        <v>1</v>
      </c>
      <c r="D196" s="138">
        <v>3</v>
      </c>
      <c r="E196" s="130" t="s">
        <v>96</v>
      </c>
      <c r="F196" s="130" t="s">
        <v>98</v>
      </c>
      <c r="G196" s="130">
        <v>10</v>
      </c>
      <c r="H196" s="31" t="s">
        <v>116</v>
      </c>
    </row>
    <row r="197" spans="1:8" hidden="1">
      <c r="A197" s="138">
        <v>6.7</v>
      </c>
      <c r="B197" s="274">
        <f t="shared" si="6"/>
        <v>1.1567164179104477</v>
      </c>
      <c r="C197" s="138">
        <v>1</v>
      </c>
      <c r="D197" s="138">
        <v>3</v>
      </c>
      <c r="E197" s="130" t="s">
        <v>111</v>
      </c>
      <c r="F197" s="130" t="s">
        <v>98</v>
      </c>
      <c r="G197" s="130">
        <v>10</v>
      </c>
      <c r="H197" s="31" t="s">
        <v>116</v>
      </c>
    </row>
    <row r="198" spans="1:8" hidden="1">
      <c r="A198" s="138">
        <v>6</v>
      </c>
      <c r="B198" s="274">
        <f t="shared" si="6"/>
        <v>1.2916666666666667</v>
      </c>
      <c r="C198" s="138">
        <v>1</v>
      </c>
      <c r="D198" s="138">
        <v>4</v>
      </c>
      <c r="E198" s="130" t="s">
        <v>97</v>
      </c>
      <c r="F198" s="130" t="s">
        <v>98</v>
      </c>
      <c r="G198" s="130">
        <v>10</v>
      </c>
      <c r="H198" s="31" t="s">
        <v>116</v>
      </c>
    </row>
    <row r="199" spans="1:8" hidden="1">
      <c r="A199" s="138">
        <v>5.0999999999999996</v>
      </c>
      <c r="B199" s="274">
        <f t="shared" si="6"/>
        <v>1.5196078431372551</v>
      </c>
      <c r="C199" s="138">
        <v>1</v>
      </c>
      <c r="D199" s="138">
        <v>3</v>
      </c>
      <c r="E199" s="130" t="s">
        <v>111</v>
      </c>
      <c r="F199" s="130" t="s">
        <v>98</v>
      </c>
      <c r="G199" s="130">
        <v>10</v>
      </c>
      <c r="H199" s="31" t="s">
        <v>116</v>
      </c>
    </row>
    <row r="200" spans="1:8" hidden="1">
      <c r="A200" s="138">
        <v>12.1</v>
      </c>
      <c r="B200" s="274">
        <f t="shared" si="6"/>
        <v>0.64049586776859502</v>
      </c>
      <c r="C200" s="138">
        <v>6</v>
      </c>
      <c r="D200" s="138">
        <v>5</v>
      </c>
      <c r="E200" s="130" t="s">
        <v>96</v>
      </c>
      <c r="F200" s="130" t="s">
        <v>98</v>
      </c>
      <c r="G200" s="130">
        <v>10</v>
      </c>
      <c r="H200" s="31" t="s">
        <v>116</v>
      </c>
    </row>
    <row r="201" spans="1:8">
      <c r="A201" s="195">
        <v>8.4</v>
      </c>
      <c r="B201" s="273">
        <f t="shared" ref="B201:B231" si="7">IF(A201&gt;0,13.6/A201,"")</f>
        <v>1.6190476190476188</v>
      </c>
      <c r="C201" s="195">
        <v>1</v>
      </c>
      <c r="D201" s="195">
        <v>3</v>
      </c>
      <c r="E201" s="186" t="s">
        <v>97</v>
      </c>
      <c r="F201" s="186" t="s">
        <v>98</v>
      </c>
      <c r="G201" s="130">
        <v>10</v>
      </c>
      <c r="H201" s="31" t="s">
        <v>116</v>
      </c>
    </row>
    <row r="202" spans="1:8" hidden="1">
      <c r="A202" s="195">
        <v>12.4</v>
      </c>
      <c r="B202" s="273">
        <f t="shared" si="7"/>
        <v>1.096774193548387</v>
      </c>
      <c r="C202" s="195">
        <v>2</v>
      </c>
      <c r="D202" s="195">
        <v>3</v>
      </c>
      <c r="E202" s="186" t="s">
        <v>114</v>
      </c>
      <c r="F202" s="186" t="s">
        <v>98</v>
      </c>
      <c r="G202" s="130">
        <v>10</v>
      </c>
      <c r="H202" s="31" t="s">
        <v>116</v>
      </c>
    </row>
    <row r="203" spans="1:8" hidden="1">
      <c r="A203" s="195">
        <v>9.1</v>
      </c>
      <c r="B203" s="273">
        <f t="shared" si="7"/>
        <v>1.4945054945054945</v>
      </c>
      <c r="C203" s="195">
        <v>1</v>
      </c>
      <c r="D203" s="195">
        <v>4</v>
      </c>
      <c r="E203" s="186" t="s">
        <v>97</v>
      </c>
      <c r="F203" s="186" t="s">
        <v>98</v>
      </c>
      <c r="G203" s="130">
        <v>10</v>
      </c>
      <c r="H203" s="31" t="s">
        <v>116</v>
      </c>
    </row>
    <row r="204" spans="1:8" hidden="1">
      <c r="A204" s="195">
        <v>7.3</v>
      </c>
      <c r="B204" s="273">
        <f t="shared" si="7"/>
        <v>1.8630136986301369</v>
      </c>
      <c r="C204" s="195">
        <v>2</v>
      </c>
      <c r="D204" s="195">
        <v>3</v>
      </c>
      <c r="E204" s="186" t="s">
        <v>96</v>
      </c>
      <c r="F204" s="186" t="s">
        <v>98</v>
      </c>
      <c r="G204" s="130">
        <v>10</v>
      </c>
      <c r="H204" s="31" t="s">
        <v>116</v>
      </c>
    </row>
    <row r="205" spans="1:8" hidden="1">
      <c r="A205" s="195">
        <v>9.1999999999999993</v>
      </c>
      <c r="B205" s="273">
        <f t="shared" si="7"/>
        <v>1.4782608695652175</v>
      </c>
      <c r="C205" s="195">
        <v>2</v>
      </c>
      <c r="D205" s="195">
        <v>3</v>
      </c>
      <c r="E205" s="186" t="s">
        <v>111</v>
      </c>
      <c r="F205" s="186" t="s">
        <v>98</v>
      </c>
      <c r="G205" s="130">
        <v>10</v>
      </c>
      <c r="H205" s="31" t="s">
        <v>116</v>
      </c>
    </row>
    <row r="206" spans="1:8">
      <c r="A206" s="195">
        <v>9.1</v>
      </c>
      <c r="B206" s="273">
        <f t="shared" si="7"/>
        <v>1.4945054945054945</v>
      </c>
      <c r="C206" s="195">
        <v>1</v>
      </c>
      <c r="D206" s="195">
        <v>3</v>
      </c>
      <c r="E206" s="186" t="s">
        <v>97</v>
      </c>
      <c r="F206" s="186" t="s">
        <v>98</v>
      </c>
      <c r="G206" s="130">
        <v>10</v>
      </c>
      <c r="H206" s="31" t="s">
        <v>116</v>
      </c>
    </row>
    <row r="207" spans="1:8">
      <c r="A207" s="195">
        <v>7.2</v>
      </c>
      <c r="B207" s="273">
        <f t="shared" si="7"/>
        <v>1.8888888888888888</v>
      </c>
      <c r="C207" s="195">
        <v>1</v>
      </c>
      <c r="D207" s="195">
        <v>3</v>
      </c>
      <c r="E207" s="186" t="s">
        <v>97</v>
      </c>
      <c r="F207" s="186" t="s">
        <v>98</v>
      </c>
      <c r="G207" s="130">
        <v>10</v>
      </c>
      <c r="H207" s="31" t="s">
        <v>116</v>
      </c>
    </row>
    <row r="208" spans="1:8" hidden="1">
      <c r="A208" s="195">
        <v>9.4</v>
      </c>
      <c r="B208" s="273">
        <f t="shared" si="7"/>
        <v>1.4468085106382977</v>
      </c>
      <c r="C208" s="195">
        <v>2</v>
      </c>
      <c r="D208" s="195">
        <v>4</v>
      </c>
      <c r="E208" s="186" t="s">
        <v>97</v>
      </c>
      <c r="F208" s="186" t="s">
        <v>98</v>
      </c>
      <c r="G208" s="130">
        <v>10</v>
      </c>
      <c r="H208" s="31" t="s">
        <v>116</v>
      </c>
    </row>
    <row r="209" spans="1:8" hidden="1">
      <c r="A209" s="195">
        <v>7.5</v>
      </c>
      <c r="B209" s="273">
        <f t="shared" si="7"/>
        <v>1.8133333333333332</v>
      </c>
      <c r="C209" s="195">
        <v>1</v>
      </c>
      <c r="D209" s="195">
        <v>3</v>
      </c>
      <c r="E209" s="186" t="s">
        <v>96</v>
      </c>
      <c r="F209" s="186" t="s">
        <v>99</v>
      </c>
      <c r="G209" s="130">
        <v>10</v>
      </c>
      <c r="H209" s="31" t="s">
        <v>116</v>
      </c>
    </row>
    <row r="210" spans="1:8" hidden="1">
      <c r="A210" s="195">
        <v>7.4</v>
      </c>
      <c r="B210" s="273">
        <f t="shared" si="7"/>
        <v>1.8378378378378377</v>
      </c>
      <c r="C210" s="195">
        <v>2</v>
      </c>
      <c r="D210" s="195">
        <v>3</v>
      </c>
      <c r="E210" s="186" t="s">
        <v>97</v>
      </c>
      <c r="F210" s="186" t="s">
        <v>306</v>
      </c>
      <c r="G210" s="130">
        <v>10</v>
      </c>
      <c r="H210" s="31" t="s">
        <v>116</v>
      </c>
    </row>
    <row r="211" spans="1:8" hidden="1">
      <c r="A211" s="138">
        <v>9.6999999999999993</v>
      </c>
      <c r="B211" s="274">
        <f t="shared" si="7"/>
        <v>1.4020618556701032</v>
      </c>
      <c r="C211" s="138">
        <v>1</v>
      </c>
      <c r="D211" s="138">
        <v>4</v>
      </c>
      <c r="E211" s="130" t="s">
        <v>111</v>
      </c>
      <c r="F211" s="130" t="s">
        <v>98</v>
      </c>
      <c r="G211" s="130">
        <v>10</v>
      </c>
      <c r="H211" s="31" t="s">
        <v>116</v>
      </c>
    </row>
    <row r="212" spans="1:8" hidden="1">
      <c r="A212" s="138">
        <v>12.2</v>
      </c>
      <c r="B212" s="274">
        <f t="shared" si="7"/>
        <v>1.1147540983606559</v>
      </c>
      <c r="C212" s="138">
        <v>2</v>
      </c>
      <c r="D212" s="138">
        <v>3</v>
      </c>
      <c r="E212" s="130" t="s">
        <v>96</v>
      </c>
      <c r="F212" s="130" t="s">
        <v>98</v>
      </c>
      <c r="G212" s="130">
        <v>10</v>
      </c>
      <c r="H212" s="31" t="s">
        <v>116</v>
      </c>
    </row>
    <row r="213" spans="1:8" hidden="1">
      <c r="A213" s="138">
        <v>8.5</v>
      </c>
      <c r="B213" s="274">
        <f t="shared" si="7"/>
        <v>1.5999999999999999</v>
      </c>
      <c r="C213" s="138">
        <v>1</v>
      </c>
      <c r="D213" s="138">
        <v>3</v>
      </c>
      <c r="E213" s="130" t="s">
        <v>111</v>
      </c>
      <c r="F213" s="130" t="s">
        <v>98</v>
      </c>
      <c r="G213" s="130">
        <v>10</v>
      </c>
      <c r="H213" s="31" t="s">
        <v>116</v>
      </c>
    </row>
    <row r="214" spans="1:8" hidden="1">
      <c r="A214" s="138">
        <v>8.5</v>
      </c>
      <c r="B214" s="274">
        <f t="shared" si="7"/>
        <v>1.5999999999999999</v>
      </c>
      <c r="C214" s="138">
        <v>1</v>
      </c>
      <c r="D214" s="138">
        <v>4</v>
      </c>
      <c r="E214" s="130" t="s">
        <v>111</v>
      </c>
      <c r="F214" s="130" t="s">
        <v>98</v>
      </c>
      <c r="G214" s="130">
        <v>10</v>
      </c>
      <c r="H214" s="31" t="s">
        <v>116</v>
      </c>
    </row>
    <row r="215" spans="1:8">
      <c r="A215" s="138">
        <v>10.1</v>
      </c>
      <c r="B215" s="274">
        <f t="shared" si="7"/>
        <v>1.3465346534653466</v>
      </c>
      <c r="C215" s="138">
        <v>1</v>
      </c>
      <c r="D215" s="138">
        <v>3</v>
      </c>
      <c r="E215" s="130" t="s">
        <v>97</v>
      </c>
      <c r="F215" s="130" t="s">
        <v>99</v>
      </c>
      <c r="G215" s="130">
        <v>10</v>
      </c>
      <c r="H215" s="31" t="s">
        <v>116</v>
      </c>
    </row>
    <row r="216" spans="1:8" hidden="1">
      <c r="A216" s="138">
        <v>9.4</v>
      </c>
      <c r="B216" s="274">
        <f t="shared" si="7"/>
        <v>1.4468085106382977</v>
      </c>
      <c r="C216" s="138">
        <v>1</v>
      </c>
      <c r="D216" s="138">
        <v>3</v>
      </c>
      <c r="E216" s="130" t="s">
        <v>111</v>
      </c>
      <c r="F216" s="130" t="s">
        <v>98</v>
      </c>
      <c r="G216" s="130">
        <v>10</v>
      </c>
      <c r="H216" s="31" t="s">
        <v>116</v>
      </c>
    </row>
    <row r="217" spans="1:8">
      <c r="A217" s="138">
        <v>8.4</v>
      </c>
      <c r="B217" s="274">
        <f t="shared" si="7"/>
        <v>1.6190476190476188</v>
      </c>
      <c r="C217" s="138">
        <v>1</v>
      </c>
      <c r="D217" s="138">
        <v>3</v>
      </c>
      <c r="E217" s="130" t="s">
        <v>97</v>
      </c>
      <c r="F217" s="130" t="s">
        <v>98</v>
      </c>
      <c r="G217" s="130">
        <v>10</v>
      </c>
      <c r="H217" s="31" t="s">
        <v>116</v>
      </c>
    </row>
    <row r="218" spans="1:8" hidden="1">
      <c r="A218" s="138">
        <v>9.5</v>
      </c>
      <c r="B218" s="274">
        <f t="shared" si="7"/>
        <v>1.4315789473684211</v>
      </c>
      <c r="C218" s="138">
        <v>1</v>
      </c>
      <c r="D218" s="138">
        <v>3</v>
      </c>
      <c r="E218" s="130" t="s">
        <v>96</v>
      </c>
      <c r="F218" s="130" t="s">
        <v>99</v>
      </c>
      <c r="G218" s="130">
        <v>10</v>
      </c>
      <c r="H218" s="31" t="s">
        <v>116</v>
      </c>
    </row>
    <row r="219" spans="1:8" hidden="1">
      <c r="A219" s="138">
        <v>11.5</v>
      </c>
      <c r="B219" s="274">
        <f t="shared" si="7"/>
        <v>1.182608695652174</v>
      </c>
      <c r="C219" s="138">
        <v>1</v>
      </c>
      <c r="D219" s="138">
        <v>4</v>
      </c>
      <c r="E219" s="130" t="s">
        <v>97</v>
      </c>
      <c r="F219" s="130" t="s">
        <v>98</v>
      </c>
      <c r="G219" s="130">
        <v>10</v>
      </c>
      <c r="H219" s="31" t="s">
        <v>116</v>
      </c>
    </row>
    <row r="220" spans="1:8" hidden="1">
      <c r="A220" s="138">
        <v>8.8000000000000007</v>
      </c>
      <c r="B220" s="274">
        <f t="shared" si="7"/>
        <v>1.5454545454545452</v>
      </c>
      <c r="C220" s="138">
        <v>1</v>
      </c>
      <c r="D220" s="138">
        <v>3</v>
      </c>
      <c r="E220" s="130" t="s">
        <v>96</v>
      </c>
      <c r="F220" s="130" t="s">
        <v>99</v>
      </c>
      <c r="G220" s="130">
        <v>10</v>
      </c>
      <c r="H220" s="31" t="s">
        <v>116</v>
      </c>
    </row>
    <row r="221" spans="1:8" hidden="1">
      <c r="A221" s="138">
        <v>15.2</v>
      </c>
      <c r="B221" s="274">
        <f t="shared" si="7"/>
        <v>0.89473684210526316</v>
      </c>
      <c r="C221" s="138">
        <v>1</v>
      </c>
      <c r="D221" s="138">
        <v>3</v>
      </c>
      <c r="E221" s="130" t="s">
        <v>97</v>
      </c>
      <c r="F221" s="130" t="s">
        <v>112</v>
      </c>
      <c r="G221" s="130">
        <v>10</v>
      </c>
      <c r="H221" s="31" t="s">
        <v>116</v>
      </c>
    </row>
    <row r="222" spans="1:8" hidden="1">
      <c r="A222" s="138">
        <v>13.1</v>
      </c>
      <c r="B222" s="274">
        <f t="shared" si="7"/>
        <v>1.0381679389312977</v>
      </c>
      <c r="C222" s="138">
        <v>1</v>
      </c>
      <c r="D222" s="138">
        <v>3</v>
      </c>
      <c r="E222" s="130" t="s">
        <v>97</v>
      </c>
      <c r="F222" s="130" t="s">
        <v>77</v>
      </c>
      <c r="G222" s="130">
        <v>10</v>
      </c>
      <c r="H222" s="31" t="s">
        <v>116</v>
      </c>
    </row>
    <row r="223" spans="1:8" hidden="1">
      <c r="A223" s="138">
        <v>7.9</v>
      </c>
      <c r="B223" s="274">
        <f t="shared" si="7"/>
        <v>1.721518987341772</v>
      </c>
      <c r="C223" s="138">
        <v>1</v>
      </c>
      <c r="D223" s="138">
        <v>3</v>
      </c>
      <c r="E223" s="130" t="s">
        <v>111</v>
      </c>
      <c r="F223" s="130" t="s">
        <v>98</v>
      </c>
      <c r="G223" s="130">
        <v>10</v>
      </c>
      <c r="H223" s="31" t="s">
        <v>116</v>
      </c>
    </row>
    <row r="224" spans="1:8">
      <c r="A224" s="138">
        <v>11.6</v>
      </c>
      <c r="B224" s="274">
        <f t="shared" si="7"/>
        <v>1.1724137931034482</v>
      </c>
      <c r="C224" s="138">
        <v>1</v>
      </c>
      <c r="D224" s="138">
        <v>3</v>
      </c>
      <c r="E224" s="130" t="s">
        <v>97</v>
      </c>
      <c r="F224" s="130" t="s">
        <v>98</v>
      </c>
      <c r="G224" s="130">
        <v>10</v>
      </c>
      <c r="H224" s="31" t="s">
        <v>116</v>
      </c>
    </row>
    <row r="225" spans="1:8">
      <c r="A225" s="138">
        <v>10.1</v>
      </c>
      <c r="B225" s="274">
        <f t="shared" si="7"/>
        <v>1.3465346534653466</v>
      </c>
      <c r="C225" s="138">
        <v>2</v>
      </c>
      <c r="D225" s="138">
        <v>3</v>
      </c>
      <c r="E225" s="130" t="s">
        <v>97</v>
      </c>
      <c r="F225" s="130" t="s">
        <v>98</v>
      </c>
      <c r="G225" s="130">
        <v>10</v>
      </c>
      <c r="H225" s="31" t="s">
        <v>116</v>
      </c>
    </row>
    <row r="226" spans="1:8">
      <c r="A226" s="138">
        <v>11.8</v>
      </c>
      <c r="B226" s="274">
        <f t="shared" si="7"/>
        <v>1.1525423728813557</v>
      </c>
      <c r="C226" s="138">
        <v>1</v>
      </c>
      <c r="D226" s="138">
        <v>3</v>
      </c>
      <c r="E226" s="130" t="s">
        <v>97</v>
      </c>
      <c r="F226" s="130" t="s">
        <v>98</v>
      </c>
      <c r="G226" s="130">
        <v>10</v>
      </c>
      <c r="H226" s="31" t="s">
        <v>116</v>
      </c>
    </row>
    <row r="227" spans="1:8" hidden="1">
      <c r="A227" s="138">
        <v>7.2</v>
      </c>
      <c r="B227" s="274">
        <f t="shared" si="7"/>
        <v>1.8888888888888888</v>
      </c>
      <c r="C227" s="138">
        <v>1</v>
      </c>
      <c r="D227" s="138">
        <v>3</v>
      </c>
      <c r="E227" s="130" t="s">
        <v>96</v>
      </c>
      <c r="F227" s="130" t="s">
        <v>98</v>
      </c>
      <c r="G227" s="130">
        <v>10</v>
      </c>
      <c r="H227" s="31" t="s">
        <v>116</v>
      </c>
    </row>
    <row r="228" spans="1:8" hidden="1">
      <c r="A228" s="138">
        <v>10.6</v>
      </c>
      <c r="B228" s="274">
        <f t="shared" si="7"/>
        <v>1.2830188679245282</v>
      </c>
      <c r="C228" s="138">
        <v>2</v>
      </c>
      <c r="D228" s="138">
        <v>3</v>
      </c>
      <c r="E228" s="130" t="s">
        <v>96</v>
      </c>
      <c r="F228" s="130" t="s">
        <v>98</v>
      </c>
      <c r="G228" s="130">
        <v>10</v>
      </c>
      <c r="H228" s="31" t="s">
        <v>116</v>
      </c>
    </row>
    <row r="229" spans="1:8" hidden="1">
      <c r="A229" s="138">
        <v>7.3</v>
      </c>
      <c r="B229" s="274">
        <f t="shared" si="7"/>
        <v>1.8630136986301369</v>
      </c>
      <c r="C229" s="138">
        <v>1</v>
      </c>
      <c r="D229" s="138">
        <v>3</v>
      </c>
      <c r="E229" s="130" t="s">
        <v>97</v>
      </c>
      <c r="F229" s="130" t="s">
        <v>77</v>
      </c>
      <c r="G229" s="130">
        <v>10</v>
      </c>
      <c r="H229" s="31" t="s">
        <v>116</v>
      </c>
    </row>
    <row r="230" spans="1:8" hidden="1">
      <c r="A230" s="138">
        <v>8.6</v>
      </c>
      <c r="B230" s="274">
        <f t="shared" si="7"/>
        <v>1.5813953488372092</v>
      </c>
      <c r="C230" s="138">
        <v>1</v>
      </c>
      <c r="D230" s="138">
        <v>4</v>
      </c>
      <c r="E230" s="130" t="s">
        <v>111</v>
      </c>
      <c r="F230" s="130" t="s">
        <v>98</v>
      </c>
      <c r="G230" s="130">
        <v>10</v>
      </c>
      <c r="H230" s="31" t="s">
        <v>116</v>
      </c>
    </row>
    <row r="231" spans="1:8" hidden="1">
      <c r="A231" s="138">
        <v>9.6999999999999993</v>
      </c>
      <c r="B231" s="274">
        <f t="shared" si="7"/>
        <v>1.4020618556701032</v>
      </c>
      <c r="C231" s="138">
        <v>2</v>
      </c>
      <c r="D231" s="138">
        <v>4</v>
      </c>
      <c r="E231" s="130" t="s">
        <v>96</v>
      </c>
      <c r="F231" s="130" t="s">
        <v>98</v>
      </c>
      <c r="G231" s="130">
        <v>10</v>
      </c>
      <c r="H231" s="31" t="s">
        <v>116</v>
      </c>
    </row>
    <row r="232" spans="1:8">
      <c r="A232" s="209">
        <v>5.3</v>
      </c>
      <c r="B232" s="273">
        <f t="shared" ref="B232:B281" si="8">IF(A232&gt;0,7.75/A232,"")</f>
        <v>1.4622641509433962</v>
      </c>
      <c r="C232" s="209">
        <v>1</v>
      </c>
      <c r="D232" s="209">
        <v>3</v>
      </c>
      <c r="E232" s="276" t="s">
        <v>97</v>
      </c>
      <c r="F232" s="276" t="s">
        <v>98</v>
      </c>
      <c r="G232" s="130">
        <v>11</v>
      </c>
      <c r="H232" s="31" t="s">
        <v>116</v>
      </c>
    </row>
    <row r="233" spans="1:8" hidden="1">
      <c r="A233" s="209">
        <v>9.1</v>
      </c>
      <c r="B233" s="273">
        <f t="shared" si="8"/>
        <v>0.85164835164835173</v>
      </c>
      <c r="C233" s="209">
        <v>2</v>
      </c>
      <c r="D233" s="209">
        <v>4</v>
      </c>
      <c r="E233" s="276" t="s">
        <v>111</v>
      </c>
      <c r="F233" s="276" t="s">
        <v>98</v>
      </c>
      <c r="G233" s="130">
        <v>11</v>
      </c>
      <c r="H233" s="31" t="s">
        <v>116</v>
      </c>
    </row>
    <row r="234" spans="1:8">
      <c r="A234" s="209">
        <v>5.8</v>
      </c>
      <c r="B234" s="273">
        <f t="shared" si="8"/>
        <v>1.3362068965517242</v>
      </c>
      <c r="C234" s="209">
        <v>3</v>
      </c>
      <c r="D234" s="209">
        <v>3</v>
      </c>
      <c r="E234" s="276" t="s">
        <v>97</v>
      </c>
      <c r="F234" s="276" t="s">
        <v>99</v>
      </c>
      <c r="G234" s="130">
        <v>11</v>
      </c>
      <c r="H234" s="31" t="s">
        <v>116</v>
      </c>
    </row>
    <row r="235" spans="1:8" hidden="1">
      <c r="A235" s="210">
        <v>4.7</v>
      </c>
      <c r="B235" s="274">
        <f t="shared" si="8"/>
        <v>1.6489361702127658</v>
      </c>
      <c r="C235" s="210">
        <v>1</v>
      </c>
      <c r="D235" s="210">
        <v>3</v>
      </c>
      <c r="E235" s="277" t="s">
        <v>111</v>
      </c>
      <c r="F235" s="277" t="s">
        <v>98</v>
      </c>
      <c r="G235" s="130">
        <v>11</v>
      </c>
      <c r="H235" s="31" t="s">
        <v>116</v>
      </c>
    </row>
    <row r="236" spans="1:8" hidden="1">
      <c r="A236" s="210">
        <v>4.2</v>
      </c>
      <c r="B236" s="274">
        <f t="shared" si="8"/>
        <v>1.8452380952380951</v>
      </c>
      <c r="C236" s="210">
        <v>1</v>
      </c>
      <c r="D236" s="210">
        <v>4</v>
      </c>
      <c r="E236" s="277" t="s">
        <v>111</v>
      </c>
      <c r="F236" s="277" t="s">
        <v>98</v>
      </c>
      <c r="G236" s="130">
        <v>11</v>
      </c>
      <c r="H236" s="31" t="s">
        <v>116</v>
      </c>
    </row>
    <row r="237" spans="1:8" hidden="1">
      <c r="A237" s="210">
        <v>6.6</v>
      </c>
      <c r="B237" s="274">
        <f t="shared" si="8"/>
        <v>1.1742424242424243</v>
      </c>
      <c r="C237" s="210">
        <v>1</v>
      </c>
      <c r="D237" s="210">
        <v>4</v>
      </c>
      <c r="E237" s="277" t="s">
        <v>111</v>
      </c>
      <c r="F237" s="277" t="s">
        <v>98</v>
      </c>
      <c r="G237" s="130">
        <v>11</v>
      </c>
      <c r="H237" s="31" t="s">
        <v>116</v>
      </c>
    </row>
    <row r="238" spans="1:8" hidden="1">
      <c r="A238" s="210">
        <v>6.6</v>
      </c>
      <c r="B238" s="274">
        <f t="shared" si="8"/>
        <v>1.1742424242424243</v>
      </c>
      <c r="C238" s="210">
        <v>1</v>
      </c>
      <c r="D238" s="210">
        <v>3</v>
      </c>
      <c r="E238" s="277" t="s">
        <v>114</v>
      </c>
      <c r="F238" s="277" t="s">
        <v>98</v>
      </c>
      <c r="G238" s="130">
        <v>11</v>
      </c>
      <c r="H238" s="31" t="s">
        <v>116</v>
      </c>
    </row>
    <row r="239" spans="1:8" hidden="1">
      <c r="A239" s="210">
        <v>4.8</v>
      </c>
      <c r="B239" s="274">
        <f t="shared" si="8"/>
        <v>1.6145833333333335</v>
      </c>
      <c r="C239" s="210">
        <v>1</v>
      </c>
      <c r="D239" s="210">
        <v>3</v>
      </c>
      <c r="E239" s="277" t="s">
        <v>111</v>
      </c>
      <c r="F239" s="277" t="s">
        <v>98</v>
      </c>
      <c r="G239" s="130">
        <v>11</v>
      </c>
      <c r="H239" s="31" t="s">
        <v>116</v>
      </c>
    </row>
    <row r="240" spans="1:8" hidden="1">
      <c r="A240" s="210">
        <v>5.4</v>
      </c>
      <c r="B240" s="274">
        <f t="shared" si="8"/>
        <v>1.4351851851851851</v>
      </c>
      <c r="C240" s="210">
        <v>1</v>
      </c>
      <c r="D240" s="210">
        <v>3</v>
      </c>
      <c r="E240" s="277" t="s">
        <v>97</v>
      </c>
      <c r="F240" s="277" t="s">
        <v>112</v>
      </c>
      <c r="G240" s="130">
        <v>11</v>
      </c>
      <c r="H240" s="31" t="s">
        <v>116</v>
      </c>
    </row>
    <row r="241" spans="1:8" hidden="1">
      <c r="A241" s="210">
        <v>7.3</v>
      </c>
      <c r="B241" s="274">
        <f t="shared" si="8"/>
        <v>1.0616438356164384</v>
      </c>
      <c r="C241" s="210">
        <v>1</v>
      </c>
      <c r="D241" s="210">
        <v>4</v>
      </c>
      <c r="E241" s="277" t="s">
        <v>96</v>
      </c>
      <c r="F241" s="277" t="s">
        <v>98</v>
      </c>
      <c r="G241" s="130">
        <v>11</v>
      </c>
      <c r="H241" s="31" t="s">
        <v>116</v>
      </c>
    </row>
    <row r="242" spans="1:8" hidden="1">
      <c r="A242" s="210">
        <v>6</v>
      </c>
      <c r="B242" s="274">
        <f t="shared" si="8"/>
        <v>1.2916666666666667</v>
      </c>
      <c r="C242" s="210">
        <v>1</v>
      </c>
      <c r="D242" s="210">
        <v>3</v>
      </c>
      <c r="E242" s="277" t="s">
        <v>111</v>
      </c>
      <c r="F242" s="277" t="s">
        <v>98</v>
      </c>
      <c r="G242" s="130">
        <v>11</v>
      </c>
      <c r="H242" s="31" t="s">
        <v>116</v>
      </c>
    </row>
    <row r="243" spans="1:8" hidden="1">
      <c r="A243" s="210">
        <v>9.1</v>
      </c>
      <c r="B243" s="274">
        <f t="shared" si="8"/>
        <v>0.85164835164835173</v>
      </c>
      <c r="C243" s="210">
        <v>2</v>
      </c>
      <c r="D243" s="210">
        <v>5</v>
      </c>
      <c r="E243" s="277" t="s">
        <v>111</v>
      </c>
      <c r="F243" s="277" t="s">
        <v>99</v>
      </c>
      <c r="G243" s="130">
        <v>11</v>
      </c>
      <c r="H243" s="31" t="s">
        <v>116</v>
      </c>
    </row>
    <row r="244" spans="1:8" hidden="1">
      <c r="A244" s="210">
        <v>5.7</v>
      </c>
      <c r="B244" s="274">
        <f t="shared" si="8"/>
        <v>1.3596491228070176</v>
      </c>
      <c r="C244" s="210">
        <v>1</v>
      </c>
      <c r="D244" s="210">
        <v>3</v>
      </c>
      <c r="E244" s="277" t="s">
        <v>111</v>
      </c>
      <c r="F244" s="277" t="s">
        <v>98</v>
      </c>
      <c r="G244" s="130">
        <v>11</v>
      </c>
      <c r="H244" s="31" t="s">
        <v>116</v>
      </c>
    </row>
    <row r="245" spans="1:8" hidden="1">
      <c r="A245" s="210">
        <v>7.2</v>
      </c>
      <c r="B245" s="274">
        <f t="shared" si="8"/>
        <v>1.0763888888888888</v>
      </c>
      <c r="C245" s="210">
        <v>2</v>
      </c>
      <c r="D245" s="210">
        <v>3</v>
      </c>
      <c r="E245" s="277" t="s">
        <v>111</v>
      </c>
      <c r="F245" s="277" t="s">
        <v>100</v>
      </c>
      <c r="G245" s="130">
        <v>11</v>
      </c>
      <c r="H245" s="31" t="s">
        <v>116</v>
      </c>
    </row>
    <row r="246" spans="1:8" hidden="1">
      <c r="A246" s="210">
        <v>6.2</v>
      </c>
      <c r="B246" s="274">
        <f t="shared" si="8"/>
        <v>1.25</v>
      </c>
      <c r="C246" s="210">
        <v>1</v>
      </c>
      <c r="D246" s="210">
        <v>4</v>
      </c>
      <c r="E246" s="277" t="s">
        <v>96</v>
      </c>
      <c r="F246" s="277" t="s">
        <v>98</v>
      </c>
      <c r="G246" s="130">
        <v>11</v>
      </c>
      <c r="H246" s="31" t="s">
        <v>116</v>
      </c>
    </row>
    <row r="247" spans="1:8" hidden="1">
      <c r="A247" s="210">
        <v>6.8</v>
      </c>
      <c r="B247" s="274">
        <f t="shared" si="8"/>
        <v>1.1397058823529411</v>
      </c>
      <c r="C247" s="210">
        <v>1</v>
      </c>
      <c r="D247" s="210">
        <v>3</v>
      </c>
      <c r="E247" s="277" t="s">
        <v>111</v>
      </c>
      <c r="F247" s="277" t="s">
        <v>98</v>
      </c>
      <c r="G247" s="130">
        <v>11</v>
      </c>
      <c r="H247" s="31" t="s">
        <v>116</v>
      </c>
    </row>
    <row r="248" spans="1:8" hidden="1">
      <c r="A248" s="210">
        <v>5.3</v>
      </c>
      <c r="B248" s="274">
        <f t="shared" si="8"/>
        <v>1.4622641509433962</v>
      </c>
      <c r="C248" s="210">
        <v>1</v>
      </c>
      <c r="D248" s="210">
        <v>3</v>
      </c>
      <c r="E248" s="277" t="s">
        <v>111</v>
      </c>
      <c r="F248" s="277" t="s">
        <v>98</v>
      </c>
      <c r="G248" s="130">
        <v>11</v>
      </c>
      <c r="H248" s="31" t="s">
        <v>116</v>
      </c>
    </row>
    <row r="249" spans="1:8" hidden="1">
      <c r="A249" s="210">
        <v>5.7</v>
      </c>
      <c r="B249" s="274">
        <f t="shared" si="8"/>
        <v>1.3596491228070176</v>
      </c>
      <c r="C249" s="210">
        <v>1</v>
      </c>
      <c r="D249" s="210">
        <v>3</v>
      </c>
      <c r="E249" s="277" t="s">
        <v>111</v>
      </c>
      <c r="F249" s="277" t="s">
        <v>98</v>
      </c>
      <c r="G249" s="130">
        <v>11</v>
      </c>
      <c r="H249" s="31" t="s">
        <v>116</v>
      </c>
    </row>
    <row r="250" spans="1:8" hidden="1">
      <c r="A250" s="210">
        <v>9.8000000000000007</v>
      </c>
      <c r="B250" s="274">
        <f t="shared" si="8"/>
        <v>0.79081632653061218</v>
      </c>
      <c r="C250" s="210">
        <v>2</v>
      </c>
      <c r="D250" s="210">
        <v>3</v>
      </c>
      <c r="E250" s="277" t="s">
        <v>111</v>
      </c>
      <c r="F250" s="277" t="s">
        <v>100</v>
      </c>
      <c r="G250" s="130">
        <v>11</v>
      </c>
      <c r="H250" s="31" t="s">
        <v>116</v>
      </c>
    </row>
    <row r="251" spans="1:8">
      <c r="A251" s="210">
        <v>5.6</v>
      </c>
      <c r="B251" s="274">
        <f t="shared" si="8"/>
        <v>1.3839285714285716</v>
      </c>
      <c r="C251" s="210">
        <v>1</v>
      </c>
      <c r="D251" s="210">
        <v>3</v>
      </c>
      <c r="E251" s="277" t="s">
        <v>97</v>
      </c>
      <c r="F251" s="277" t="s">
        <v>98</v>
      </c>
      <c r="G251" s="130">
        <v>11</v>
      </c>
      <c r="H251" s="31" t="s">
        <v>116</v>
      </c>
    </row>
    <row r="252" spans="1:8" hidden="1">
      <c r="A252" s="210">
        <v>8.3000000000000007</v>
      </c>
      <c r="B252" s="274">
        <f t="shared" si="8"/>
        <v>0.9337349397590361</v>
      </c>
      <c r="C252" s="210">
        <v>1</v>
      </c>
      <c r="D252" s="210">
        <v>4</v>
      </c>
      <c r="E252" s="277" t="s">
        <v>97</v>
      </c>
      <c r="F252" s="277" t="s">
        <v>99</v>
      </c>
      <c r="G252" s="130">
        <v>11</v>
      </c>
      <c r="H252" s="31" t="s">
        <v>116</v>
      </c>
    </row>
    <row r="253" spans="1:8" hidden="1">
      <c r="A253" s="210">
        <v>4.9000000000000004</v>
      </c>
      <c r="B253" s="274">
        <f t="shared" si="8"/>
        <v>1.5816326530612244</v>
      </c>
      <c r="C253" s="210">
        <v>1</v>
      </c>
      <c r="D253" s="210">
        <v>2</v>
      </c>
      <c r="E253" s="277" t="s">
        <v>111</v>
      </c>
      <c r="F253" s="277" t="s">
        <v>98</v>
      </c>
      <c r="G253" s="130">
        <v>11</v>
      </c>
      <c r="H253" s="31" t="s">
        <v>116</v>
      </c>
    </row>
    <row r="254" spans="1:8" hidden="1">
      <c r="A254" s="210">
        <v>5.9</v>
      </c>
      <c r="B254" s="274">
        <f t="shared" si="8"/>
        <v>1.3135593220338981</v>
      </c>
      <c r="C254" s="210">
        <v>1</v>
      </c>
      <c r="D254" s="210">
        <v>4</v>
      </c>
      <c r="E254" s="277" t="s">
        <v>97</v>
      </c>
      <c r="F254" s="277" t="s">
        <v>98</v>
      </c>
      <c r="G254" s="130">
        <v>11</v>
      </c>
      <c r="H254" s="31" t="s">
        <v>116</v>
      </c>
    </row>
    <row r="255" spans="1:8" hidden="1">
      <c r="A255" s="210">
        <v>9.1</v>
      </c>
      <c r="B255" s="274">
        <f t="shared" si="8"/>
        <v>0.85164835164835173</v>
      </c>
      <c r="C255" s="210">
        <v>2</v>
      </c>
      <c r="D255" s="210">
        <v>4</v>
      </c>
      <c r="E255" s="277" t="s">
        <v>96</v>
      </c>
      <c r="F255" s="277" t="s">
        <v>98</v>
      </c>
      <c r="G255" s="130">
        <v>11</v>
      </c>
      <c r="H255" s="31" t="s">
        <v>116</v>
      </c>
    </row>
    <row r="256" spans="1:8" hidden="1">
      <c r="A256" s="210">
        <v>4.9000000000000004</v>
      </c>
      <c r="B256" s="274">
        <f t="shared" si="8"/>
        <v>1.5816326530612244</v>
      </c>
      <c r="C256" s="210">
        <v>2</v>
      </c>
      <c r="D256" s="210">
        <v>3</v>
      </c>
      <c r="E256" s="277" t="s">
        <v>111</v>
      </c>
      <c r="F256" s="277" t="s">
        <v>98</v>
      </c>
      <c r="G256" s="130">
        <v>11</v>
      </c>
      <c r="H256" s="31" t="s">
        <v>116</v>
      </c>
    </row>
    <row r="257" spans="1:8" hidden="1">
      <c r="A257" s="210">
        <v>5.4</v>
      </c>
      <c r="B257" s="274">
        <f t="shared" si="8"/>
        <v>1.4351851851851851</v>
      </c>
      <c r="C257" s="210">
        <v>1</v>
      </c>
      <c r="D257" s="210">
        <v>4</v>
      </c>
      <c r="E257" s="277" t="s">
        <v>97</v>
      </c>
      <c r="F257" s="277" t="s">
        <v>98</v>
      </c>
      <c r="G257" s="130">
        <v>11</v>
      </c>
      <c r="H257" s="31" t="s">
        <v>116</v>
      </c>
    </row>
    <row r="258" spans="1:8" hidden="1">
      <c r="A258" s="210">
        <v>4.5</v>
      </c>
      <c r="B258" s="274">
        <f t="shared" si="8"/>
        <v>1.7222222222222223</v>
      </c>
      <c r="C258" s="210">
        <v>1</v>
      </c>
      <c r="D258" s="210">
        <v>3</v>
      </c>
      <c r="E258" s="277" t="s">
        <v>111</v>
      </c>
      <c r="F258" s="277" t="s">
        <v>98</v>
      </c>
      <c r="G258" s="130">
        <v>11</v>
      </c>
      <c r="H258" s="31" t="s">
        <v>116</v>
      </c>
    </row>
    <row r="259" spans="1:8" hidden="1">
      <c r="A259" s="210">
        <v>7.6</v>
      </c>
      <c r="B259" s="274">
        <f t="shared" si="8"/>
        <v>1.0197368421052633</v>
      </c>
      <c r="C259" s="210">
        <v>2</v>
      </c>
      <c r="D259" s="210">
        <v>3</v>
      </c>
      <c r="E259" s="277" t="s">
        <v>96</v>
      </c>
      <c r="F259" s="277" t="s">
        <v>98</v>
      </c>
      <c r="G259" s="130">
        <v>11</v>
      </c>
      <c r="H259" s="31" t="s">
        <v>116</v>
      </c>
    </row>
    <row r="260" spans="1:8">
      <c r="A260" s="210">
        <v>4.0999999999999996</v>
      </c>
      <c r="B260" s="274">
        <f t="shared" si="8"/>
        <v>1.8902439024390245</v>
      </c>
      <c r="C260" s="210">
        <v>1</v>
      </c>
      <c r="D260" s="210">
        <v>3</v>
      </c>
      <c r="E260" s="277" t="s">
        <v>97</v>
      </c>
      <c r="F260" s="277" t="s">
        <v>99</v>
      </c>
      <c r="G260" s="130">
        <v>11</v>
      </c>
      <c r="H260" s="31" t="s">
        <v>116</v>
      </c>
    </row>
    <row r="261" spans="1:8" hidden="1">
      <c r="A261" s="210">
        <v>9.1</v>
      </c>
      <c r="B261" s="274">
        <f t="shared" si="8"/>
        <v>0.85164835164835173</v>
      </c>
      <c r="C261" s="210">
        <v>2</v>
      </c>
      <c r="D261" s="210">
        <v>3</v>
      </c>
      <c r="E261" s="277" t="s">
        <v>96</v>
      </c>
      <c r="F261" s="277" t="s">
        <v>98</v>
      </c>
      <c r="G261" s="130">
        <v>11</v>
      </c>
      <c r="H261" s="31" t="s">
        <v>116</v>
      </c>
    </row>
    <row r="262" spans="1:8" hidden="1">
      <c r="A262" s="210">
        <v>6.6</v>
      </c>
      <c r="B262" s="274">
        <f t="shared" si="8"/>
        <v>1.1742424242424243</v>
      </c>
      <c r="C262" s="210">
        <v>2</v>
      </c>
      <c r="D262" s="210">
        <v>3</v>
      </c>
      <c r="E262" s="277" t="s">
        <v>111</v>
      </c>
      <c r="F262" s="277" t="s">
        <v>98</v>
      </c>
      <c r="G262" s="130">
        <v>11</v>
      </c>
      <c r="H262" s="31" t="s">
        <v>116</v>
      </c>
    </row>
    <row r="263" spans="1:8" hidden="1">
      <c r="A263" s="210">
        <v>6.1</v>
      </c>
      <c r="B263" s="274">
        <f t="shared" si="8"/>
        <v>1.2704918032786885</v>
      </c>
      <c r="C263" s="210">
        <v>2</v>
      </c>
      <c r="D263" s="210">
        <v>3</v>
      </c>
      <c r="E263" s="277" t="s">
        <v>96</v>
      </c>
      <c r="F263" s="277" t="s">
        <v>98</v>
      </c>
      <c r="G263" s="130">
        <v>11</v>
      </c>
      <c r="H263" s="31" t="s">
        <v>116</v>
      </c>
    </row>
    <row r="264" spans="1:8" hidden="1">
      <c r="A264" s="210">
        <v>5</v>
      </c>
      <c r="B264" s="274">
        <f t="shared" si="8"/>
        <v>1.55</v>
      </c>
      <c r="C264" s="210">
        <v>1</v>
      </c>
      <c r="D264" s="210">
        <v>3</v>
      </c>
      <c r="E264" s="277" t="s">
        <v>111</v>
      </c>
      <c r="F264" s="277" t="s">
        <v>98</v>
      </c>
      <c r="G264" s="130">
        <v>11</v>
      </c>
      <c r="H264" s="31" t="s">
        <v>116</v>
      </c>
    </row>
    <row r="265" spans="1:8">
      <c r="A265" s="210">
        <v>4.0999999999999996</v>
      </c>
      <c r="B265" s="274">
        <f t="shared" si="8"/>
        <v>1.8902439024390245</v>
      </c>
      <c r="C265" s="210">
        <v>1</v>
      </c>
      <c r="D265" s="210">
        <v>3</v>
      </c>
      <c r="E265" s="277" t="s">
        <v>97</v>
      </c>
      <c r="F265" s="277" t="s">
        <v>98</v>
      </c>
      <c r="G265" s="130">
        <v>11</v>
      </c>
      <c r="H265" s="31" t="s">
        <v>116</v>
      </c>
    </row>
    <row r="266" spans="1:8">
      <c r="A266" s="210">
        <v>4.5</v>
      </c>
      <c r="B266" s="274">
        <f t="shared" si="8"/>
        <v>1.7222222222222223</v>
      </c>
      <c r="C266" s="210">
        <v>1</v>
      </c>
      <c r="D266" s="210">
        <v>3</v>
      </c>
      <c r="E266" s="277" t="s">
        <v>97</v>
      </c>
      <c r="F266" s="277" t="s">
        <v>98</v>
      </c>
      <c r="G266" s="130">
        <v>11</v>
      </c>
      <c r="H266" s="31" t="s">
        <v>116</v>
      </c>
    </row>
    <row r="267" spans="1:8" hidden="1">
      <c r="A267" s="210">
        <v>5.7</v>
      </c>
      <c r="B267" s="274">
        <f t="shared" si="8"/>
        <v>1.3596491228070176</v>
      </c>
      <c r="C267" s="210">
        <v>1</v>
      </c>
      <c r="D267" s="210">
        <v>4</v>
      </c>
      <c r="E267" s="277" t="s">
        <v>97</v>
      </c>
      <c r="F267" s="277" t="s">
        <v>98</v>
      </c>
      <c r="G267" s="130">
        <v>11</v>
      </c>
      <c r="H267" s="31" t="s">
        <v>116</v>
      </c>
    </row>
    <row r="268" spans="1:8" hidden="1">
      <c r="A268" s="210">
        <v>6.2</v>
      </c>
      <c r="B268" s="274">
        <f t="shared" si="8"/>
        <v>1.25</v>
      </c>
      <c r="C268" s="210">
        <v>1</v>
      </c>
      <c r="D268" s="210">
        <v>4</v>
      </c>
      <c r="E268" s="277" t="s">
        <v>97</v>
      </c>
      <c r="F268" s="277" t="s">
        <v>98</v>
      </c>
      <c r="G268" s="130">
        <v>11</v>
      </c>
      <c r="H268" s="31" t="s">
        <v>116</v>
      </c>
    </row>
    <row r="269" spans="1:8">
      <c r="A269" s="210">
        <v>5</v>
      </c>
      <c r="B269" s="274">
        <f t="shared" si="8"/>
        <v>1.55</v>
      </c>
      <c r="C269" s="210">
        <v>1</v>
      </c>
      <c r="D269" s="210">
        <v>3</v>
      </c>
      <c r="E269" s="277" t="s">
        <v>97</v>
      </c>
      <c r="F269" s="277" t="s">
        <v>98</v>
      </c>
      <c r="G269" s="130">
        <v>11</v>
      </c>
      <c r="H269" s="31" t="s">
        <v>116</v>
      </c>
    </row>
    <row r="270" spans="1:8" hidden="1">
      <c r="A270" s="210">
        <v>4</v>
      </c>
      <c r="B270" s="274">
        <f t="shared" si="8"/>
        <v>1.9375</v>
      </c>
      <c r="C270" s="210">
        <v>1</v>
      </c>
      <c r="D270" s="210">
        <v>2</v>
      </c>
      <c r="E270" s="277" t="s">
        <v>111</v>
      </c>
      <c r="F270" s="277" t="s">
        <v>98</v>
      </c>
      <c r="G270" s="130">
        <v>11</v>
      </c>
      <c r="H270" s="31" t="s">
        <v>116</v>
      </c>
    </row>
    <row r="271" spans="1:8" hidden="1">
      <c r="A271" s="210">
        <v>6.3</v>
      </c>
      <c r="B271" s="274">
        <f t="shared" si="8"/>
        <v>1.2301587301587302</v>
      </c>
      <c r="C271" s="210">
        <v>2</v>
      </c>
      <c r="D271" s="210">
        <v>3</v>
      </c>
      <c r="E271" s="277" t="s">
        <v>111</v>
      </c>
      <c r="F271" s="277" t="s">
        <v>98</v>
      </c>
      <c r="G271" s="130">
        <v>11</v>
      </c>
      <c r="H271" s="31" t="s">
        <v>116</v>
      </c>
    </row>
    <row r="272" spans="1:8" hidden="1">
      <c r="A272" s="210">
        <v>6.4</v>
      </c>
      <c r="B272" s="274">
        <f t="shared" si="8"/>
        <v>1.2109375</v>
      </c>
      <c r="C272" s="210">
        <v>2</v>
      </c>
      <c r="D272" s="210">
        <v>3</v>
      </c>
      <c r="E272" s="277" t="s">
        <v>96</v>
      </c>
      <c r="F272" s="277" t="s">
        <v>98</v>
      </c>
      <c r="G272" s="130">
        <v>11</v>
      </c>
      <c r="H272" s="31" t="s">
        <v>116</v>
      </c>
    </row>
    <row r="273" spans="1:8" hidden="1">
      <c r="A273" s="210">
        <v>11.6</v>
      </c>
      <c r="B273" s="274">
        <f t="shared" si="8"/>
        <v>0.6681034482758621</v>
      </c>
      <c r="C273" s="210">
        <v>2</v>
      </c>
      <c r="D273" s="210">
        <v>3</v>
      </c>
      <c r="E273" s="277" t="s">
        <v>96</v>
      </c>
      <c r="F273" s="277" t="s">
        <v>98</v>
      </c>
      <c r="G273" s="130">
        <v>11</v>
      </c>
      <c r="H273" s="31" t="s">
        <v>116</v>
      </c>
    </row>
    <row r="274" spans="1:8">
      <c r="A274" s="210">
        <v>6.2</v>
      </c>
      <c r="B274" s="274">
        <f t="shared" si="8"/>
        <v>1.25</v>
      </c>
      <c r="C274" s="210">
        <v>1</v>
      </c>
      <c r="D274" s="210">
        <v>3</v>
      </c>
      <c r="E274" s="277" t="s">
        <v>97</v>
      </c>
      <c r="F274" s="277" t="s">
        <v>100</v>
      </c>
      <c r="G274" s="130">
        <v>11</v>
      </c>
      <c r="H274" s="31" t="s">
        <v>116</v>
      </c>
    </row>
    <row r="275" spans="1:8" hidden="1">
      <c r="A275" s="210">
        <v>5.0999999999999996</v>
      </c>
      <c r="B275" s="274">
        <f t="shared" si="8"/>
        <v>1.5196078431372551</v>
      </c>
      <c r="C275" s="210">
        <v>1</v>
      </c>
      <c r="D275" s="210">
        <v>2</v>
      </c>
      <c r="E275" s="277" t="s">
        <v>111</v>
      </c>
      <c r="F275" s="277" t="s">
        <v>98</v>
      </c>
      <c r="G275" s="130">
        <v>11</v>
      </c>
      <c r="H275" s="31" t="s">
        <v>116</v>
      </c>
    </row>
    <row r="276" spans="1:8" hidden="1">
      <c r="A276" s="210">
        <v>6.9</v>
      </c>
      <c r="B276" s="274">
        <f t="shared" si="8"/>
        <v>1.1231884057971013</v>
      </c>
      <c r="C276" s="210">
        <v>1</v>
      </c>
      <c r="D276" s="210">
        <v>3</v>
      </c>
      <c r="E276" s="277" t="s">
        <v>111</v>
      </c>
      <c r="F276" s="277" t="s">
        <v>98</v>
      </c>
      <c r="G276" s="130">
        <v>11</v>
      </c>
      <c r="H276" s="31" t="s">
        <v>116</v>
      </c>
    </row>
    <row r="277" spans="1:8" hidden="1">
      <c r="A277" s="210">
        <v>7.2</v>
      </c>
      <c r="B277" s="274">
        <f t="shared" si="8"/>
        <v>1.0763888888888888</v>
      </c>
      <c r="C277" s="210">
        <v>1</v>
      </c>
      <c r="D277" s="210">
        <v>2</v>
      </c>
      <c r="E277" s="277" t="s">
        <v>111</v>
      </c>
      <c r="F277" s="277" t="s">
        <v>98</v>
      </c>
      <c r="G277" s="130">
        <v>11</v>
      </c>
      <c r="H277" s="31" t="s">
        <v>116</v>
      </c>
    </row>
    <row r="278" spans="1:8" hidden="1">
      <c r="A278" s="210">
        <v>5.2</v>
      </c>
      <c r="B278" s="274">
        <f t="shared" si="8"/>
        <v>1.4903846153846154</v>
      </c>
      <c r="C278" s="210">
        <v>1</v>
      </c>
      <c r="D278" s="210">
        <v>3</v>
      </c>
      <c r="E278" s="277" t="s">
        <v>111</v>
      </c>
      <c r="F278" s="277" t="s">
        <v>98</v>
      </c>
      <c r="G278" s="130">
        <v>11</v>
      </c>
      <c r="H278" s="31" t="s">
        <v>116</v>
      </c>
    </row>
    <row r="279" spans="1:8" hidden="1">
      <c r="A279" s="210">
        <v>7.3</v>
      </c>
      <c r="B279" s="274">
        <f t="shared" si="8"/>
        <v>1.0616438356164384</v>
      </c>
      <c r="C279" s="210">
        <v>1</v>
      </c>
      <c r="D279" s="210">
        <v>3</v>
      </c>
      <c r="E279" s="277" t="s">
        <v>96</v>
      </c>
      <c r="F279" s="277" t="s">
        <v>98</v>
      </c>
      <c r="G279" s="130">
        <v>11</v>
      </c>
      <c r="H279" s="31" t="s">
        <v>116</v>
      </c>
    </row>
    <row r="280" spans="1:8" hidden="1">
      <c r="A280" s="210">
        <v>8.6999999999999993</v>
      </c>
      <c r="B280" s="274">
        <f t="shared" si="8"/>
        <v>0.8908045977011495</v>
      </c>
      <c r="C280" s="210">
        <v>1</v>
      </c>
      <c r="D280" s="210">
        <v>3</v>
      </c>
      <c r="E280" s="277" t="s">
        <v>96</v>
      </c>
      <c r="F280" s="277" t="s">
        <v>98</v>
      </c>
      <c r="G280" s="130">
        <v>11</v>
      </c>
      <c r="H280" s="31" t="s">
        <v>116</v>
      </c>
    </row>
    <row r="281" spans="1:8" hidden="1">
      <c r="A281" s="210">
        <v>6.8</v>
      </c>
      <c r="B281" s="274">
        <f t="shared" si="8"/>
        <v>1.1397058823529411</v>
      </c>
      <c r="C281" s="210">
        <v>2</v>
      </c>
      <c r="D281" s="210">
        <v>4</v>
      </c>
      <c r="E281" s="277" t="s">
        <v>111</v>
      </c>
      <c r="F281" s="277" t="s">
        <v>98</v>
      </c>
      <c r="G281" s="130">
        <v>11</v>
      </c>
      <c r="H281" s="31" t="s">
        <v>116</v>
      </c>
    </row>
    <row r="282" spans="1:8" hidden="1">
      <c r="A282" s="209">
        <v>10.5</v>
      </c>
      <c r="B282" s="273">
        <f t="shared" ref="B282:B312" si="9">IF(A282&gt;0,13.6/A282,"")</f>
        <v>1.2952380952380953</v>
      </c>
      <c r="C282" s="209">
        <v>2</v>
      </c>
      <c r="D282" s="209">
        <v>3</v>
      </c>
      <c r="E282" s="276" t="s">
        <v>111</v>
      </c>
      <c r="F282" s="276" t="s">
        <v>98</v>
      </c>
      <c r="G282" s="130">
        <v>11</v>
      </c>
      <c r="H282" s="31" t="s">
        <v>116</v>
      </c>
    </row>
    <row r="283" spans="1:8">
      <c r="A283" s="209">
        <v>11.8</v>
      </c>
      <c r="B283" s="273">
        <f t="shared" si="9"/>
        <v>1.1525423728813557</v>
      </c>
      <c r="C283" s="209">
        <v>1</v>
      </c>
      <c r="D283" s="209">
        <v>3</v>
      </c>
      <c r="E283" s="276" t="s">
        <v>97</v>
      </c>
      <c r="F283" s="276" t="s">
        <v>98</v>
      </c>
      <c r="G283" s="130">
        <v>11</v>
      </c>
      <c r="H283" s="31" t="s">
        <v>116</v>
      </c>
    </row>
    <row r="284" spans="1:8">
      <c r="A284" s="209">
        <v>10.8</v>
      </c>
      <c r="B284" s="273">
        <f t="shared" si="9"/>
        <v>1.2592592592592591</v>
      </c>
      <c r="C284" s="209">
        <v>2</v>
      </c>
      <c r="D284" s="209">
        <v>3</v>
      </c>
      <c r="E284" s="276" t="s">
        <v>97</v>
      </c>
      <c r="F284" s="276" t="s">
        <v>98</v>
      </c>
      <c r="G284" s="130">
        <v>11</v>
      </c>
      <c r="H284" s="31" t="s">
        <v>116</v>
      </c>
    </row>
    <row r="285" spans="1:8">
      <c r="A285" s="209">
        <v>8.6</v>
      </c>
      <c r="B285" s="273">
        <f t="shared" si="9"/>
        <v>1.5813953488372092</v>
      </c>
      <c r="C285" s="209">
        <v>1</v>
      </c>
      <c r="D285" s="209">
        <v>3</v>
      </c>
      <c r="E285" s="276" t="s">
        <v>97</v>
      </c>
      <c r="F285" s="276" t="s">
        <v>98</v>
      </c>
      <c r="G285" s="130">
        <v>11</v>
      </c>
      <c r="H285" s="31" t="s">
        <v>116</v>
      </c>
    </row>
    <row r="286" spans="1:8" hidden="1">
      <c r="A286" s="209">
        <v>14.7</v>
      </c>
      <c r="B286" s="273">
        <f t="shared" si="9"/>
        <v>0.92517006802721091</v>
      </c>
      <c r="C286" s="209">
        <v>2</v>
      </c>
      <c r="D286" s="209">
        <v>4</v>
      </c>
      <c r="E286" s="276" t="s">
        <v>111</v>
      </c>
      <c r="F286" s="276" t="s">
        <v>98</v>
      </c>
      <c r="G286" s="130">
        <v>11</v>
      </c>
      <c r="H286" s="31" t="s">
        <v>116</v>
      </c>
    </row>
    <row r="287" spans="1:8" hidden="1">
      <c r="A287" s="209">
        <v>9.9</v>
      </c>
      <c r="B287" s="273">
        <f t="shared" si="9"/>
        <v>1.3737373737373737</v>
      </c>
      <c r="C287" s="209">
        <v>1</v>
      </c>
      <c r="D287" s="209">
        <v>3</v>
      </c>
      <c r="E287" s="276" t="s">
        <v>111</v>
      </c>
      <c r="F287" s="276" t="s">
        <v>98</v>
      </c>
      <c r="G287" s="130">
        <v>11</v>
      </c>
      <c r="H287" s="31" t="s">
        <v>116</v>
      </c>
    </row>
    <row r="288" spans="1:8">
      <c r="A288" s="209">
        <v>9.8000000000000007</v>
      </c>
      <c r="B288" s="273">
        <f t="shared" si="9"/>
        <v>1.3877551020408161</v>
      </c>
      <c r="C288" s="209">
        <v>2</v>
      </c>
      <c r="D288" s="209">
        <v>3</v>
      </c>
      <c r="E288" s="276" t="s">
        <v>97</v>
      </c>
      <c r="F288" s="276" t="s">
        <v>98</v>
      </c>
      <c r="G288" s="130">
        <v>11</v>
      </c>
      <c r="H288" s="31" t="s">
        <v>116</v>
      </c>
    </row>
    <row r="289" spans="1:8" hidden="1">
      <c r="A289" s="209">
        <v>10</v>
      </c>
      <c r="B289" s="273">
        <f t="shared" si="9"/>
        <v>1.3599999999999999</v>
      </c>
      <c r="C289" s="209">
        <v>2</v>
      </c>
      <c r="D289" s="209">
        <v>3</v>
      </c>
      <c r="E289" s="276" t="s">
        <v>111</v>
      </c>
      <c r="F289" s="276" t="s">
        <v>98</v>
      </c>
      <c r="G289" s="130">
        <v>11</v>
      </c>
      <c r="H289" s="31" t="s">
        <v>116</v>
      </c>
    </row>
    <row r="290" spans="1:8" hidden="1">
      <c r="A290" s="209">
        <v>13.1</v>
      </c>
      <c r="B290" s="273">
        <f t="shared" si="9"/>
        <v>1.0381679389312977</v>
      </c>
      <c r="C290" s="209">
        <v>2</v>
      </c>
      <c r="D290" s="209">
        <v>3</v>
      </c>
      <c r="E290" s="276" t="s">
        <v>96</v>
      </c>
      <c r="F290" s="276" t="s">
        <v>98</v>
      </c>
      <c r="G290" s="130">
        <v>11</v>
      </c>
      <c r="H290" s="31" t="s">
        <v>116</v>
      </c>
    </row>
    <row r="291" spans="1:8" hidden="1">
      <c r="A291" s="209">
        <v>8.5</v>
      </c>
      <c r="B291" s="273">
        <f t="shared" si="9"/>
        <v>1.5999999999999999</v>
      </c>
      <c r="C291" s="209">
        <v>1</v>
      </c>
      <c r="D291" s="209">
        <v>3</v>
      </c>
      <c r="E291" s="276" t="s">
        <v>111</v>
      </c>
      <c r="F291" s="276" t="s">
        <v>98</v>
      </c>
      <c r="G291" s="130">
        <v>11</v>
      </c>
      <c r="H291" s="31" t="s">
        <v>116</v>
      </c>
    </row>
    <row r="292" spans="1:8" hidden="1">
      <c r="A292" s="210">
        <v>13.2</v>
      </c>
      <c r="B292" s="274">
        <f t="shared" si="9"/>
        <v>1.0303030303030303</v>
      </c>
      <c r="C292" s="210">
        <v>1</v>
      </c>
      <c r="D292" s="210">
        <v>4</v>
      </c>
      <c r="E292" s="277" t="s">
        <v>111</v>
      </c>
      <c r="F292" s="277" t="s">
        <v>98</v>
      </c>
      <c r="G292" s="130">
        <v>11</v>
      </c>
      <c r="H292" s="31" t="s">
        <v>116</v>
      </c>
    </row>
    <row r="293" spans="1:8" hidden="1">
      <c r="A293" s="210">
        <v>7.9</v>
      </c>
      <c r="B293" s="274">
        <f t="shared" si="9"/>
        <v>1.721518987341772</v>
      </c>
      <c r="C293" s="210">
        <v>1</v>
      </c>
      <c r="D293" s="210">
        <v>3</v>
      </c>
      <c r="E293" s="277" t="s">
        <v>111</v>
      </c>
      <c r="F293" s="277" t="s">
        <v>99</v>
      </c>
      <c r="G293" s="130">
        <v>11</v>
      </c>
      <c r="H293" s="31" t="s">
        <v>116</v>
      </c>
    </row>
    <row r="294" spans="1:8">
      <c r="A294" s="210">
        <v>10.1</v>
      </c>
      <c r="B294" s="274">
        <f t="shared" si="9"/>
        <v>1.3465346534653466</v>
      </c>
      <c r="C294" s="210">
        <v>1</v>
      </c>
      <c r="D294" s="210">
        <v>3</v>
      </c>
      <c r="E294" s="277" t="s">
        <v>97</v>
      </c>
      <c r="F294" s="277" t="s">
        <v>98</v>
      </c>
      <c r="G294" s="130">
        <v>11</v>
      </c>
      <c r="H294" s="31" t="s">
        <v>116</v>
      </c>
    </row>
    <row r="295" spans="1:8" hidden="1">
      <c r="A295" s="210">
        <v>7.6</v>
      </c>
      <c r="B295" s="274">
        <f t="shared" si="9"/>
        <v>1.7894736842105263</v>
      </c>
      <c r="C295" s="210">
        <v>1</v>
      </c>
      <c r="D295" s="210">
        <v>4</v>
      </c>
      <c r="E295" s="277" t="s">
        <v>97</v>
      </c>
      <c r="F295" s="277" t="s">
        <v>99</v>
      </c>
      <c r="G295" s="130">
        <v>11</v>
      </c>
      <c r="H295" s="31" t="s">
        <v>116</v>
      </c>
    </row>
    <row r="296" spans="1:8" hidden="1">
      <c r="A296" s="210">
        <v>7.3</v>
      </c>
      <c r="B296" s="274">
        <f t="shared" si="9"/>
        <v>1.8630136986301369</v>
      </c>
      <c r="C296" s="210">
        <v>1</v>
      </c>
      <c r="D296" s="210">
        <v>3</v>
      </c>
      <c r="E296" s="277" t="s">
        <v>111</v>
      </c>
      <c r="F296" s="277" t="s">
        <v>98</v>
      </c>
      <c r="G296" s="130">
        <v>11</v>
      </c>
      <c r="H296" s="31" t="s">
        <v>116</v>
      </c>
    </row>
    <row r="297" spans="1:8" hidden="1">
      <c r="A297" s="210">
        <v>8.4</v>
      </c>
      <c r="B297" s="274">
        <f t="shared" si="9"/>
        <v>1.6190476190476188</v>
      </c>
      <c r="C297" s="210">
        <v>1</v>
      </c>
      <c r="D297" s="210">
        <v>3</v>
      </c>
      <c r="E297" s="277" t="s">
        <v>97</v>
      </c>
      <c r="F297" s="277" t="s">
        <v>112</v>
      </c>
      <c r="G297" s="130">
        <v>11</v>
      </c>
      <c r="H297" s="31" t="s">
        <v>116</v>
      </c>
    </row>
    <row r="298" spans="1:8" hidden="1">
      <c r="A298" s="210">
        <v>7</v>
      </c>
      <c r="B298" s="274">
        <f t="shared" si="9"/>
        <v>1.9428571428571428</v>
      </c>
      <c r="C298" s="210">
        <v>1</v>
      </c>
      <c r="D298" s="210">
        <v>3</v>
      </c>
      <c r="E298" s="277" t="s">
        <v>111</v>
      </c>
      <c r="F298" s="277" t="s">
        <v>98</v>
      </c>
      <c r="G298" s="130">
        <v>11</v>
      </c>
      <c r="H298" s="31" t="s">
        <v>116</v>
      </c>
    </row>
    <row r="299" spans="1:8" hidden="1">
      <c r="A299" s="210">
        <v>7.4</v>
      </c>
      <c r="B299" s="274">
        <f t="shared" si="9"/>
        <v>1.8378378378378377</v>
      </c>
      <c r="C299" s="210">
        <v>1</v>
      </c>
      <c r="D299" s="210">
        <v>3</v>
      </c>
      <c r="E299" s="277" t="s">
        <v>96</v>
      </c>
      <c r="F299" s="277" t="s">
        <v>98</v>
      </c>
      <c r="G299" s="130">
        <v>11</v>
      </c>
      <c r="H299" s="31" t="s">
        <v>116</v>
      </c>
    </row>
    <row r="300" spans="1:8" hidden="1">
      <c r="A300" s="210">
        <v>8.5</v>
      </c>
      <c r="B300" s="274">
        <f t="shared" si="9"/>
        <v>1.5999999999999999</v>
      </c>
      <c r="C300" s="210">
        <v>1</v>
      </c>
      <c r="D300" s="210">
        <v>3</v>
      </c>
      <c r="E300" s="277" t="s">
        <v>96</v>
      </c>
      <c r="F300" s="277" t="s">
        <v>98</v>
      </c>
      <c r="G300" s="130">
        <v>11</v>
      </c>
      <c r="H300" s="31" t="s">
        <v>116</v>
      </c>
    </row>
    <row r="301" spans="1:8">
      <c r="A301" s="210">
        <v>6.8</v>
      </c>
      <c r="B301" s="274">
        <f t="shared" si="9"/>
        <v>2</v>
      </c>
      <c r="C301" s="210">
        <v>1</v>
      </c>
      <c r="D301" s="210">
        <v>3</v>
      </c>
      <c r="E301" s="277" t="s">
        <v>97</v>
      </c>
      <c r="F301" s="277" t="s">
        <v>98</v>
      </c>
      <c r="G301" s="130">
        <v>11</v>
      </c>
      <c r="H301" s="31" t="s">
        <v>116</v>
      </c>
    </row>
    <row r="302" spans="1:8" hidden="1">
      <c r="A302" s="210">
        <v>6.9</v>
      </c>
      <c r="B302" s="274">
        <f t="shared" si="9"/>
        <v>1.9710144927536231</v>
      </c>
      <c r="C302" s="210">
        <v>1</v>
      </c>
      <c r="D302" s="210">
        <v>3</v>
      </c>
      <c r="E302" s="277" t="s">
        <v>111</v>
      </c>
      <c r="F302" s="277" t="s">
        <v>98</v>
      </c>
      <c r="G302" s="130">
        <v>11</v>
      </c>
      <c r="H302" s="31" t="s">
        <v>116</v>
      </c>
    </row>
    <row r="303" spans="1:8" hidden="1">
      <c r="A303" s="210">
        <v>12.3</v>
      </c>
      <c r="B303" s="274">
        <f t="shared" si="9"/>
        <v>1.1056910569105689</v>
      </c>
      <c r="C303" s="210">
        <v>1</v>
      </c>
      <c r="D303" s="210">
        <v>3</v>
      </c>
      <c r="E303" s="277" t="s">
        <v>111</v>
      </c>
      <c r="F303" s="277" t="s">
        <v>98</v>
      </c>
      <c r="G303" s="130">
        <v>11</v>
      </c>
      <c r="H303" s="31" t="s">
        <v>116</v>
      </c>
    </row>
    <row r="304" spans="1:8">
      <c r="A304" s="210">
        <v>6.7</v>
      </c>
      <c r="B304" s="274">
        <f t="shared" si="9"/>
        <v>2.0298507462686568</v>
      </c>
      <c r="C304" s="210">
        <v>1</v>
      </c>
      <c r="D304" s="210">
        <v>3</v>
      </c>
      <c r="E304" s="277" t="s">
        <v>97</v>
      </c>
      <c r="F304" s="277" t="s">
        <v>98</v>
      </c>
      <c r="G304" s="130">
        <v>11</v>
      </c>
      <c r="H304" s="31" t="s">
        <v>116</v>
      </c>
    </row>
    <row r="305" spans="1:18" hidden="1">
      <c r="A305" s="210">
        <v>8.3000000000000007</v>
      </c>
      <c r="B305" s="274">
        <f t="shared" si="9"/>
        <v>1.6385542168674696</v>
      </c>
      <c r="C305" s="210">
        <v>1</v>
      </c>
      <c r="D305" s="210">
        <v>3</v>
      </c>
      <c r="E305" s="277" t="s">
        <v>111</v>
      </c>
      <c r="F305" s="277" t="s">
        <v>99</v>
      </c>
      <c r="G305" s="130">
        <v>11</v>
      </c>
      <c r="H305" s="31" t="s">
        <v>116</v>
      </c>
    </row>
    <row r="306" spans="1:18" hidden="1">
      <c r="A306" s="210">
        <v>8.9</v>
      </c>
      <c r="B306" s="274">
        <f t="shared" si="9"/>
        <v>1.5280898876404494</v>
      </c>
      <c r="C306" s="210">
        <v>2</v>
      </c>
      <c r="D306" s="210">
        <v>3</v>
      </c>
      <c r="E306" s="277" t="s">
        <v>114</v>
      </c>
      <c r="F306" s="277" t="s">
        <v>98</v>
      </c>
      <c r="G306" s="130">
        <v>11</v>
      </c>
      <c r="H306" s="31" t="s">
        <v>116</v>
      </c>
    </row>
    <row r="307" spans="1:18" hidden="1">
      <c r="A307" s="210">
        <v>6.9</v>
      </c>
      <c r="B307" s="274">
        <f t="shared" si="9"/>
        <v>1.9710144927536231</v>
      </c>
      <c r="C307" s="210">
        <v>1</v>
      </c>
      <c r="D307" s="210">
        <v>3</v>
      </c>
      <c r="E307" s="277" t="s">
        <v>97</v>
      </c>
      <c r="F307" s="277" t="s">
        <v>112</v>
      </c>
      <c r="G307" s="130">
        <v>11</v>
      </c>
      <c r="H307" s="31" t="s">
        <v>116</v>
      </c>
    </row>
    <row r="308" spans="1:18" hidden="1">
      <c r="A308" s="210">
        <v>12</v>
      </c>
      <c r="B308" s="274">
        <f t="shared" si="9"/>
        <v>1.1333333333333333</v>
      </c>
      <c r="C308" s="210">
        <v>2</v>
      </c>
      <c r="D308" s="210">
        <v>3</v>
      </c>
      <c r="E308" s="277" t="s">
        <v>111</v>
      </c>
      <c r="F308" s="277" t="s">
        <v>98</v>
      </c>
      <c r="G308" s="130">
        <v>11</v>
      </c>
      <c r="H308" s="31" t="s">
        <v>116</v>
      </c>
    </row>
    <row r="309" spans="1:18" hidden="1">
      <c r="A309" s="210">
        <v>8.1999999999999993</v>
      </c>
      <c r="B309" s="274">
        <f t="shared" si="9"/>
        <v>1.6585365853658538</v>
      </c>
      <c r="C309" s="210">
        <v>1</v>
      </c>
      <c r="D309" s="210">
        <v>3</v>
      </c>
      <c r="E309" s="277" t="s">
        <v>111</v>
      </c>
      <c r="F309" s="277" t="s">
        <v>98</v>
      </c>
      <c r="G309" s="130">
        <v>11</v>
      </c>
      <c r="H309" s="31" t="s">
        <v>116</v>
      </c>
    </row>
    <row r="310" spans="1:18" hidden="1">
      <c r="A310" s="210">
        <v>10.7</v>
      </c>
      <c r="B310" s="274">
        <f t="shared" si="9"/>
        <v>1.2710280373831777</v>
      </c>
      <c r="C310" s="210">
        <v>1</v>
      </c>
      <c r="D310" s="210">
        <v>4</v>
      </c>
      <c r="E310" s="277" t="s">
        <v>111</v>
      </c>
      <c r="F310" s="277" t="s">
        <v>98</v>
      </c>
      <c r="G310" s="130">
        <v>11</v>
      </c>
      <c r="H310" s="31" t="s">
        <v>116</v>
      </c>
    </row>
    <row r="311" spans="1:18">
      <c r="A311" s="210">
        <v>7.8</v>
      </c>
      <c r="B311" s="274">
        <f t="shared" si="9"/>
        <v>1.7435897435897436</v>
      </c>
      <c r="C311" s="210">
        <v>1</v>
      </c>
      <c r="D311" s="210">
        <v>3</v>
      </c>
      <c r="E311" s="277" t="s">
        <v>97</v>
      </c>
      <c r="F311" s="277" t="s">
        <v>98</v>
      </c>
      <c r="G311" s="130">
        <v>11</v>
      </c>
      <c r="H311" s="31" t="s">
        <v>116</v>
      </c>
    </row>
    <row r="312" spans="1:18">
      <c r="A312" s="210">
        <v>8.9</v>
      </c>
      <c r="B312" s="274">
        <f t="shared" si="9"/>
        <v>1.5280898876404494</v>
      </c>
      <c r="C312" s="210">
        <v>2</v>
      </c>
      <c r="D312" s="210">
        <v>3</v>
      </c>
      <c r="E312" s="277" t="s">
        <v>97</v>
      </c>
      <c r="F312" s="277" t="s">
        <v>98</v>
      </c>
      <c r="G312" s="130">
        <v>11</v>
      </c>
      <c r="H312" s="31" t="s">
        <v>116</v>
      </c>
    </row>
    <row r="313" spans="1:18" hidden="1">
      <c r="A313" s="203">
        <v>6.4</v>
      </c>
      <c r="B313" s="273">
        <f t="shared" ref="B313:B343" si="10">IF(A313&gt;0,7.75/A313,"")</f>
        <v>1.2109375</v>
      </c>
      <c r="C313" s="195">
        <v>1</v>
      </c>
      <c r="D313" s="195">
        <v>4</v>
      </c>
      <c r="E313" s="186" t="s">
        <v>95</v>
      </c>
      <c r="F313" s="186" t="s">
        <v>98</v>
      </c>
      <c r="G313" s="130">
        <v>12</v>
      </c>
      <c r="H313" s="176" t="s">
        <v>116</v>
      </c>
      <c r="L313" s="332"/>
      <c r="M313" s="224"/>
      <c r="N313" s="333"/>
      <c r="O313" s="334"/>
      <c r="P313" s="333"/>
      <c r="Q313" s="333"/>
      <c r="R313" s="178"/>
    </row>
    <row r="314" spans="1:18">
      <c r="A314" s="203">
        <v>6.4</v>
      </c>
      <c r="B314" s="273">
        <f t="shared" si="10"/>
        <v>1.2109375</v>
      </c>
      <c r="C314" s="195">
        <v>1</v>
      </c>
      <c r="D314" s="195">
        <v>3</v>
      </c>
      <c r="E314" s="186" t="s">
        <v>97</v>
      </c>
      <c r="F314" s="186" t="s">
        <v>98</v>
      </c>
      <c r="G314" s="130">
        <v>12</v>
      </c>
      <c r="H314" s="176" t="s">
        <v>116</v>
      </c>
      <c r="L314" s="493"/>
      <c r="M314" s="221"/>
      <c r="N314" s="494"/>
      <c r="O314" s="495"/>
      <c r="P314" s="494"/>
      <c r="Q314" s="494"/>
      <c r="R314" s="178"/>
    </row>
    <row r="315" spans="1:18" hidden="1">
      <c r="A315" s="203">
        <v>7.6</v>
      </c>
      <c r="B315" s="273">
        <f t="shared" si="10"/>
        <v>1.0197368421052633</v>
      </c>
      <c r="C315" s="195">
        <v>1</v>
      </c>
      <c r="D315" s="195">
        <v>4</v>
      </c>
      <c r="E315" s="186" t="s">
        <v>97</v>
      </c>
      <c r="F315" s="186" t="s">
        <v>98</v>
      </c>
      <c r="G315" s="130">
        <v>12</v>
      </c>
      <c r="H315" s="176" t="s">
        <v>116</v>
      </c>
      <c r="L315" s="332"/>
      <c r="M315" s="224"/>
      <c r="N315" s="333"/>
      <c r="O315" s="334"/>
      <c r="P315" s="333"/>
      <c r="Q315" s="333"/>
      <c r="R315" s="178"/>
    </row>
    <row r="316" spans="1:18" hidden="1">
      <c r="A316" s="204">
        <v>9.1</v>
      </c>
      <c r="B316" s="274">
        <f t="shared" si="10"/>
        <v>0.85164835164835173</v>
      </c>
      <c r="C316" s="138">
        <v>2</v>
      </c>
      <c r="D316" s="138">
        <v>3</v>
      </c>
      <c r="E316" s="130" t="s">
        <v>96</v>
      </c>
      <c r="F316" s="130" t="s">
        <v>98</v>
      </c>
      <c r="G316" s="130">
        <v>12</v>
      </c>
      <c r="H316" s="176" t="s">
        <v>116</v>
      </c>
      <c r="L316" s="332"/>
      <c r="M316" s="224"/>
      <c r="N316" s="333"/>
      <c r="O316" s="334"/>
      <c r="P316" s="333"/>
      <c r="Q316" s="333"/>
      <c r="R316" s="178"/>
    </row>
    <row r="317" spans="1:18">
      <c r="A317" s="204">
        <v>4.8</v>
      </c>
      <c r="B317" s="274">
        <f t="shared" si="10"/>
        <v>1.6145833333333335</v>
      </c>
      <c r="C317" s="138">
        <v>1</v>
      </c>
      <c r="D317" s="138">
        <v>3</v>
      </c>
      <c r="E317" s="130" t="s">
        <v>97</v>
      </c>
      <c r="F317" s="130" t="s">
        <v>98</v>
      </c>
      <c r="G317" s="130">
        <v>12</v>
      </c>
      <c r="H317" s="176" t="s">
        <v>116</v>
      </c>
      <c r="L317" s="223"/>
      <c r="M317" s="224"/>
      <c r="N317" s="225"/>
      <c r="O317" s="226"/>
      <c r="P317" s="225"/>
      <c r="Q317" s="225"/>
      <c r="R317" s="178"/>
    </row>
    <row r="318" spans="1:18" hidden="1">
      <c r="A318" s="204">
        <v>6.5</v>
      </c>
      <c r="B318" s="274">
        <f t="shared" si="10"/>
        <v>1.1923076923076923</v>
      </c>
      <c r="C318" s="138">
        <v>1</v>
      </c>
      <c r="D318" s="138">
        <v>3</v>
      </c>
      <c r="E318" s="130" t="s">
        <v>96</v>
      </c>
      <c r="F318" s="130" t="s">
        <v>98</v>
      </c>
      <c r="G318" s="130">
        <v>12</v>
      </c>
      <c r="H318" s="176" t="s">
        <v>116</v>
      </c>
      <c r="L318" s="223"/>
      <c r="M318" s="224"/>
      <c r="N318" s="225"/>
      <c r="O318" s="226"/>
      <c r="P318" s="225"/>
      <c r="Q318" s="225"/>
      <c r="R318" s="178"/>
    </row>
    <row r="319" spans="1:18" hidden="1">
      <c r="A319" s="204">
        <v>6.6</v>
      </c>
      <c r="B319" s="274">
        <f t="shared" si="10"/>
        <v>1.1742424242424243</v>
      </c>
      <c r="C319" s="138">
        <v>1</v>
      </c>
      <c r="D319" s="138">
        <v>3</v>
      </c>
      <c r="E319" s="130" t="s">
        <v>111</v>
      </c>
      <c r="F319" s="130" t="s">
        <v>98</v>
      </c>
      <c r="G319" s="130">
        <v>12</v>
      </c>
      <c r="H319" s="176" t="s">
        <v>116</v>
      </c>
      <c r="L319" s="223"/>
      <c r="M319" s="224"/>
      <c r="N319" s="225"/>
      <c r="O319" s="225"/>
      <c r="P319" s="225"/>
      <c r="Q319" s="225"/>
      <c r="R319" s="178"/>
    </row>
    <row r="320" spans="1:18">
      <c r="A320" s="204">
        <v>4.5999999999999996</v>
      </c>
      <c r="B320" s="274">
        <f t="shared" si="10"/>
        <v>1.6847826086956523</v>
      </c>
      <c r="C320" s="138">
        <v>1</v>
      </c>
      <c r="D320" s="138">
        <v>3</v>
      </c>
      <c r="E320" s="130" t="s">
        <v>97</v>
      </c>
      <c r="F320" s="130" t="s">
        <v>98</v>
      </c>
      <c r="G320" s="130">
        <v>12</v>
      </c>
      <c r="H320" s="176" t="s">
        <v>116</v>
      </c>
      <c r="L320" s="223"/>
      <c r="M320" s="224"/>
      <c r="N320" s="225"/>
      <c r="O320" s="225"/>
      <c r="P320" s="225"/>
      <c r="Q320" s="225"/>
      <c r="R320" s="178"/>
    </row>
    <row r="321" spans="1:18">
      <c r="A321" s="204">
        <v>6.6</v>
      </c>
      <c r="B321" s="274">
        <f t="shared" si="10"/>
        <v>1.1742424242424243</v>
      </c>
      <c r="C321" s="138">
        <v>2</v>
      </c>
      <c r="D321" s="138">
        <v>3</v>
      </c>
      <c r="E321" s="130" t="s">
        <v>97</v>
      </c>
      <c r="F321" s="130" t="s">
        <v>98</v>
      </c>
      <c r="G321" s="130">
        <v>12</v>
      </c>
      <c r="H321" s="176" t="s">
        <v>116</v>
      </c>
      <c r="L321" s="223"/>
      <c r="M321" s="224"/>
      <c r="N321" s="225"/>
      <c r="O321" s="225"/>
      <c r="P321" s="225"/>
      <c r="Q321" s="225"/>
      <c r="R321" s="178"/>
    </row>
    <row r="322" spans="1:18" hidden="1">
      <c r="A322" s="204">
        <v>9.3000000000000007</v>
      </c>
      <c r="B322" s="274">
        <f t="shared" si="10"/>
        <v>0.83333333333333326</v>
      </c>
      <c r="C322" s="138">
        <v>1</v>
      </c>
      <c r="D322" s="138">
        <v>4</v>
      </c>
      <c r="E322" s="130" t="s">
        <v>97</v>
      </c>
      <c r="F322" s="130" t="s">
        <v>98</v>
      </c>
      <c r="G322" s="130">
        <v>12</v>
      </c>
      <c r="H322" s="176" t="s">
        <v>116</v>
      </c>
      <c r="L322" s="223"/>
      <c r="M322" s="224"/>
      <c r="N322" s="225"/>
      <c r="O322" s="225"/>
      <c r="P322" s="225"/>
      <c r="Q322" s="225"/>
      <c r="R322" s="178"/>
    </row>
    <row r="323" spans="1:18">
      <c r="A323" s="204">
        <v>4.9000000000000004</v>
      </c>
      <c r="B323" s="274">
        <f t="shared" si="10"/>
        <v>1.5816326530612244</v>
      </c>
      <c r="C323" s="138">
        <v>1</v>
      </c>
      <c r="D323" s="138">
        <v>3</v>
      </c>
      <c r="E323" s="130" t="s">
        <v>97</v>
      </c>
      <c r="F323" s="130" t="s">
        <v>98</v>
      </c>
      <c r="G323" s="130">
        <v>12</v>
      </c>
      <c r="H323" s="176" t="s">
        <v>116</v>
      </c>
      <c r="L323" s="223"/>
      <c r="M323" s="224"/>
      <c r="N323" s="225"/>
      <c r="O323" s="225"/>
      <c r="P323" s="225"/>
      <c r="Q323" s="225"/>
      <c r="R323" s="178"/>
    </row>
    <row r="324" spans="1:18" hidden="1">
      <c r="A324" s="204">
        <v>5.5</v>
      </c>
      <c r="B324" s="274">
        <f t="shared" si="10"/>
        <v>1.4090909090909092</v>
      </c>
      <c r="C324" s="138">
        <v>2</v>
      </c>
      <c r="D324" s="138">
        <v>3</v>
      </c>
      <c r="E324" s="130" t="s">
        <v>96</v>
      </c>
      <c r="F324" s="130" t="s">
        <v>98</v>
      </c>
      <c r="G324" s="130">
        <v>12</v>
      </c>
      <c r="H324" s="176" t="s">
        <v>116</v>
      </c>
      <c r="L324" s="223"/>
      <c r="M324" s="224"/>
      <c r="N324" s="225"/>
      <c r="O324" s="225"/>
      <c r="P324" s="225"/>
      <c r="Q324" s="225"/>
      <c r="R324" s="178"/>
    </row>
    <row r="325" spans="1:18" hidden="1">
      <c r="A325" s="204">
        <v>10.4</v>
      </c>
      <c r="B325" s="274">
        <f t="shared" si="10"/>
        <v>0.74519230769230771</v>
      </c>
      <c r="C325" s="138">
        <v>2</v>
      </c>
      <c r="D325" s="138">
        <v>3</v>
      </c>
      <c r="E325" s="130" t="s">
        <v>96</v>
      </c>
      <c r="F325" s="130" t="s">
        <v>98</v>
      </c>
      <c r="G325" s="130">
        <v>12</v>
      </c>
      <c r="H325" s="176" t="s">
        <v>116</v>
      </c>
      <c r="L325" s="220"/>
      <c r="M325" s="221"/>
      <c r="N325" s="222"/>
      <c r="O325" s="222"/>
      <c r="P325" s="222"/>
      <c r="Q325" s="222"/>
      <c r="R325" s="178"/>
    </row>
    <row r="326" spans="1:18" hidden="1">
      <c r="A326" s="204">
        <v>8.6</v>
      </c>
      <c r="B326" s="274">
        <f t="shared" si="10"/>
        <v>0.90116279069767447</v>
      </c>
      <c r="C326" s="138">
        <v>2</v>
      </c>
      <c r="D326" s="138">
        <v>3</v>
      </c>
      <c r="E326" s="130" t="s">
        <v>96</v>
      </c>
      <c r="F326" s="130" t="s">
        <v>98</v>
      </c>
      <c r="G326" s="130">
        <v>12</v>
      </c>
      <c r="H326" s="176" t="s">
        <v>116</v>
      </c>
    </row>
    <row r="327" spans="1:18" hidden="1">
      <c r="A327" s="204">
        <v>6.4</v>
      </c>
      <c r="B327" s="274">
        <f t="shared" si="10"/>
        <v>1.2109375</v>
      </c>
      <c r="C327" s="138">
        <v>2</v>
      </c>
      <c r="D327" s="138">
        <v>3</v>
      </c>
      <c r="E327" s="130" t="s">
        <v>96</v>
      </c>
      <c r="F327" s="130" t="s">
        <v>98</v>
      </c>
      <c r="G327" s="130">
        <v>12</v>
      </c>
      <c r="H327" s="176" t="s">
        <v>116</v>
      </c>
    </row>
    <row r="328" spans="1:18" hidden="1">
      <c r="A328" s="204">
        <v>8.6999999999999993</v>
      </c>
      <c r="B328" s="274">
        <f t="shared" si="10"/>
        <v>0.8908045977011495</v>
      </c>
      <c r="C328" s="138">
        <v>2</v>
      </c>
      <c r="D328" s="138">
        <v>3</v>
      </c>
      <c r="E328" s="130" t="s">
        <v>96</v>
      </c>
      <c r="F328" s="130" t="s">
        <v>98</v>
      </c>
      <c r="G328" s="130">
        <v>12</v>
      </c>
      <c r="H328" s="176" t="s">
        <v>116</v>
      </c>
    </row>
    <row r="329" spans="1:18">
      <c r="A329" s="204">
        <v>6.5</v>
      </c>
      <c r="B329" s="274">
        <f t="shared" si="10"/>
        <v>1.1923076923076923</v>
      </c>
      <c r="C329" s="138">
        <v>1</v>
      </c>
      <c r="D329" s="138">
        <v>3</v>
      </c>
      <c r="E329" s="130" t="s">
        <v>97</v>
      </c>
      <c r="F329" s="130" t="s">
        <v>98</v>
      </c>
      <c r="G329" s="130">
        <v>12</v>
      </c>
      <c r="H329" s="176" t="s">
        <v>116</v>
      </c>
    </row>
    <row r="330" spans="1:18" hidden="1">
      <c r="A330" s="204">
        <v>8.5</v>
      </c>
      <c r="B330" s="274">
        <f t="shared" si="10"/>
        <v>0.91176470588235292</v>
      </c>
      <c r="C330" s="138">
        <v>2</v>
      </c>
      <c r="D330" s="138">
        <v>3</v>
      </c>
      <c r="E330" s="130" t="s">
        <v>96</v>
      </c>
      <c r="F330" s="130" t="s">
        <v>98</v>
      </c>
      <c r="G330" s="130">
        <v>12</v>
      </c>
      <c r="H330" s="176" t="s">
        <v>116</v>
      </c>
    </row>
    <row r="331" spans="1:18" hidden="1">
      <c r="A331" s="204">
        <v>5.8</v>
      </c>
      <c r="B331" s="274">
        <f t="shared" si="10"/>
        <v>1.3362068965517242</v>
      </c>
      <c r="C331" s="138">
        <v>2</v>
      </c>
      <c r="D331" s="138">
        <v>3</v>
      </c>
      <c r="E331" s="130" t="s">
        <v>96</v>
      </c>
      <c r="F331" s="130" t="s">
        <v>98</v>
      </c>
      <c r="G331" s="130">
        <v>12</v>
      </c>
      <c r="H331" s="176" t="s">
        <v>116</v>
      </c>
    </row>
    <row r="332" spans="1:18" hidden="1">
      <c r="A332" s="204">
        <v>7.3</v>
      </c>
      <c r="B332" s="274">
        <f t="shared" si="10"/>
        <v>1.0616438356164384</v>
      </c>
      <c r="C332" s="138">
        <v>1</v>
      </c>
      <c r="D332" s="138">
        <v>4</v>
      </c>
      <c r="E332" s="130" t="s">
        <v>97</v>
      </c>
      <c r="F332" s="130" t="s">
        <v>98</v>
      </c>
      <c r="G332" s="130">
        <v>12</v>
      </c>
      <c r="H332" s="176" t="s">
        <v>116</v>
      </c>
    </row>
    <row r="333" spans="1:18">
      <c r="A333" s="204">
        <v>6.6</v>
      </c>
      <c r="B333" s="274">
        <f t="shared" si="10"/>
        <v>1.1742424242424243</v>
      </c>
      <c r="C333" s="138">
        <v>1</v>
      </c>
      <c r="D333" s="138">
        <v>3</v>
      </c>
      <c r="E333" s="130" t="s">
        <v>97</v>
      </c>
      <c r="F333" s="130" t="s">
        <v>98</v>
      </c>
      <c r="G333" s="130">
        <v>12</v>
      </c>
      <c r="H333" s="176" t="s">
        <v>116</v>
      </c>
    </row>
    <row r="334" spans="1:18" hidden="1">
      <c r="A334" s="204">
        <v>12.2</v>
      </c>
      <c r="B334" s="274">
        <f t="shared" si="10"/>
        <v>0.63524590163934425</v>
      </c>
      <c r="C334" s="138">
        <v>2</v>
      </c>
      <c r="D334" s="138">
        <v>3</v>
      </c>
      <c r="E334" s="130" t="s">
        <v>96</v>
      </c>
      <c r="F334" s="130" t="s">
        <v>98</v>
      </c>
      <c r="G334" s="130">
        <v>12</v>
      </c>
      <c r="H334" s="176" t="s">
        <v>116</v>
      </c>
    </row>
    <row r="335" spans="1:18">
      <c r="A335" s="204">
        <v>5.0999999999999996</v>
      </c>
      <c r="B335" s="274">
        <f t="shared" si="10"/>
        <v>1.5196078431372551</v>
      </c>
      <c r="C335" s="138">
        <v>1</v>
      </c>
      <c r="D335" s="138">
        <v>3</v>
      </c>
      <c r="E335" s="130" t="s">
        <v>97</v>
      </c>
      <c r="F335" s="130" t="s">
        <v>98</v>
      </c>
      <c r="G335" s="130">
        <v>12</v>
      </c>
      <c r="H335" s="176" t="s">
        <v>116</v>
      </c>
    </row>
    <row r="336" spans="1:18">
      <c r="A336" s="204">
        <v>4.7</v>
      </c>
      <c r="B336" s="274">
        <f t="shared" si="10"/>
        <v>1.6489361702127658</v>
      </c>
      <c r="C336" s="138">
        <v>1</v>
      </c>
      <c r="D336" s="138">
        <v>3</v>
      </c>
      <c r="E336" s="130" t="s">
        <v>97</v>
      </c>
      <c r="F336" s="130" t="s">
        <v>98</v>
      </c>
      <c r="G336" s="130">
        <v>12</v>
      </c>
      <c r="H336" s="176" t="s">
        <v>116</v>
      </c>
    </row>
    <row r="337" spans="1:18">
      <c r="A337" s="204">
        <v>5.9</v>
      </c>
      <c r="B337" s="274">
        <f t="shared" si="10"/>
        <v>1.3135593220338981</v>
      </c>
      <c r="C337" s="138">
        <v>1</v>
      </c>
      <c r="D337" s="138">
        <v>3</v>
      </c>
      <c r="E337" s="130" t="s">
        <v>97</v>
      </c>
      <c r="F337" s="130" t="s">
        <v>98</v>
      </c>
      <c r="G337" s="130">
        <v>12</v>
      </c>
      <c r="H337" s="176" t="s">
        <v>116</v>
      </c>
    </row>
    <row r="338" spans="1:18">
      <c r="A338" s="204">
        <v>5.7</v>
      </c>
      <c r="B338" s="274">
        <f t="shared" si="10"/>
        <v>1.3596491228070176</v>
      </c>
      <c r="C338" s="138">
        <v>1</v>
      </c>
      <c r="D338" s="138">
        <v>3</v>
      </c>
      <c r="E338" s="130" t="s">
        <v>97</v>
      </c>
      <c r="F338" s="130" t="s">
        <v>98</v>
      </c>
      <c r="G338" s="130">
        <v>12</v>
      </c>
      <c r="H338" s="176" t="s">
        <v>116</v>
      </c>
    </row>
    <row r="339" spans="1:18">
      <c r="A339" s="204">
        <v>6.3</v>
      </c>
      <c r="B339" s="274">
        <f t="shared" si="10"/>
        <v>1.2301587301587302</v>
      </c>
      <c r="C339" s="138">
        <v>1</v>
      </c>
      <c r="D339" s="138">
        <v>3</v>
      </c>
      <c r="E339" s="130" t="s">
        <v>97</v>
      </c>
      <c r="F339" s="130" t="s">
        <v>98</v>
      </c>
      <c r="G339" s="130">
        <v>12</v>
      </c>
      <c r="H339" s="176" t="s">
        <v>116</v>
      </c>
    </row>
    <row r="340" spans="1:18">
      <c r="A340" s="204">
        <v>5.7</v>
      </c>
      <c r="B340" s="274">
        <f t="shared" si="10"/>
        <v>1.3596491228070176</v>
      </c>
      <c r="C340" s="138">
        <v>1</v>
      </c>
      <c r="D340" s="138">
        <v>3</v>
      </c>
      <c r="E340" s="130" t="s">
        <v>97</v>
      </c>
      <c r="F340" s="130" t="s">
        <v>98</v>
      </c>
      <c r="G340" s="130">
        <v>12</v>
      </c>
      <c r="H340" s="176" t="s">
        <v>116</v>
      </c>
    </row>
    <row r="341" spans="1:18" hidden="1">
      <c r="A341" s="204">
        <v>8.1</v>
      </c>
      <c r="B341" s="274">
        <f t="shared" si="10"/>
        <v>0.95679012345679015</v>
      </c>
      <c r="C341" s="138">
        <v>2</v>
      </c>
      <c r="D341" s="138">
        <v>3</v>
      </c>
      <c r="E341" s="130" t="s">
        <v>96</v>
      </c>
      <c r="F341" s="130" t="s">
        <v>98</v>
      </c>
      <c r="G341" s="130">
        <v>12</v>
      </c>
      <c r="H341" s="176" t="s">
        <v>116</v>
      </c>
    </row>
    <row r="342" spans="1:18">
      <c r="A342" s="204">
        <v>5.8</v>
      </c>
      <c r="B342" s="274">
        <f t="shared" si="10"/>
        <v>1.3362068965517242</v>
      </c>
      <c r="C342" s="138">
        <v>1</v>
      </c>
      <c r="D342" s="138">
        <v>3</v>
      </c>
      <c r="E342" s="130" t="s">
        <v>97</v>
      </c>
      <c r="F342" s="130" t="s">
        <v>98</v>
      </c>
      <c r="G342" s="130">
        <v>12</v>
      </c>
      <c r="H342" s="176" t="s">
        <v>116</v>
      </c>
      <c r="L342" s="220"/>
      <c r="M342" s="221"/>
      <c r="N342" s="222"/>
      <c r="P342" s="222"/>
      <c r="Q342" s="222"/>
      <c r="R342" s="93"/>
    </row>
    <row r="343" spans="1:18" hidden="1">
      <c r="A343" s="204">
        <v>7.2</v>
      </c>
      <c r="B343" s="274">
        <f t="shared" si="10"/>
        <v>1.0763888888888888</v>
      </c>
      <c r="C343" s="138">
        <v>2</v>
      </c>
      <c r="D343" s="138">
        <v>3</v>
      </c>
      <c r="E343" s="130" t="s">
        <v>96</v>
      </c>
      <c r="F343" s="130" t="s">
        <v>98</v>
      </c>
      <c r="G343" s="130">
        <v>12</v>
      </c>
      <c r="H343" s="176" t="s">
        <v>116</v>
      </c>
      <c r="L343" s="220"/>
      <c r="M343" s="221"/>
      <c r="N343" s="222"/>
      <c r="P343" s="222"/>
      <c r="Q343" s="222"/>
      <c r="R343" s="93"/>
    </row>
    <row r="344" spans="1:18" hidden="1">
      <c r="A344" s="203">
        <v>13.6</v>
      </c>
      <c r="B344" s="273">
        <f t="shared" ref="B344:B361" si="11">IF(A344&gt;0,13.6/A344,"")</f>
        <v>1</v>
      </c>
      <c r="C344" s="195">
        <v>1</v>
      </c>
      <c r="D344" s="195">
        <v>3</v>
      </c>
      <c r="E344" s="186" t="s">
        <v>111</v>
      </c>
      <c r="F344" s="186" t="s">
        <v>98</v>
      </c>
      <c r="G344" s="130">
        <v>12</v>
      </c>
      <c r="H344" s="176" t="s">
        <v>116</v>
      </c>
      <c r="L344" s="223"/>
      <c r="M344" s="224"/>
      <c r="N344" s="225"/>
      <c r="O344" s="99"/>
      <c r="P344" s="225"/>
      <c r="Q344" s="225"/>
      <c r="R344" s="93"/>
    </row>
    <row r="345" spans="1:18" hidden="1">
      <c r="A345" s="203">
        <v>11.5</v>
      </c>
      <c r="B345" s="273">
        <f t="shared" si="11"/>
        <v>1.182608695652174</v>
      </c>
      <c r="C345" s="195">
        <v>1</v>
      </c>
      <c r="D345" s="195">
        <v>3</v>
      </c>
      <c r="E345" s="186" t="s">
        <v>96</v>
      </c>
      <c r="F345" s="186" t="s">
        <v>98</v>
      </c>
      <c r="G345" s="130">
        <v>12</v>
      </c>
      <c r="H345" s="176" t="s">
        <v>116</v>
      </c>
      <c r="L345" s="220"/>
      <c r="M345" s="221"/>
      <c r="N345" s="222"/>
      <c r="P345" s="222"/>
      <c r="Q345" s="222"/>
      <c r="R345" s="93"/>
    </row>
    <row r="346" spans="1:18" hidden="1">
      <c r="A346" s="203">
        <v>14.1</v>
      </c>
      <c r="B346" s="273">
        <f t="shared" si="11"/>
        <v>0.96453900709219853</v>
      </c>
      <c r="C346" s="195">
        <v>1</v>
      </c>
      <c r="D346" s="195">
        <v>4</v>
      </c>
      <c r="E346" s="186" t="s">
        <v>95</v>
      </c>
      <c r="F346" s="186" t="s">
        <v>98</v>
      </c>
      <c r="G346" s="130">
        <v>12</v>
      </c>
      <c r="H346" s="176" t="s">
        <v>116</v>
      </c>
      <c r="L346" s="332"/>
      <c r="M346" s="224"/>
      <c r="N346" s="333"/>
      <c r="O346" s="334"/>
      <c r="P346" s="333"/>
      <c r="Q346" s="333"/>
      <c r="R346" s="178"/>
    </row>
    <row r="347" spans="1:18" hidden="1">
      <c r="A347" s="203">
        <v>6.5</v>
      </c>
      <c r="B347" s="273">
        <f t="shared" si="11"/>
        <v>2.0923076923076924</v>
      </c>
      <c r="C347" s="195">
        <v>1</v>
      </c>
      <c r="D347" s="195">
        <v>3</v>
      </c>
      <c r="E347" s="186" t="s">
        <v>96</v>
      </c>
      <c r="F347" s="186" t="s">
        <v>99</v>
      </c>
      <c r="G347" s="130">
        <v>12</v>
      </c>
      <c r="H347" s="176" t="s">
        <v>116</v>
      </c>
      <c r="L347" s="223"/>
      <c r="M347" s="224"/>
      <c r="N347" s="225"/>
      <c r="O347" s="99"/>
      <c r="P347" s="225"/>
      <c r="Q347" s="225"/>
      <c r="R347" s="178"/>
    </row>
    <row r="348" spans="1:18" hidden="1">
      <c r="A348" s="203">
        <v>9.9</v>
      </c>
      <c r="B348" s="273">
        <f t="shared" si="11"/>
        <v>1.3737373737373737</v>
      </c>
      <c r="C348" s="195">
        <v>1</v>
      </c>
      <c r="D348" s="195">
        <v>3</v>
      </c>
      <c r="E348" s="186" t="s">
        <v>111</v>
      </c>
      <c r="F348" s="186" t="s">
        <v>98</v>
      </c>
      <c r="G348" s="130">
        <v>12</v>
      </c>
      <c r="H348" s="176" t="s">
        <v>116</v>
      </c>
      <c r="L348" s="220"/>
      <c r="M348" s="221"/>
      <c r="N348" s="222"/>
      <c r="P348" s="222"/>
      <c r="Q348" s="222"/>
      <c r="R348" s="93"/>
    </row>
    <row r="349" spans="1:18">
      <c r="A349" s="203">
        <v>10.199999999999999</v>
      </c>
      <c r="B349" s="273">
        <f t="shared" si="11"/>
        <v>1.3333333333333335</v>
      </c>
      <c r="C349" s="195">
        <v>2</v>
      </c>
      <c r="D349" s="195">
        <v>3</v>
      </c>
      <c r="E349" s="186" t="s">
        <v>97</v>
      </c>
      <c r="F349" s="186" t="s">
        <v>98</v>
      </c>
      <c r="G349" s="130">
        <v>12</v>
      </c>
      <c r="H349" s="176" t="s">
        <v>116</v>
      </c>
      <c r="L349" s="220"/>
      <c r="M349" s="221"/>
      <c r="N349" s="222"/>
      <c r="O349" s="222"/>
      <c r="P349" s="222"/>
      <c r="Q349" s="222"/>
      <c r="R349" s="178"/>
    </row>
    <row r="350" spans="1:18">
      <c r="A350" s="203">
        <v>12.1</v>
      </c>
      <c r="B350" s="273">
        <f t="shared" si="11"/>
        <v>1.1239669421487604</v>
      </c>
      <c r="C350" s="195">
        <v>1</v>
      </c>
      <c r="D350" s="195">
        <v>3</v>
      </c>
      <c r="E350" s="186" t="s">
        <v>97</v>
      </c>
      <c r="F350" s="186" t="s">
        <v>98</v>
      </c>
      <c r="G350" s="130">
        <v>12</v>
      </c>
      <c r="H350" s="176" t="s">
        <v>116</v>
      </c>
      <c r="L350" s="332"/>
      <c r="M350" s="224"/>
      <c r="N350" s="333"/>
      <c r="O350" s="334"/>
      <c r="P350" s="333"/>
      <c r="Q350" s="333"/>
      <c r="R350" s="178"/>
    </row>
    <row r="351" spans="1:18" hidden="1">
      <c r="A351" s="203">
        <v>8.5</v>
      </c>
      <c r="B351" s="273">
        <f t="shared" si="11"/>
        <v>1.5999999999999999</v>
      </c>
      <c r="C351" s="195">
        <v>1</v>
      </c>
      <c r="D351" s="195">
        <v>3</v>
      </c>
      <c r="E351" s="186" t="s">
        <v>96</v>
      </c>
      <c r="F351" s="186" t="s">
        <v>98</v>
      </c>
      <c r="G351" s="130">
        <v>12</v>
      </c>
      <c r="H351" s="176" t="s">
        <v>116</v>
      </c>
      <c r="L351" s="493"/>
      <c r="M351" s="221"/>
      <c r="N351" s="494"/>
      <c r="O351" s="495"/>
      <c r="P351" s="494"/>
      <c r="Q351" s="494"/>
      <c r="R351" s="178"/>
    </row>
    <row r="352" spans="1:18" hidden="1">
      <c r="A352" s="203">
        <v>8</v>
      </c>
      <c r="B352" s="273">
        <f t="shared" si="11"/>
        <v>1.7</v>
      </c>
      <c r="C352" s="195">
        <v>2</v>
      </c>
      <c r="D352" s="195">
        <v>3</v>
      </c>
      <c r="E352" s="186" t="s">
        <v>96</v>
      </c>
      <c r="F352" s="186" t="s">
        <v>98</v>
      </c>
      <c r="G352" s="130">
        <v>12</v>
      </c>
      <c r="H352" s="176" t="s">
        <v>116</v>
      </c>
      <c r="L352" s="332"/>
      <c r="M352" s="224"/>
      <c r="N352" s="333"/>
      <c r="O352" s="334"/>
      <c r="P352" s="333"/>
      <c r="Q352" s="333"/>
      <c r="R352" s="178"/>
    </row>
    <row r="353" spans="1:18">
      <c r="A353" s="203">
        <v>7.6</v>
      </c>
      <c r="B353" s="273">
        <f t="shared" si="11"/>
        <v>1.7894736842105263</v>
      </c>
      <c r="C353" s="195">
        <v>1</v>
      </c>
      <c r="D353" s="195">
        <v>3</v>
      </c>
      <c r="E353" s="186" t="s">
        <v>97</v>
      </c>
      <c r="F353" s="186" t="s">
        <v>98</v>
      </c>
      <c r="G353" s="130">
        <v>12</v>
      </c>
      <c r="H353" s="176" t="s">
        <v>116</v>
      </c>
      <c r="L353" s="332"/>
      <c r="M353" s="224"/>
      <c r="N353" s="333"/>
      <c r="O353" s="334"/>
      <c r="P353" s="333"/>
      <c r="Q353" s="333"/>
      <c r="R353" s="178"/>
    </row>
    <row r="354" spans="1:18" hidden="1">
      <c r="A354" s="204">
        <v>14.5</v>
      </c>
      <c r="B354" s="274">
        <f t="shared" si="11"/>
        <v>0.93793103448275861</v>
      </c>
      <c r="C354" s="138">
        <v>2</v>
      </c>
      <c r="D354" s="138">
        <v>3</v>
      </c>
      <c r="E354" s="130" t="s">
        <v>96</v>
      </c>
      <c r="F354" s="130" t="s">
        <v>98</v>
      </c>
      <c r="G354" s="130">
        <v>12</v>
      </c>
      <c r="H354" s="176" t="s">
        <v>116</v>
      </c>
      <c r="L354" s="223"/>
      <c r="M354" s="224"/>
      <c r="N354" s="225"/>
      <c r="O354" s="226"/>
      <c r="P354" s="225"/>
      <c r="Q354" s="225"/>
      <c r="R354" s="178"/>
    </row>
    <row r="355" spans="1:18" hidden="1">
      <c r="A355" s="204">
        <v>13.4</v>
      </c>
      <c r="B355" s="274">
        <f t="shared" si="11"/>
        <v>1.0149253731343284</v>
      </c>
      <c r="C355" s="138">
        <v>2</v>
      </c>
      <c r="D355" s="138">
        <v>4</v>
      </c>
      <c r="E355" s="130" t="s">
        <v>96</v>
      </c>
      <c r="F355" s="130" t="s">
        <v>98</v>
      </c>
      <c r="G355" s="130">
        <v>12</v>
      </c>
      <c r="H355" s="176" t="s">
        <v>116</v>
      </c>
      <c r="L355" s="223"/>
      <c r="M355" s="224"/>
      <c r="N355" s="225"/>
      <c r="O355" s="226"/>
      <c r="P355" s="225"/>
      <c r="Q355" s="225"/>
      <c r="R355" s="178"/>
    </row>
    <row r="356" spans="1:18">
      <c r="A356" s="204">
        <v>8.6999999999999993</v>
      </c>
      <c r="B356" s="274">
        <f t="shared" si="11"/>
        <v>1.5632183908045978</v>
      </c>
      <c r="C356" s="138">
        <v>1</v>
      </c>
      <c r="D356" s="138">
        <v>3</v>
      </c>
      <c r="E356" s="130" t="s">
        <v>97</v>
      </c>
      <c r="F356" s="130" t="s">
        <v>99</v>
      </c>
      <c r="G356" s="130">
        <v>12</v>
      </c>
      <c r="H356" s="176" t="s">
        <v>116</v>
      </c>
      <c r="L356" s="223"/>
      <c r="M356" s="224"/>
      <c r="N356" s="225"/>
      <c r="O356" s="225"/>
      <c r="P356" s="225"/>
      <c r="Q356" s="225"/>
      <c r="R356" s="178"/>
    </row>
    <row r="357" spans="1:18">
      <c r="A357" s="204">
        <v>7.2</v>
      </c>
      <c r="B357" s="274">
        <f t="shared" si="11"/>
        <v>1.8888888888888888</v>
      </c>
      <c r="C357" s="138">
        <v>1</v>
      </c>
      <c r="D357" s="138">
        <v>3</v>
      </c>
      <c r="E357" s="130" t="s">
        <v>97</v>
      </c>
      <c r="F357" s="130" t="s">
        <v>100</v>
      </c>
      <c r="G357" s="130">
        <v>12</v>
      </c>
      <c r="H357" s="176" t="s">
        <v>116</v>
      </c>
      <c r="L357" s="223"/>
      <c r="M357" s="224"/>
      <c r="N357" s="225"/>
      <c r="O357" s="225"/>
      <c r="P357" s="225"/>
      <c r="Q357" s="225"/>
      <c r="R357" s="178"/>
    </row>
    <row r="358" spans="1:18" hidden="1">
      <c r="A358" s="204">
        <v>17.8</v>
      </c>
      <c r="B358" s="274">
        <f t="shared" si="11"/>
        <v>0.7640449438202247</v>
      </c>
      <c r="C358" s="138">
        <v>1</v>
      </c>
      <c r="D358" s="138">
        <v>4</v>
      </c>
      <c r="E358" s="130" t="s">
        <v>97</v>
      </c>
      <c r="F358" s="130" t="s">
        <v>99</v>
      </c>
      <c r="G358" s="130">
        <v>12</v>
      </c>
      <c r="H358" s="176" t="s">
        <v>116</v>
      </c>
      <c r="L358" s="223"/>
      <c r="M358" s="224"/>
      <c r="N358" s="225"/>
      <c r="O358" s="225"/>
      <c r="P358" s="225"/>
      <c r="Q358" s="225"/>
      <c r="R358" s="178"/>
    </row>
    <row r="359" spans="1:18">
      <c r="A359" s="204">
        <v>8.9</v>
      </c>
      <c r="B359" s="274">
        <f t="shared" si="11"/>
        <v>1.5280898876404494</v>
      </c>
      <c r="C359" s="138">
        <v>1</v>
      </c>
      <c r="D359" s="138">
        <v>3</v>
      </c>
      <c r="E359" s="130" t="s">
        <v>97</v>
      </c>
      <c r="F359" s="130" t="s">
        <v>98</v>
      </c>
      <c r="G359" s="130">
        <v>12</v>
      </c>
      <c r="H359" s="176" t="s">
        <v>116</v>
      </c>
      <c r="L359" s="223"/>
      <c r="M359" s="224"/>
      <c r="N359" s="225"/>
      <c r="O359" s="225"/>
      <c r="P359" s="225"/>
      <c r="Q359" s="225"/>
      <c r="R359" s="178"/>
    </row>
    <row r="360" spans="1:18">
      <c r="A360" s="204">
        <v>12.6</v>
      </c>
      <c r="B360" s="274">
        <f t="shared" si="11"/>
        <v>1.0793650793650793</v>
      </c>
      <c r="C360" s="138">
        <v>1</v>
      </c>
      <c r="D360" s="138">
        <v>3</v>
      </c>
      <c r="E360" s="130" t="s">
        <v>97</v>
      </c>
      <c r="F360" s="130" t="s">
        <v>98</v>
      </c>
      <c r="G360" s="130">
        <v>12</v>
      </c>
      <c r="H360" s="176" t="s">
        <v>116</v>
      </c>
      <c r="L360" s="223"/>
      <c r="M360" s="224"/>
      <c r="N360" s="225"/>
      <c r="O360" s="225"/>
      <c r="P360" s="225"/>
      <c r="Q360" s="225"/>
      <c r="R360" s="178"/>
    </row>
    <row r="361" spans="1:18" hidden="1">
      <c r="A361" s="204">
        <v>9.5</v>
      </c>
      <c r="B361" s="274">
        <f t="shared" si="11"/>
        <v>1.4315789473684211</v>
      </c>
      <c r="C361" s="138">
        <v>1</v>
      </c>
      <c r="D361" s="138">
        <v>3</v>
      </c>
      <c r="E361" s="130" t="s">
        <v>96</v>
      </c>
      <c r="F361" s="130" t="s">
        <v>98</v>
      </c>
      <c r="G361" s="130">
        <v>12</v>
      </c>
      <c r="H361" s="176" t="s">
        <v>116</v>
      </c>
      <c r="L361" s="223"/>
      <c r="M361" s="224"/>
      <c r="N361" s="225"/>
      <c r="O361" s="225"/>
      <c r="P361" s="225"/>
      <c r="Q361" s="225"/>
      <c r="R361" s="178"/>
    </row>
    <row r="362" spans="1:18">
      <c r="A362" s="195">
        <v>5.8</v>
      </c>
      <c r="B362" s="273">
        <f t="shared" ref="B362:B401" si="12">IF(A362&gt;0,7.75/A362,"")</f>
        <v>1.3362068965517242</v>
      </c>
      <c r="C362" s="195">
        <v>1</v>
      </c>
      <c r="D362" s="195">
        <v>3</v>
      </c>
      <c r="E362" s="186" t="s">
        <v>97</v>
      </c>
      <c r="F362" s="186" t="s">
        <v>98</v>
      </c>
      <c r="G362" s="130">
        <v>13</v>
      </c>
      <c r="H362" s="186" t="s">
        <v>116</v>
      </c>
    </row>
    <row r="363" spans="1:18" hidden="1">
      <c r="A363" s="195">
        <v>6.3</v>
      </c>
      <c r="B363" s="273">
        <f t="shared" si="12"/>
        <v>1.2301587301587302</v>
      </c>
      <c r="C363" s="195">
        <v>2</v>
      </c>
      <c r="D363" s="195">
        <v>3</v>
      </c>
      <c r="E363" s="186" t="s">
        <v>114</v>
      </c>
      <c r="F363" s="186" t="s">
        <v>98</v>
      </c>
      <c r="G363" s="130">
        <v>13</v>
      </c>
      <c r="H363" s="186" t="s">
        <v>116</v>
      </c>
    </row>
    <row r="364" spans="1:18">
      <c r="A364" s="195">
        <v>4.7</v>
      </c>
      <c r="B364" s="273">
        <f t="shared" si="12"/>
        <v>1.6489361702127658</v>
      </c>
      <c r="C364" s="195">
        <v>1</v>
      </c>
      <c r="D364" s="195">
        <v>3</v>
      </c>
      <c r="E364" s="186" t="s">
        <v>97</v>
      </c>
      <c r="F364" s="186" t="s">
        <v>98</v>
      </c>
      <c r="G364" s="130">
        <v>13</v>
      </c>
      <c r="H364" s="186" t="s">
        <v>116</v>
      </c>
    </row>
    <row r="365" spans="1:18" hidden="1">
      <c r="A365" s="138">
        <v>4.3</v>
      </c>
      <c r="B365" s="274">
        <f t="shared" si="12"/>
        <v>1.8023255813953489</v>
      </c>
      <c r="C365" s="138">
        <v>1</v>
      </c>
      <c r="D365" s="138">
        <v>3</v>
      </c>
      <c r="E365" s="130" t="s">
        <v>111</v>
      </c>
      <c r="F365" s="130" t="s">
        <v>98</v>
      </c>
      <c r="G365" s="130">
        <v>13</v>
      </c>
      <c r="H365" s="186" t="s">
        <v>116</v>
      </c>
    </row>
    <row r="366" spans="1:18">
      <c r="A366" s="138">
        <v>5.6</v>
      </c>
      <c r="B366" s="274">
        <f t="shared" si="12"/>
        <v>1.3839285714285716</v>
      </c>
      <c r="C366" s="138">
        <v>1</v>
      </c>
      <c r="D366" s="138">
        <v>3</v>
      </c>
      <c r="E366" s="130" t="s">
        <v>97</v>
      </c>
      <c r="F366" s="130" t="s">
        <v>99</v>
      </c>
      <c r="G366" s="130">
        <v>13</v>
      </c>
      <c r="H366" s="186" t="s">
        <v>116</v>
      </c>
    </row>
    <row r="367" spans="1:18" hidden="1">
      <c r="A367" s="138">
        <v>4.2</v>
      </c>
      <c r="B367" s="274">
        <f t="shared" si="12"/>
        <v>1.8452380952380951</v>
      </c>
      <c r="C367" s="138">
        <v>1</v>
      </c>
      <c r="D367" s="138">
        <v>3</v>
      </c>
      <c r="E367" s="130" t="s">
        <v>111</v>
      </c>
      <c r="F367" s="130" t="s">
        <v>98</v>
      </c>
      <c r="G367" s="130">
        <v>13</v>
      </c>
      <c r="H367" s="186" t="s">
        <v>116</v>
      </c>
    </row>
    <row r="368" spans="1:18" hidden="1">
      <c r="A368" s="138">
        <v>6.4</v>
      </c>
      <c r="B368" s="274">
        <f t="shared" si="12"/>
        <v>1.2109375</v>
      </c>
      <c r="C368" s="138">
        <v>1</v>
      </c>
      <c r="D368" s="138">
        <v>4</v>
      </c>
      <c r="E368" s="130" t="s">
        <v>96</v>
      </c>
      <c r="F368" s="130" t="s">
        <v>98</v>
      </c>
      <c r="G368" s="130">
        <v>13</v>
      </c>
      <c r="H368" s="186" t="s">
        <v>116</v>
      </c>
    </row>
    <row r="369" spans="1:8" hidden="1">
      <c r="A369" s="138">
        <v>4.4000000000000004</v>
      </c>
      <c r="B369" s="274">
        <f t="shared" si="12"/>
        <v>1.7613636363636362</v>
      </c>
      <c r="C369" s="138">
        <v>1</v>
      </c>
      <c r="D369" s="138">
        <v>3</v>
      </c>
      <c r="E369" s="130" t="s">
        <v>111</v>
      </c>
      <c r="F369" s="130" t="s">
        <v>98</v>
      </c>
      <c r="G369" s="130">
        <v>13</v>
      </c>
      <c r="H369" s="186" t="s">
        <v>116</v>
      </c>
    </row>
    <row r="370" spans="1:8" hidden="1">
      <c r="A370" s="138">
        <v>5.8</v>
      </c>
      <c r="B370" s="274">
        <f t="shared" si="12"/>
        <v>1.3362068965517242</v>
      </c>
      <c r="C370" s="138">
        <v>2</v>
      </c>
      <c r="D370" s="138">
        <v>3</v>
      </c>
      <c r="E370" s="130" t="s">
        <v>96</v>
      </c>
      <c r="F370" s="130" t="s">
        <v>98</v>
      </c>
      <c r="G370" s="130">
        <v>13</v>
      </c>
      <c r="H370" s="186" t="s">
        <v>116</v>
      </c>
    </row>
    <row r="371" spans="1:8" hidden="1">
      <c r="A371" s="138">
        <v>6.3</v>
      </c>
      <c r="B371" s="274">
        <f t="shared" si="12"/>
        <v>1.2301587301587302</v>
      </c>
      <c r="C371" s="138">
        <v>2</v>
      </c>
      <c r="D371" s="138">
        <v>5</v>
      </c>
      <c r="E371" s="130" t="s">
        <v>96</v>
      </c>
      <c r="F371" s="130" t="s">
        <v>98</v>
      </c>
      <c r="G371" s="130">
        <v>13</v>
      </c>
      <c r="H371" s="186" t="s">
        <v>116</v>
      </c>
    </row>
    <row r="372" spans="1:8" hidden="1">
      <c r="A372" s="138">
        <v>6.8</v>
      </c>
      <c r="B372" s="274">
        <f t="shared" si="12"/>
        <v>1.1397058823529411</v>
      </c>
      <c r="C372" s="138">
        <v>2</v>
      </c>
      <c r="D372" s="138">
        <v>4</v>
      </c>
      <c r="E372" s="130" t="s">
        <v>96</v>
      </c>
      <c r="F372" s="130" t="s">
        <v>98</v>
      </c>
      <c r="G372" s="130">
        <v>13</v>
      </c>
      <c r="H372" s="186" t="s">
        <v>116</v>
      </c>
    </row>
    <row r="373" spans="1:8">
      <c r="A373" s="138">
        <v>5.6</v>
      </c>
      <c r="B373" s="274">
        <f t="shared" si="12"/>
        <v>1.3839285714285716</v>
      </c>
      <c r="C373" s="138">
        <v>1</v>
      </c>
      <c r="D373" s="138">
        <v>3</v>
      </c>
      <c r="E373" s="130" t="s">
        <v>97</v>
      </c>
      <c r="F373" s="130" t="s">
        <v>98</v>
      </c>
      <c r="G373" s="130">
        <v>13</v>
      </c>
      <c r="H373" s="186" t="s">
        <v>116</v>
      </c>
    </row>
    <row r="374" spans="1:8" hidden="1">
      <c r="A374" s="138">
        <v>6.3</v>
      </c>
      <c r="B374" s="274">
        <f t="shared" si="12"/>
        <v>1.2301587301587302</v>
      </c>
      <c r="C374" s="138">
        <v>2</v>
      </c>
      <c r="D374" s="138">
        <v>3</v>
      </c>
      <c r="E374" s="130" t="s">
        <v>96</v>
      </c>
      <c r="F374" s="130" t="s">
        <v>98</v>
      </c>
      <c r="G374" s="130">
        <v>13</v>
      </c>
      <c r="H374" s="186" t="s">
        <v>116</v>
      </c>
    </row>
    <row r="375" spans="1:8" hidden="1">
      <c r="A375" s="138">
        <v>6.5</v>
      </c>
      <c r="B375" s="274">
        <f t="shared" si="12"/>
        <v>1.1923076923076923</v>
      </c>
      <c r="C375" s="138">
        <v>1</v>
      </c>
      <c r="D375" s="138">
        <v>3</v>
      </c>
      <c r="E375" s="130" t="s">
        <v>96</v>
      </c>
      <c r="F375" s="130" t="s">
        <v>99</v>
      </c>
      <c r="G375" s="130">
        <v>13</v>
      </c>
      <c r="H375" s="186" t="s">
        <v>116</v>
      </c>
    </row>
    <row r="376" spans="1:8" hidden="1">
      <c r="A376" s="138">
        <v>6</v>
      </c>
      <c r="B376" s="274">
        <f t="shared" si="12"/>
        <v>1.2916666666666667</v>
      </c>
      <c r="C376" s="138">
        <v>1</v>
      </c>
      <c r="D376" s="138">
        <v>3</v>
      </c>
      <c r="E376" s="130" t="s">
        <v>96</v>
      </c>
      <c r="F376" s="130" t="s">
        <v>98</v>
      </c>
      <c r="G376" s="130">
        <v>13</v>
      </c>
      <c r="H376" s="186" t="s">
        <v>116</v>
      </c>
    </row>
    <row r="377" spans="1:8" hidden="1">
      <c r="A377" s="138">
        <v>6.1</v>
      </c>
      <c r="B377" s="274">
        <f t="shared" si="12"/>
        <v>1.2704918032786885</v>
      </c>
      <c r="C377" s="138">
        <v>1</v>
      </c>
      <c r="D377" s="138">
        <v>3</v>
      </c>
      <c r="E377" s="130" t="s">
        <v>96</v>
      </c>
      <c r="F377" s="130" t="s">
        <v>98</v>
      </c>
      <c r="G377" s="130">
        <v>13</v>
      </c>
      <c r="H377" s="186" t="s">
        <v>116</v>
      </c>
    </row>
    <row r="378" spans="1:8" hidden="1">
      <c r="A378" s="138">
        <v>4.7</v>
      </c>
      <c r="B378" s="274">
        <f t="shared" si="12"/>
        <v>1.6489361702127658</v>
      </c>
      <c r="C378" s="138">
        <v>1</v>
      </c>
      <c r="D378" s="138">
        <v>3</v>
      </c>
      <c r="E378" s="130" t="s">
        <v>111</v>
      </c>
      <c r="F378" s="130" t="s">
        <v>98</v>
      </c>
      <c r="G378" s="130">
        <v>13</v>
      </c>
      <c r="H378" s="186" t="s">
        <v>116</v>
      </c>
    </row>
    <row r="379" spans="1:8" hidden="1">
      <c r="A379" s="138">
        <v>6.6</v>
      </c>
      <c r="B379" s="274">
        <f t="shared" si="12"/>
        <v>1.1742424242424243</v>
      </c>
      <c r="C379" s="138">
        <v>4</v>
      </c>
      <c r="D379" s="138">
        <v>3</v>
      </c>
      <c r="E379" s="130" t="s">
        <v>96</v>
      </c>
      <c r="F379" s="130" t="s">
        <v>98</v>
      </c>
      <c r="G379" s="130">
        <v>13</v>
      </c>
      <c r="H379" s="186" t="s">
        <v>116</v>
      </c>
    </row>
    <row r="380" spans="1:8" hidden="1">
      <c r="A380" s="138">
        <v>8.5</v>
      </c>
      <c r="B380" s="274">
        <f t="shared" si="12"/>
        <v>0.91176470588235292</v>
      </c>
      <c r="C380" s="138">
        <v>2</v>
      </c>
      <c r="D380" s="138">
        <v>4</v>
      </c>
      <c r="E380" s="130" t="s">
        <v>96</v>
      </c>
      <c r="F380" s="130" t="s">
        <v>98</v>
      </c>
      <c r="G380" s="130">
        <v>13</v>
      </c>
      <c r="H380" s="186" t="s">
        <v>116</v>
      </c>
    </row>
    <row r="381" spans="1:8">
      <c r="A381" s="138">
        <v>5.2</v>
      </c>
      <c r="B381" s="274">
        <f t="shared" si="12"/>
        <v>1.4903846153846154</v>
      </c>
      <c r="C381" s="138">
        <v>1</v>
      </c>
      <c r="D381" s="138">
        <v>3</v>
      </c>
      <c r="E381" s="130" t="s">
        <v>97</v>
      </c>
      <c r="F381" s="130" t="s">
        <v>98</v>
      </c>
      <c r="G381" s="130">
        <v>13</v>
      </c>
      <c r="H381" s="186" t="s">
        <v>116</v>
      </c>
    </row>
    <row r="382" spans="1:8" hidden="1">
      <c r="A382" s="138">
        <v>6.8</v>
      </c>
      <c r="B382" s="274">
        <f t="shared" si="12"/>
        <v>1.1397058823529411</v>
      </c>
      <c r="C382" s="138">
        <v>1</v>
      </c>
      <c r="D382" s="138">
        <v>3</v>
      </c>
      <c r="E382" s="130" t="s">
        <v>96</v>
      </c>
      <c r="F382" s="130" t="s">
        <v>98</v>
      </c>
      <c r="G382" s="130">
        <v>13</v>
      </c>
      <c r="H382" s="186" t="s">
        <v>116</v>
      </c>
    </row>
    <row r="383" spans="1:8" hidden="1">
      <c r="A383" s="138">
        <v>7.8</v>
      </c>
      <c r="B383" s="274">
        <f t="shared" si="12"/>
        <v>0.99358974358974361</v>
      </c>
      <c r="C383" s="138">
        <v>2</v>
      </c>
      <c r="D383" s="138">
        <v>3</v>
      </c>
      <c r="E383" s="130" t="s">
        <v>96</v>
      </c>
      <c r="F383" s="130" t="s">
        <v>99</v>
      </c>
      <c r="G383" s="130">
        <v>13</v>
      </c>
      <c r="H383" s="186" t="s">
        <v>116</v>
      </c>
    </row>
    <row r="384" spans="1:8" hidden="1">
      <c r="A384" s="138">
        <v>6.5</v>
      </c>
      <c r="B384" s="274">
        <f t="shared" si="12"/>
        <v>1.1923076923076923</v>
      </c>
      <c r="C384" s="138">
        <v>2</v>
      </c>
      <c r="D384" s="138">
        <v>3</v>
      </c>
      <c r="E384" s="130" t="s">
        <v>96</v>
      </c>
      <c r="F384" s="130" t="s">
        <v>98</v>
      </c>
      <c r="G384" s="130">
        <v>13</v>
      </c>
      <c r="H384" s="186" t="s">
        <v>116</v>
      </c>
    </row>
    <row r="385" spans="1:8" hidden="1">
      <c r="A385" s="138">
        <v>9.1999999999999993</v>
      </c>
      <c r="B385" s="274">
        <f t="shared" si="12"/>
        <v>0.84239130434782616</v>
      </c>
      <c r="C385" s="138">
        <v>2</v>
      </c>
      <c r="D385" s="138">
        <v>5</v>
      </c>
      <c r="E385" s="130" t="s">
        <v>96</v>
      </c>
      <c r="F385" s="130" t="s">
        <v>98</v>
      </c>
      <c r="G385" s="130">
        <v>13</v>
      </c>
      <c r="H385" s="186" t="s">
        <v>116</v>
      </c>
    </row>
    <row r="386" spans="1:8">
      <c r="A386" s="138">
        <v>6.6</v>
      </c>
      <c r="B386" s="274">
        <f t="shared" si="12"/>
        <v>1.1742424242424243</v>
      </c>
      <c r="C386" s="138">
        <v>1</v>
      </c>
      <c r="D386" s="138">
        <v>3</v>
      </c>
      <c r="E386" s="130" t="s">
        <v>97</v>
      </c>
      <c r="F386" s="130" t="s">
        <v>98</v>
      </c>
      <c r="G386" s="130">
        <v>13</v>
      </c>
      <c r="H386" s="186" t="s">
        <v>116</v>
      </c>
    </row>
    <row r="387" spans="1:8" hidden="1">
      <c r="A387" s="138">
        <v>7.9</v>
      </c>
      <c r="B387" s="274">
        <f t="shared" si="12"/>
        <v>0.98101265822784811</v>
      </c>
      <c r="C387" s="138">
        <v>4</v>
      </c>
      <c r="D387" s="138">
        <v>3</v>
      </c>
      <c r="E387" s="130" t="s">
        <v>96</v>
      </c>
      <c r="F387" s="130" t="s">
        <v>98</v>
      </c>
      <c r="G387" s="130">
        <v>13</v>
      </c>
      <c r="H387" s="186" t="s">
        <v>116</v>
      </c>
    </row>
    <row r="388" spans="1:8" hidden="1">
      <c r="A388" s="138">
        <v>6.9</v>
      </c>
      <c r="B388" s="274">
        <f t="shared" si="12"/>
        <v>1.1231884057971013</v>
      </c>
      <c r="C388" s="138">
        <v>38</v>
      </c>
      <c r="D388" s="138">
        <v>5</v>
      </c>
      <c r="E388" s="130" t="s">
        <v>96</v>
      </c>
      <c r="F388" s="130" t="s">
        <v>98</v>
      </c>
      <c r="G388" s="130">
        <v>13</v>
      </c>
      <c r="H388" s="186" t="s">
        <v>116</v>
      </c>
    </row>
    <row r="389" spans="1:8" hidden="1">
      <c r="A389" s="138">
        <v>5.9</v>
      </c>
      <c r="B389" s="274">
        <f t="shared" si="12"/>
        <v>1.3135593220338981</v>
      </c>
      <c r="C389" s="138">
        <v>2</v>
      </c>
      <c r="D389" s="138">
        <v>3</v>
      </c>
      <c r="E389" s="130" t="s">
        <v>111</v>
      </c>
      <c r="F389" s="130" t="s">
        <v>98</v>
      </c>
      <c r="G389" s="130">
        <v>13</v>
      </c>
      <c r="H389" s="186" t="s">
        <v>116</v>
      </c>
    </row>
    <row r="390" spans="1:8" hidden="1">
      <c r="A390" s="138">
        <v>5.6</v>
      </c>
      <c r="B390" s="274">
        <f t="shared" si="12"/>
        <v>1.3839285714285716</v>
      </c>
      <c r="C390" s="138">
        <v>1</v>
      </c>
      <c r="D390" s="138">
        <v>4</v>
      </c>
      <c r="E390" s="130" t="s">
        <v>97</v>
      </c>
      <c r="F390" s="130" t="s">
        <v>98</v>
      </c>
      <c r="G390" s="130">
        <v>13</v>
      </c>
      <c r="H390" s="186" t="s">
        <v>116</v>
      </c>
    </row>
    <row r="391" spans="1:8">
      <c r="A391" s="138">
        <v>5.9</v>
      </c>
      <c r="B391" s="274">
        <f t="shared" si="12"/>
        <v>1.3135593220338981</v>
      </c>
      <c r="C391" s="138">
        <v>5</v>
      </c>
      <c r="D391" s="138">
        <v>3</v>
      </c>
      <c r="E391" s="130" t="s">
        <v>97</v>
      </c>
      <c r="F391" s="130" t="s">
        <v>98</v>
      </c>
      <c r="G391" s="130">
        <v>13</v>
      </c>
      <c r="H391" s="186" t="s">
        <v>116</v>
      </c>
    </row>
    <row r="392" spans="1:8" hidden="1">
      <c r="A392" s="138">
        <v>6.9</v>
      </c>
      <c r="B392" s="274">
        <f t="shared" si="12"/>
        <v>1.1231884057971013</v>
      </c>
      <c r="C392" s="138">
        <v>4</v>
      </c>
      <c r="D392" s="138">
        <v>5</v>
      </c>
      <c r="E392" s="130" t="s">
        <v>96</v>
      </c>
      <c r="F392" s="130" t="s">
        <v>98</v>
      </c>
      <c r="G392" s="130">
        <v>13</v>
      </c>
      <c r="H392" s="186" t="s">
        <v>116</v>
      </c>
    </row>
    <row r="393" spans="1:8">
      <c r="A393" s="138">
        <v>9.8000000000000007</v>
      </c>
      <c r="B393" s="274">
        <f t="shared" si="12"/>
        <v>0.79081632653061218</v>
      </c>
      <c r="C393" s="138">
        <v>2</v>
      </c>
      <c r="D393" s="138">
        <v>3</v>
      </c>
      <c r="E393" s="130" t="s">
        <v>97</v>
      </c>
      <c r="F393" s="130" t="s">
        <v>99</v>
      </c>
      <c r="G393" s="130">
        <v>13</v>
      </c>
      <c r="H393" s="186" t="s">
        <v>116</v>
      </c>
    </row>
    <row r="394" spans="1:8" hidden="1">
      <c r="A394" s="138">
        <v>6.2</v>
      </c>
      <c r="B394" s="274">
        <f t="shared" si="12"/>
        <v>1.25</v>
      </c>
      <c r="C394" s="138">
        <v>2</v>
      </c>
      <c r="D394" s="138">
        <v>4</v>
      </c>
      <c r="E394" s="130" t="s">
        <v>96</v>
      </c>
      <c r="F394" s="130" t="s">
        <v>98</v>
      </c>
      <c r="G394" s="130">
        <v>13</v>
      </c>
      <c r="H394" s="186" t="s">
        <v>116</v>
      </c>
    </row>
    <row r="395" spans="1:8">
      <c r="A395" s="138">
        <v>4.8</v>
      </c>
      <c r="B395" s="274">
        <f t="shared" si="12"/>
        <v>1.6145833333333335</v>
      </c>
      <c r="C395" s="138">
        <v>1</v>
      </c>
      <c r="D395" s="138">
        <v>3</v>
      </c>
      <c r="E395" s="130" t="s">
        <v>97</v>
      </c>
      <c r="F395" s="130" t="s">
        <v>98</v>
      </c>
      <c r="G395" s="130">
        <v>13</v>
      </c>
      <c r="H395" s="186" t="s">
        <v>116</v>
      </c>
    </row>
    <row r="396" spans="1:8">
      <c r="A396" s="138">
        <v>5.5</v>
      </c>
      <c r="B396" s="274">
        <f t="shared" si="12"/>
        <v>1.4090909090909092</v>
      </c>
      <c r="C396" s="138">
        <v>1</v>
      </c>
      <c r="D396" s="138">
        <v>3</v>
      </c>
      <c r="E396" s="130" t="s">
        <v>97</v>
      </c>
      <c r="F396" s="130" t="s">
        <v>98</v>
      </c>
      <c r="G396" s="130">
        <v>13</v>
      </c>
      <c r="H396" s="186" t="s">
        <v>116</v>
      </c>
    </row>
    <row r="397" spans="1:8" hidden="1">
      <c r="A397" s="138">
        <v>4.8</v>
      </c>
      <c r="B397" s="274">
        <f t="shared" si="12"/>
        <v>1.6145833333333335</v>
      </c>
      <c r="C397" s="138">
        <v>1</v>
      </c>
      <c r="D397" s="138">
        <v>3</v>
      </c>
      <c r="E397" s="130" t="s">
        <v>96</v>
      </c>
      <c r="F397" s="130" t="s">
        <v>98</v>
      </c>
      <c r="G397" s="130">
        <v>13</v>
      </c>
      <c r="H397" s="186" t="s">
        <v>116</v>
      </c>
    </row>
    <row r="398" spans="1:8" hidden="1">
      <c r="A398" s="138">
        <v>6.3</v>
      </c>
      <c r="B398" s="274">
        <f t="shared" si="12"/>
        <v>1.2301587301587302</v>
      </c>
      <c r="C398" s="138">
        <v>1</v>
      </c>
      <c r="D398" s="138">
        <v>3</v>
      </c>
      <c r="E398" s="130" t="s">
        <v>111</v>
      </c>
      <c r="F398" s="130" t="s">
        <v>98</v>
      </c>
      <c r="G398" s="130">
        <v>13</v>
      </c>
      <c r="H398" s="186" t="s">
        <v>116</v>
      </c>
    </row>
    <row r="399" spans="1:8" hidden="1">
      <c r="A399" s="138">
        <v>7.8</v>
      </c>
      <c r="B399" s="274">
        <f t="shared" si="12"/>
        <v>0.99358974358974361</v>
      </c>
      <c r="C399" s="138">
        <v>1</v>
      </c>
      <c r="D399" s="138">
        <v>3</v>
      </c>
      <c r="E399" s="130" t="s">
        <v>96</v>
      </c>
      <c r="F399" s="130" t="s">
        <v>98</v>
      </c>
      <c r="G399" s="130">
        <v>13</v>
      </c>
      <c r="H399" s="186" t="s">
        <v>116</v>
      </c>
    </row>
    <row r="400" spans="1:8">
      <c r="A400" s="138">
        <v>5</v>
      </c>
      <c r="B400" s="274">
        <f t="shared" si="12"/>
        <v>1.55</v>
      </c>
      <c r="C400" s="138">
        <v>1</v>
      </c>
      <c r="D400" s="138">
        <v>3</v>
      </c>
      <c r="E400" s="130" t="s">
        <v>97</v>
      </c>
      <c r="F400" s="130" t="s">
        <v>98</v>
      </c>
      <c r="G400" s="130">
        <v>13</v>
      </c>
      <c r="H400" s="186" t="s">
        <v>116</v>
      </c>
    </row>
    <row r="401" spans="1:8" hidden="1">
      <c r="A401" s="138">
        <v>12</v>
      </c>
      <c r="B401" s="274">
        <f t="shared" si="12"/>
        <v>0.64583333333333337</v>
      </c>
      <c r="C401" s="138">
        <v>2</v>
      </c>
      <c r="D401" s="138">
        <v>3</v>
      </c>
      <c r="E401" s="130" t="s">
        <v>96</v>
      </c>
      <c r="F401" s="130" t="s">
        <v>99</v>
      </c>
      <c r="G401" s="130">
        <v>13</v>
      </c>
      <c r="H401" s="186" t="s">
        <v>116</v>
      </c>
    </row>
    <row r="402" spans="1:8">
      <c r="A402" s="195">
        <v>8.1999999999999993</v>
      </c>
      <c r="B402" s="273">
        <f t="shared" ref="B402:B429" si="13">IF(A402&gt;0,13.6/A402,"")</f>
        <v>1.6585365853658538</v>
      </c>
      <c r="C402" s="195">
        <v>2</v>
      </c>
      <c r="D402" s="195">
        <v>3</v>
      </c>
      <c r="E402" s="186" t="s">
        <v>97</v>
      </c>
      <c r="F402" s="186" t="s">
        <v>98</v>
      </c>
      <c r="G402" s="130">
        <v>13</v>
      </c>
      <c r="H402" s="186" t="s">
        <v>116</v>
      </c>
    </row>
    <row r="403" spans="1:8">
      <c r="A403" s="195">
        <v>10.199999999999999</v>
      </c>
      <c r="B403" s="273">
        <f t="shared" si="13"/>
        <v>1.3333333333333335</v>
      </c>
      <c r="C403" s="195">
        <v>1</v>
      </c>
      <c r="D403" s="195">
        <v>3</v>
      </c>
      <c r="E403" s="186" t="s">
        <v>97</v>
      </c>
      <c r="F403" s="186" t="s">
        <v>98</v>
      </c>
      <c r="G403" s="130">
        <v>13</v>
      </c>
      <c r="H403" s="186" t="s">
        <v>116</v>
      </c>
    </row>
    <row r="404" spans="1:8" hidden="1">
      <c r="A404" s="195">
        <v>10.199999999999999</v>
      </c>
      <c r="B404" s="273">
        <f t="shared" si="13"/>
        <v>1.3333333333333335</v>
      </c>
      <c r="C404" s="195">
        <v>2</v>
      </c>
      <c r="D404" s="195">
        <v>3</v>
      </c>
      <c r="E404" s="186" t="s">
        <v>114</v>
      </c>
      <c r="F404" s="186" t="s">
        <v>98</v>
      </c>
      <c r="G404" s="130">
        <v>13</v>
      </c>
      <c r="H404" s="186" t="s">
        <v>116</v>
      </c>
    </row>
    <row r="405" spans="1:8">
      <c r="A405" s="195">
        <v>8.6</v>
      </c>
      <c r="B405" s="273">
        <f t="shared" si="13"/>
        <v>1.5813953488372092</v>
      </c>
      <c r="C405" s="195">
        <v>1</v>
      </c>
      <c r="D405" s="195">
        <v>3</v>
      </c>
      <c r="E405" s="186" t="s">
        <v>97</v>
      </c>
      <c r="F405" s="186" t="s">
        <v>98</v>
      </c>
      <c r="G405" s="130">
        <v>13</v>
      </c>
      <c r="H405" s="186" t="s">
        <v>116</v>
      </c>
    </row>
    <row r="406" spans="1:8" hidden="1">
      <c r="A406" s="195">
        <v>10</v>
      </c>
      <c r="B406" s="273">
        <f t="shared" si="13"/>
        <v>1.3599999999999999</v>
      </c>
      <c r="C406" s="195">
        <v>1</v>
      </c>
      <c r="D406" s="195">
        <v>3</v>
      </c>
      <c r="E406" s="186" t="s">
        <v>96</v>
      </c>
      <c r="F406" s="186" t="s">
        <v>98</v>
      </c>
      <c r="G406" s="130">
        <v>13</v>
      </c>
      <c r="H406" s="186" t="s">
        <v>116</v>
      </c>
    </row>
    <row r="407" spans="1:8">
      <c r="A407" s="195">
        <v>9.6999999999999993</v>
      </c>
      <c r="B407" s="273">
        <f t="shared" si="13"/>
        <v>1.4020618556701032</v>
      </c>
      <c r="C407" s="195">
        <v>1</v>
      </c>
      <c r="D407" s="195">
        <v>3</v>
      </c>
      <c r="E407" s="186" t="s">
        <v>97</v>
      </c>
      <c r="F407" s="186" t="s">
        <v>98</v>
      </c>
      <c r="G407" s="130">
        <v>13</v>
      </c>
      <c r="H407" s="186" t="s">
        <v>116</v>
      </c>
    </row>
    <row r="408" spans="1:8" hidden="1">
      <c r="A408" s="195">
        <v>10.199999999999999</v>
      </c>
      <c r="B408" s="273">
        <f t="shared" si="13"/>
        <v>1.3333333333333335</v>
      </c>
      <c r="C408" s="195">
        <v>2</v>
      </c>
      <c r="D408" s="195">
        <v>4</v>
      </c>
      <c r="E408" s="186" t="s">
        <v>96</v>
      </c>
      <c r="F408" s="186" t="s">
        <v>98</v>
      </c>
      <c r="G408" s="130">
        <v>13</v>
      </c>
      <c r="H408" s="186" t="s">
        <v>116</v>
      </c>
    </row>
    <row r="409" spans="1:8">
      <c r="A409" s="195">
        <v>10.199999999999999</v>
      </c>
      <c r="B409" s="273">
        <f t="shared" si="13"/>
        <v>1.3333333333333335</v>
      </c>
      <c r="C409" s="195">
        <v>2</v>
      </c>
      <c r="D409" s="195">
        <v>3</v>
      </c>
      <c r="E409" s="186" t="s">
        <v>97</v>
      </c>
      <c r="F409" s="186" t="s">
        <v>98</v>
      </c>
      <c r="G409" s="130">
        <v>13</v>
      </c>
      <c r="H409" s="186" t="s">
        <v>116</v>
      </c>
    </row>
    <row r="410" spans="1:8" hidden="1">
      <c r="A410" s="195">
        <v>7.9</v>
      </c>
      <c r="B410" s="273">
        <f t="shared" si="13"/>
        <v>1.721518987341772</v>
      </c>
      <c r="C410" s="195">
        <v>3</v>
      </c>
      <c r="D410" s="195">
        <v>5</v>
      </c>
      <c r="E410" s="186" t="s">
        <v>96</v>
      </c>
      <c r="F410" s="186" t="s">
        <v>98</v>
      </c>
      <c r="G410" s="130">
        <v>13</v>
      </c>
      <c r="H410" s="186" t="s">
        <v>116</v>
      </c>
    </row>
    <row r="411" spans="1:8" hidden="1">
      <c r="A411" s="195">
        <v>9.5</v>
      </c>
      <c r="B411" s="273">
        <f t="shared" si="13"/>
        <v>1.4315789473684211</v>
      </c>
      <c r="C411" s="195">
        <v>2</v>
      </c>
      <c r="D411" s="195">
        <v>3</v>
      </c>
      <c r="E411" s="186" t="s">
        <v>96</v>
      </c>
      <c r="F411" s="186" t="s">
        <v>98</v>
      </c>
      <c r="G411" s="130">
        <v>13</v>
      </c>
      <c r="H411" s="186" t="s">
        <v>116</v>
      </c>
    </row>
    <row r="412" spans="1:8">
      <c r="A412" s="138">
        <v>10.6</v>
      </c>
      <c r="B412" s="274">
        <f t="shared" si="13"/>
        <v>1.2830188679245282</v>
      </c>
      <c r="C412" s="138">
        <v>1</v>
      </c>
      <c r="D412" s="138">
        <v>3</v>
      </c>
      <c r="E412" s="130" t="s">
        <v>97</v>
      </c>
      <c r="F412" s="130" t="s">
        <v>98</v>
      </c>
      <c r="G412" s="130">
        <v>13</v>
      </c>
      <c r="H412" s="186" t="s">
        <v>116</v>
      </c>
    </row>
    <row r="413" spans="1:8" hidden="1">
      <c r="A413" s="138">
        <v>13.2</v>
      </c>
      <c r="B413" s="274">
        <f t="shared" si="13"/>
        <v>1.0303030303030303</v>
      </c>
      <c r="C413" s="138">
        <v>6</v>
      </c>
      <c r="D413" s="138">
        <v>2</v>
      </c>
      <c r="E413" s="130" t="s">
        <v>111</v>
      </c>
      <c r="F413" s="130" t="s">
        <v>99</v>
      </c>
      <c r="G413" s="130">
        <v>13</v>
      </c>
      <c r="H413" s="186" t="s">
        <v>116</v>
      </c>
    </row>
    <row r="414" spans="1:8">
      <c r="A414" s="138">
        <v>6.2</v>
      </c>
      <c r="B414" s="274">
        <f t="shared" si="13"/>
        <v>2.193548387096774</v>
      </c>
      <c r="C414" s="138">
        <v>1</v>
      </c>
      <c r="D414" s="138">
        <v>3</v>
      </c>
      <c r="E414" s="130" t="s">
        <v>97</v>
      </c>
      <c r="F414" s="130" t="s">
        <v>98</v>
      </c>
      <c r="G414" s="130">
        <v>13</v>
      </c>
      <c r="H414" s="186" t="s">
        <v>116</v>
      </c>
    </row>
    <row r="415" spans="1:8">
      <c r="A415" s="138">
        <v>10.1</v>
      </c>
      <c r="B415" s="274">
        <f t="shared" si="13"/>
        <v>1.3465346534653466</v>
      </c>
      <c r="C415" s="138">
        <v>2</v>
      </c>
      <c r="D415" s="138">
        <v>5</v>
      </c>
      <c r="E415" s="130" t="s">
        <v>97</v>
      </c>
      <c r="F415" s="130" t="s">
        <v>98</v>
      </c>
      <c r="G415" s="130">
        <v>13</v>
      </c>
      <c r="H415" s="186" t="s">
        <v>116</v>
      </c>
    </row>
    <row r="416" spans="1:8">
      <c r="A416" s="138">
        <v>10.7</v>
      </c>
      <c r="B416" s="274">
        <f t="shared" si="13"/>
        <v>1.2710280373831777</v>
      </c>
      <c r="C416" s="138">
        <v>1</v>
      </c>
      <c r="D416" s="138">
        <v>3</v>
      </c>
      <c r="E416" s="130" t="s">
        <v>97</v>
      </c>
      <c r="F416" s="130" t="s">
        <v>98</v>
      </c>
      <c r="G416" s="130">
        <v>13</v>
      </c>
      <c r="H416" s="186" t="s">
        <v>116</v>
      </c>
    </row>
    <row r="417" spans="1:8" hidden="1">
      <c r="A417" s="138">
        <v>9.1</v>
      </c>
      <c r="B417" s="274">
        <f t="shared" si="13"/>
        <v>1.4945054945054945</v>
      </c>
      <c r="C417" s="138">
        <v>1</v>
      </c>
      <c r="D417" s="138">
        <v>4</v>
      </c>
      <c r="E417" s="130" t="s">
        <v>97</v>
      </c>
      <c r="F417" s="130" t="s">
        <v>98</v>
      </c>
      <c r="G417" s="130">
        <v>13</v>
      </c>
      <c r="H417" s="186" t="s">
        <v>116</v>
      </c>
    </row>
    <row r="418" spans="1:8" hidden="1">
      <c r="A418" s="138">
        <v>6.5</v>
      </c>
      <c r="B418" s="274">
        <f t="shared" si="13"/>
        <v>2.0923076923076924</v>
      </c>
      <c r="C418" s="138">
        <v>1</v>
      </c>
      <c r="D418" s="138">
        <v>3</v>
      </c>
      <c r="E418" s="130" t="s">
        <v>97</v>
      </c>
      <c r="F418" s="130" t="s">
        <v>112</v>
      </c>
      <c r="G418" s="130">
        <v>13</v>
      </c>
      <c r="H418" s="186" t="s">
        <v>116</v>
      </c>
    </row>
    <row r="419" spans="1:8">
      <c r="A419" s="138">
        <v>9.6</v>
      </c>
      <c r="B419" s="274">
        <f t="shared" si="13"/>
        <v>1.4166666666666667</v>
      </c>
      <c r="C419" s="138">
        <v>3</v>
      </c>
      <c r="D419" s="138">
        <v>2</v>
      </c>
      <c r="E419" s="130" t="s">
        <v>97</v>
      </c>
      <c r="F419" s="130" t="s">
        <v>98</v>
      </c>
      <c r="G419" s="130">
        <v>13</v>
      </c>
      <c r="H419" s="186" t="s">
        <v>116</v>
      </c>
    </row>
    <row r="420" spans="1:8" hidden="1">
      <c r="A420" s="138">
        <v>8.6999999999999993</v>
      </c>
      <c r="B420" s="274">
        <f t="shared" si="13"/>
        <v>1.5632183908045978</v>
      </c>
      <c r="C420" s="138">
        <v>1</v>
      </c>
      <c r="D420" s="138">
        <v>3</v>
      </c>
      <c r="E420" s="130" t="s">
        <v>111</v>
      </c>
      <c r="F420" s="130" t="s">
        <v>98</v>
      </c>
      <c r="G420" s="130">
        <v>13</v>
      </c>
      <c r="H420" s="186" t="s">
        <v>116</v>
      </c>
    </row>
    <row r="421" spans="1:8" hidden="1">
      <c r="A421" s="138">
        <v>8</v>
      </c>
      <c r="B421" s="274">
        <f t="shared" si="13"/>
        <v>1.7</v>
      </c>
      <c r="C421" s="138">
        <v>1</v>
      </c>
      <c r="D421" s="138">
        <v>3</v>
      </c>
      <c r="E421" s="130" t="s">
        <v>96</v>
      </c>
      <c r="F421" s="130" t="s">
        <v>98</v>
      </c>
      <c r="G421" s="130">
        <v>13</v>
      </c>
      <c r="H421" s="186" t="s">
        <v>116</v>
      </c>
    </row>
    <row r="422" spans="1:8" hidden="1">
      <c r="A422" s="138">
        <v>12.9</v>
      </c>
      <c r="B422" s="274">
        <f t="shared" si="13"/>
        <v>1.0542635658914727</v>
      </c>
      <c r="C422" s="138">
        <v>2</v>
      </c>
      <c r="D422" s="138">
        <v>4</v>
      </c>
      <c r="E422" s="130" t="s">
        <v>96</v>
      </c>
      <c r="F422" s="130" t="s">
        <v>98</v>
      </c>
      <c r="G422" s="130">
        <v>13</v>
      </c>
      <c r="H422" s="186" t="s">
        <v>116</v>
      </c>
    </row>
    <row r="423" spans="1:8" hidden="1">
      <c r="A423" s="138">
        <v>9.3000000000000007</v>
      </c>
      <c r="B423" s="274">
        <f t="shared" si="13"/>
        <v>1.4623655913978493</v>
      </c>
      <c r="C423" s="138">
        <v>2</v>
      </c>
      <c r="D423" s="138">
        <v>3</v>
      </c>
      <c r="E423" s="130" t="s">
        <v>96</v>
      </c>
      <c r="F423" s="130" t="s">
        <v>98</v>
      </c>
      <c r="G423" s="130">
        <v>13</v>
      </c>
      <c r="H423" s="186" t="s">
        <v>116</v>
      </c>
    </row>
    <row r="424" spans="1:8" hidden="1">
      <c r="A424" s="138">
        <v>9.3000000000000007</v>
      </c>
      <c r="B424" s="274">
        <f t="shared" si="13"/>
        <v>1.4623655913978493</v>
      </c>
      <c r="C424" s="138">
        <v>1</v>
      </c>
      <c r="D424" s="138">
        <v>3</v>
      </c>
      <c r="E424" s="130" t="s">
        <v>96</v>
      </c>
      <c r="F424" s="130" t="s">
        <v>98</v>
      </c>
      <c r="G424" s="130">
        <v>13</v>
      </c>
      <c r="H424" s="186" t="s">
        <v>116</v>
      </c>
    </row>
    <row r="425" spans="1:8">
      <c r="A425" s="138">
        <v>7.3</v>
      </c>
      <c r="B425" s="274">
        <f t="shared" si="13"/>
        <v>1.8630136986301369</v>
      </c>
      <c r="C425" s="138">
        <v>1</v>
      </c>
      <c r="D425" s="138">
        <v>2</v>
      </c>
      <c r="E425" s="130" t="s">
        <v>97</v>
      </c>
      <c r="F425" s="130" t="s">
        <v>98</v>
      </c>
      <c r="G425" s="130">
        <v>13</v>
      </c>
      <c r="H425" s="186" t="s">
        <v>116</v>
      </c>
    </row>
    <row r="426" spans="1:8" hidden="1">
      <c r="A426" s="138">
        <v>8.6999999999999993</v>
      </c>
      <c r="B426" s="274">
        <f t="shared" si="13"/>
        <v>1.5632183908045978</v>
      </c>
      <c r="C426" s="138">
        <v>1</v>
      </c>
      <c r="D426" s="138">
        <v>3</v>
      </c>
      <c r="E426" s="130" t="s">
        <v>96</v>
      </c>
      <c r="F426" s="130" t="s">
        <v>99</v>
      </c>
      <c r="G426" s="130">
        <v>13</v>
      </c>
      <c r="H426" s="186" t="s">
        <v>116</v>
      </c>
    </row>
    <row r="427" spans="1:8" hidden="1">
      <c r="A427" s="138">
        <v>10</v>
      </c>
      <c r="B427" s="274">
        <f t="shared" si="13"/>
        <v>1.3599999999999999</v>
      </c>
      <c r="C427" s="138">
        <v>1</v>
      </c>
      <c r="D427" s="138">
        <v>4</v>
      </c>
      <c r="E427" s="130" t="s">
        <v>96</v>
      </c>
      <c r="F427" s="130" t="s">
        <v>98</v>
      </c>
      <c r="G427" s="130">
        <v>13</v>
      </c>
      <c r="H427" s="186" t="s">
        <v>116</v>
      </c>
    </row>
    <row r="428" spans="1:8" hidden="1">
      <c r="A428" s="138">
        <v>12.1</v>
      </c>
      <c r="B428" s="274">
        <f t="shared" si="13"/>
        <v>1.1239669421487604</v>
      </c>
      <c r="C428" s="138">
        <v>2</v>
      </c>
      <c r="D428" s="138">
        <v>3</v>
      </c>
      <c r="E428" s="130" t="s">
        <v>96</v>
      </c>
      <c r="F428" s="130" t="s">
        <v>98</v>
      </c>
      <c r="G428" s="130">
        <v>13</v>
      </c>
      <c r="H428" s="186" t="s">
        <v>116</v>
      </c>
    </row>
    <row r="429" spans="1:8">
      <c r="A429" s="138">
        <v>10.3</v>
      </c>
      <c r="B429" s="274">
        <f t="shared" si="13"/>
        <v>1.320388349514563</v>
      </c>
      <c r="C429" s="138">
        <v>1</v>
      </c>
      <c r="D429" s="138">
        <v>3</v>
      </c>
      <c r="E429" s="130" t="s">
        <v>97</v>
      </c>
      <c r="F429" s="130" t="s">
        <v>98</v>
      </c>
      <c r="G429" s="130">
        <v>13</v>
      </c>
      <c r="H429" s="186" t="s">
        <v>116</v>
      </c>
    </row>
    <row r="430" spans="1:8" hidden="1">
      <c r="A430" s="195">
        <v>4.4000000000000004</v>
      </c>
      <c r="B430" s="273">
        <f t="shared" ref="B430:B444" si="14">IF(A430&gt;0,7.75/A430,"")</f>
        <v>1.7613636363636362</v>
      </c>
      <c r="C430" s="195">
        <v>1</v>
      </c>
      <c r="D430" s="195">
        <v>3</v>
      </c>
      <c r="E430" s="186" t="s">
        <v>111</v>
      </c>
      <c r="F430" s="186" t="s">
        <v>98</v>
      </c>
      <c r="G430" s="130">
        <v>14</v>
      </c>
      <c r="H430" s="176" t="s">
        <v>116</v>
      </c>
    </row>
    <row r="431" spans="1:8" hidden="1">
      <c r="A431" s="195">
        <v>6.5</v>
      </c>
      <c r="B431" s="273">
        <f t="shared" si="14"/>
        <v>1.1923076923076923</v>
      </c>
      <c r="C431" s="195">
        <v>7</v>
      </c>
      <c r="D431" s="195">
        <v>2</v>
      </c>
      <c r="E431" s="186" t="s">
        <v>111</v>
      </c>
      <c r="F431" s="186" t="s">
        <v>98</v>
      </c>
      <c r="G431" s="130">
        <v>14</v>
      </c>
      <c r="H431" s="176" t="s">
        <v>116</v>
      </c>
    </row>
    <row r="432" spans="1:8" hidden="1">
      <c r="A432" s="195">
        <v>6.4</v>
      </c>
      <c r="B432" s="273">
        <f t="shared" si="14"/>
        <v>1.2109375</v>
      </c>
      <c r="C432" s="195">
        <v>2</v>
      </c>
      <c r="D432" s="195">
        <v>3</v>
      </c>
      <c r="E432" s="186" t="s">
        <v>111</v>
      </c>
      <c r="F432" s="186" t="s">
        <v>98</v>
      </c>
      <c r="G432" s="130">
        <v>14</v>
      </c>
      <c r="H432" s="176" t="s">
        <v>116</v>
      </c>
    </row>
    <row r="433" spans="1:8" hidden="1">
      <c r="A433" s="138">
        <v>5.8</v>
      </c>
      <c r="B433" s="274">
        <f t="shared" si="14"/>
        <v>1.3362068965517242</v>
      </c>
      <c r="C433" s="138">
        <v>1</v>
      </c>
      <c r="D433" s="138">
        <v>3</v>
      </c>
      <c r="E433" s="130" t="s">
        <v>111</v>
      </c>
      <c r="F433" s="130" t="s">
        <v>98</v>
      </c>
      <c r="G433" s="130">
        <v>14</v>
      </c>
      <c r="H433" s="176" t="s">
        <v>116</v>
      </c>
    </row>
    <row r="434" spans="1:8">
      <c r="A434" s="138">
        <v>5</v>
      </c>
      <c r="B434" s="274">
        <f t="shared" si="14"/>
        <v>1.55</v>
      </c>
      <c r="C434" s="138">
        <v>1</v>
      </c>
      <c r="D434" s="138">
        <v>3</v>
      </c>
      <c r="E434" s="130" t="s">
        <v>97</v>
      </c>
      <c r="F434" s="130" t="s">
        <v>98</v>
      </c>
      <c r="G434" s="130">
        <v>14</v>
      </c>
      <c r="H434" s="176" t="s">
        <v>116</v>
      </c>
    </row>
    <row r="435" spans="1:8" hidden="1">
      <c r="A435" s="138">
        <v>4.0999999999999996</v>
      </c>
      <c r="B435" s="274">
        <f t="shared" si="14"/>
        <v>1.8902439024390245</v>
      </c>
      <c r="C435" s="138">
        <v>1</v>
      </c>
      <c r="D435" s="138">
        <v>3</v>
      </c>
      <c r="E435" s="130" t="s">
        <v>111</v>
      </c>
      <c r="F435" s="130" t="s">
        <v>98</v>
      </c>
      <c r="G435" s="130">
        <v>14</v>
      </c>
      <c r="H435" s="176" t="s">
        <v>116</v>
      </c>
    </row>
    <row r="436" spans="1:8">
      <c r="A436" s="138">
        <v>5.2</v>
      </c>
      <c r="B436" s="274">
        <f t="shared" si="14"/>
        <v>1.4903846153846154</v>
      </c>
      <c r="C436" s="138">
        <v>2</v>
      </c>
      <c r="D436" s="138">
        <v>3</v>
      </c>
      <c r="E436" s="130" t="s">
        <v>97</v>
      </c>
      <c r="F436" s="130" t="s">
        <v>98</v>
      </c>
      <c r="G436" s="130">
        <v>14</v>
      </c>
      <c r="H436" s="176" t="s">
        <v>116</v>
      </c>
    </row>
    <row r="437" spans="1:8" hidden="1">
      <c r="A437" s="138">
        <v>6.6</v>
      </c>
      <c r="B437" s="274">
        <f t="shared" si="14"/>
        <v>1.1742424242424243</v>
      </c>
      <c r="C437" s="138">
        <v>1</v>
      </c>
      <c r="D437" s="138">
        <v>3</v>
      </c>
      <c r="E437" s="130" t="s">
        <v>111</v>
      </c>
      <c r="F437" s="130" t="s">
        <v>98</v>
      </c>
      <c r="G437" s="130">
        <v>14</v>
      </c>
      <c r="H437" s="176" t="s">
        <v>116</v>
      </c>
    </row>
    <row r="438" spans="1:8" hidden="1">
      <c r="A438" s="138">
        <v>5.5</v>
      </c>
      <c r="B438" s="274">
        <f t="shared" si="14"/>
        <v>1.4090909090909092</v>
      </c>
      <c r="C438" s="138">
        <v>1</v>
      </c>
      <c r="D438" s="138">
        <v>3</v>
      </c>
      <c r="E438" s="130" t="s">
        <v>111</v>
      </c>
      <c r="F438" s="130" t="s">
        <v>98</v>
      </c>
      <c r="G438" s="130">
        <v>14</v>
      </c>
      <c r="H438" s="176" t="s">
        <v>116</v>
      </c>
    </row>
    <row r="439" spans="1:8">
      <c r="A439" s="138">
        <v>5.6</v>
      </c>
      <c r="B439" s="274">
        <f t="shared" si="14"/>
        <v>1.3839285714285716</v>
      </c>
      <c r="C439" s="138">
        <v>1</v>
      </c>
      <c r="D439" s="138">
        <v>3</v>
      </c>
      <c r="E439" s="130" t="s">
        <v>97</v>
      </c>
      <c r="F439" s="130" t="s">
        <v>98</v>
      </c>
      <c r="G439" s="130">
        <v>14</v>
      </c>
      <c r="H439" s="176" t="s">
        <v>116</v>
      </c>
    </row>
    <row r="440" spans="1:8" hidden="1">
      <c r="A440" s="138">
        <v>7.3</v>
      </c>
      <c r="B440" s="274">
        <f t="shared" si="14"/>
        <v>1.0616438356164384</v>
      </c>
      <c r="C440" s="138">
        <v>1</v>
      </c>
      <c r="D440" s="138">
        <v>3</v>
      </c>
      <c r="E440" s="130" t="s">
        <v>111</v>
      </c>
      <c r="F440" s="130" t="s">
        <v>98</v>
      </c>
      <c r="G440" s="130">
        <v>14</v>
      </c>
      <c r="H440" s="176" t="s">
        <v>116</v>
      </c>
    </row>
    <row r="441" spans="1:8" hidden="1">
      <c r="A441" s="138">
        <v>5.9</v>
      </c>
      <c r="B441" s="274">
        <f t="shared" si="14"/>
        <v>1.3135593220338981</v>
      </c>
      <c r="C441" s="138">
        <v>12</v>
      </c>
      <c r="D441" s="138">
        <v>5</v>
      </c>
      <c r="E441" s="130" t="s">
        <v>114</v>
      </c>
      <c r="F441" s="130" t="s">
        <v>98</v>
      </c>
      <c r="G441" s="130">
        <v>14</v>
      </c>
      <c r="H441" s="176" t="s">
        <v>116</v>
      </c>
    </row>
    <row r="442" spans="1:8" hidden="1">
      <c r="A442" s="138">
        <v>7.3</v>
      </c>
      <c r="B442" s="274">
        <f t="shared" si="14"/>
        <v>1.0616438356164384</v>
      </c>
      <c r="C442" s="138">
        <v>2</v>
      </c>
      <c r="D442" s="138">
        <v>5</v>
      </c>
      <c r="E442" s="130" t="s">
        <v>96</v>
      </c>
      <c r="F442" s="130" t="s">
        <v>98</v>
      </c>
      <c r="G442" s="130">
        <v>14</v>
      </c>
      <c r="H442" s="176" t="s">
        <v>116</v>
      </c>
    </row>
    <row r="443" spans="1:8" hidden="1">
      <c r="A443" s="138">
        <v>6.5</v>
      </c>
      <c r="B443" s="274">
        <f t="shared" si="14"/>
        <v>1.1923076923076923</v>
      </c>
      <c r="C443" s="138">
        <v>1</v>
      </c>
      <c r="D443" s="138">
        <v>3</v>
      </c>
      <c r="E443" s="130" t="s">
        <v>96</v>
      </c>
      <c r="F443" s="130" t="s">
        <v>98</v>
      </c>
      <c r="G443" s="130">
        <v>14</v>
      </c>
      <c r="H443" s="176" t="s">
        <v>116</v>
      </c>
    </row>
    <row r="444" spans="1:8" hidden="1">
      <c r="A444" s="138">
        <v>7.3</v>
      </c>
      <c r="B444" s="274">
        <f t="shared" si="14"/>
        <v>1.0616438356164384</v>
      </c>
      <c r="C444" s="138">
        <v>2</v>
      </c>
      <c r="D444" s="138">
        <v>3</v>
      </c>
      <c r="E444" s="130" t="s">
        <v>111</v>
      </c>
      <c r="F444" s="130" t="s">
        <v>98</v>
      </c>
      <c r="G444" s="130">
        <v>14</v>
      </c>
      <c r="H444" s="176" t="s">
        <v>116</v>
      </c>
    </row>
    <row r="445" spans="1:8">
      <c r="A445" s="138">
        <v>5.7</v>
      </c>
      <c r="B445" s="274">
        <f t="shared" ref="B445:B473" si="15">IF(A445&gt;0,7.75/A445,"")</f>
        <v>1.3596491228070176</v>
      </c>
      <c r="C445" s="138">
        <v>1</v>
      </c>
      <c r="D445" s="138">
        <v>3</v>
      </c>
      <c r="E445" s="130" t="s">
        <v>97</v>
      </c>
      <c r="F445" s="130" t="s">
        <v>98</v>
      </c>
      <c r="G445" s="130">
        <v>14</v>
      </c>
      <c r="H445" s="176" t="s">
        <v>116</v>
      </c>
    </row>
    <row r="446" spans="1:8" hidden="1">
      <c r="A446" s="138">
        <v>7.3</v>
      </c>
      <c r="B446" s="274">
        <f t="shared" si="15"/>
        <v>1.0616438356164384</v>
      </c>
      <c r="C446" s="138">
        <v>2</v>
      </c>
      <c r="D446" s="138">
        <v>4</v>
      </c>
      <c r="E446" s="130" t="s">
        <v>111</v>
      </c>
      <c r="F446" s="130" t="s">
        <v>98</v>
      </c>
      <c r="G446" s="130">
        <v>14</v>
      </c>
      <c r="H446" s="176" t="s">
        <v>116</v>
      </c>
    </row>
    <row r="447" spans="1:8" hidden="1">
      <c r="A447" s="138">
        <v>8.6999999999999993</v>
      </c>
      <c r="B447" s="274">
        <f t="shared" si="15"/>
        <v>0.8908045977011495</v>
      </c>
      <c r="C447" s="138">
        <v>2</v>
      </c>
      <c r="D447" s="138">
        <v>3</v>
      </c>
      <c r="E447" s="130" t="s">
        <v>96</v>
      </c>
      <c r="F447" s="130" t="s">
        <v>98</v>
      </c>
      <c r="G447" s="130">
        <v>14</v>
      </c>
      <c r="H447" s="176" t="s">
        <v>116</v>
      </c>
    </row>
    <row r="448" spans="1:8" hidden="1">
      <c r="A448" s="138">
        <v>8.6</v>
      </c>
      <c r="B448" s="274">
        <f t="shared" si="15"/>
        <v>0.90116279069767447</v>
      </c>
      <c r="C448" s="138">
        <v>4</v>
      </c>
      <c r="D448" s="138">
        <v>5</v>
      </c>
      <c r="E448" s="130" t="s">
        <v>96</v>
      </c>
      <c r="F448" s="130" t="s">
        <v>98</v>
      </c>
      <c r="G448" s="130">
        <v>14</v>
      </c>
      <c r="H448" s="176" t="s">
        <v>116</v>
      </c>
    </row>
    <row r="449" spans="1:8" hidden="1">
      <c r="A449" s="138">
        <v>4.5</v>
      </c>
      <c r="B449" s="274">
        <f t="shared" si="15"/>
        <v>1.7222222222222223</v>
      </c>
      <c r="C449" s="138">
        <v>1</v>
      </c>
      <c r="D449" s="138">
        <v>3</v>
      </c>
      <c r="E449" s="130" t="s">
        <v>111</v>
      </c>
      <c r="F449" s="130" t="s">
        <v>98</v>
      </c>
      <c r="G449" s="130">
        <v>14</v>
      </c>
      <c r="H449" s="176" t="s">
        <v>116</v>
      </c>
    </row>
    <row r="450" spans="1:8">
      <c r="A450" s="138">
        <v>6.3</v>
      </c>
      <c r="B450" s="274">
        <f t="shared" si="15"/>
        <v>1.2301587301587302</v>
      </c>
      <c r="C450" s="138">
        <v>1</v>
      </c>
      <c r="D450" s="138">
        <v>3</v>
      </c>
      <c r="E450" s="130" t="s">
        <v>97</v>
      </c>
      <c r="F450" s="130" t="s">
        <v>98</v>
      </c>
      <c r="G450" s="130">
        <v>14</v>
      </c>
      <c r="H450" s="176" t="s">
        <v>116</v>
      </c>
    </row>
    <row r="451" spans="1:8" hidden="1">
      <c r="A451" s="138">
        <v>5.7</v>
      </c>
      <c r="B451" s="274">
        <f t="shared" si="15"/>
        <v>1.3596491228070176</v>
      </c>
      <c r="C451" s="138">
        <v>1</v>
      </c>
      <c r="D451" s="138">
        <v>4</v>
      </c>
      <c r="E451" s="130" t="s">
        <v>97</v>
      </c>
      <c r="F451" s="130" t="s">
        <v>98</v>
      </c>
      <c r="G451" s="130">
        <v>14</v>
      </c>
      <c r="H451" s="176" t="s">
        <v>116</v>
      </c>
    </row>
    <row r="452" spans="1:8" hidden="1">
      <c r="A452" s="138">
        <v>6.9</v>
      </c>
      <c r="B452" s="274">
        <f t="shared" si="15"/>
        <v>1.1231884057971013</v>
      </c>
      <c r="C452" s="138">
        <v>1</v>
      </c>
      <c r="D452" s="138">
        <v>3</v>
      </c>
      <c r="E452" s="130" t="s">
        <v>111</v>
      </c>
      <c r="F452" s="130" t="s">
        <v>98</v>
      </c>
      <c r="G452" s="130">
        <v>14</v>
      </c>
      <c r="H452" s="176" t="s">
        <v>116</v>
      </c>
    </row>
    <row r="453" spans="1:8" hidden="1">
      <c r="A453" s="138">
        <v>5.9</v>
      </c>
      <c r="B453" s="274">
        <f t="shared" si="15"/>
        <v>1.3135593220338981</v>
      </c>
      <c r="C453" s="138">
        <v>2</v>
      </c>
      <c r="D453" s="138">
        <v>3</v>
      </c>
      <c r="E453" s="130" t="s">
        <v>111</v>
      </c>
      <c r="F453" s="130" t="s">
        <v>98</v>
      </c>
      <c r="G453" s="130">
        <v>14</v>
      </c>
      <c r="H453" s="176" t="s">
        <v>116</v>
      </c>
    </row>
    <row r="454" spans="1:8">
      <c r="A454" s="138">
        <v>5.6</v>
      </c>
      <c r="B454" s="274">
        <f t="shared" si="15"/>
        <v>1.3839285714285716</v>
      </c>
      <c r="C454" s="138">
        <v>1</v>
      </c>
      <c r="D454" s="138">
        <v>3</v>
      </c>
      <c r="E454" s="130" t="s">
        <v>97</v>
      </c>
      <c r="F454" s="130" t="s">
        <v>98</v>
      </c>
      <c r="G454" s="130">
        <v>14</v>
      </c>
      <c r="H454" s="176" t="s">
        <v>116</v>
      </c>
    </row>
    <row r="455" spans="1:8">
      <c r="A455" s="138">
        <v>4.7</v>
      </c>
      <c r="B455" s="274">
        <f t="shared" si="15"/>
        <v>1.6489361702127658</v>
      </c>
      <c r="C455" s="138">
        <v>1</v>
      </c>
      <c r="D455" s="138">
        <v>3</v>
      </c>
      <c r="E455" s="130" t="s">
        <v>97</v>
      </c>
      <c r="F455" s="130" t="s">
        <v>98</v>
      </c>
      <c r="G455" s="130">
        <v>14</v>
      </c>
      <c r="H455" s="176" t="s">
        <v>116</v>
      </c>
    </row>
    <row r="456" spans="1:8">
      <c r="A456" s="138">
        <v>5</v>
      </c>
      <c r="B456" s="274">
        <f t="shared" si="15"/>
        <v>1.55</v>
      </c>
      <c r="C456" s="138">
        <v>2</v>
      </c>
      <c r="D456" s="138">
        <v>3</v>
      </c>
      <c r="E456" s="130" t="s">
        <v>97</v>
      </c>
      <c r="F456" s="130" t="s">
        <v>98</v>
      </c>
      <c r="G456" s="130">
        <v>14</v>
      </c>
      <c r="H456" s="176" t="s">
        <v>116</v>
      </c>
    </row>
    <row r="457" spans="1:8" hidden="1">
      <c r="A457" s="138">
        <v>5.7</v>
      </c>
      <c r="B457" s="274">
        <f t="shared" si="15"/>
        <v>1.3596491228070176</v>
      </c>
      <c r="C457" s="138">
        <v>3</v>
      </c>
      <c r="D457" s="138">
        <v>4</v>
      </c>
      <c r="E457" s="130" t="s">
        <v>97</v>
      </c>
      <c r="F457" s="130" t="s">
        <v>98</v>
      </c>
      <c r="G457" s="130">
        <v>14</v>
      </c>
      <c r="H457" s="176" t="s">
        <v>116</v>
      </c>
    </row>
    <row r="458" spans="1:8" hidden="1">
      <c r="A458" s="138">
        <v>5.6</v>
      </c>
      <c r="B458" s="274">
        <f t="shared" si="15"/>
        <v>1.3839285714285716</v>
      </c>
      <c r="C458" s="138">
        <v>2</v>
      </c>
      <c r="D458" s="138">
        <v>3</v>
      </c>
      <c r="E458" s="130" t="s">
        <v>111</v>
      </c>
      <c r="F458" s="130" t="s">
        <v>98</v>
      </c>
      <c r="G458" s="130">
        <v>14</v>
      </c>
      <c r="H458" s="176" t="s">
        <v>116</v>
      </c>
    </row>
    <row r="459" spans="1:8">
      <c r="A459" s="138">
        <v>4.3</v>
      </c>
      <c r="B459" s="274">
        <f t="shared" si="15"/>
        <v>1.8023255813953489</v>
      </c>
      <c r="C459" s="138">
        <v>1</v>
      </c>
      <c r="D459" s="138">
        <v>3</v>
      </c>
      <c r="E459" s="130" t="s">
        <v>97</v>
      </c>
      <c r="F459" s="130" t="s">
        <v>100</v>
      </c>
      <c r="G459" s="130">
        <v>14</v>
      </c>
      <c r="H459" s="176" t="s">
        <v>116</v>
      </c>
    </row>
    <row r="460" spans="1:8" hidden="1">
      <c r="A460" s="138">
        <v>5.3</v>
      </c>
      <c r="B460" s="274">
        <f t="shared" si="15"/>
        <v>1.4622641509433962</v>
      </c>
      <c r="C460" s="138">
        <v>1</v>
      </c>
      <c r="D460" s="138">
        <v>3</v>
      </c>
      <c r="E460" s="130" t="s">
        <v>96</v>
      </c>
      <c r="F460" s="130" t="s">
        <v>98</v>
      </c>
      <c r="G460" s="130">
        <v>14</v>
      </c>
      <c r="H460" s="176" t="s">
        <v>116</v>
      </c>
    </row>
    <row r="461" spans="1:8" hidden="1">
      <c r="A461" s="138">
        <v>6</v>
      </c>
      <c r="B461" s="274">
        <f t="shared" si="15"/>
        <v>1.2916666666666667</v>
      </c>
      <c r="C461" s="138">
        <v>2</v>
      </c>
      <c r="D461" s="138">
        <v>3</v>
      </c>
      <c r="E461" s="130" t="s">
        <v>96</v>
      </c>
      <c r="F461" s="130" t="s">
        <v>98</v>
      </c>
      <c r="G461" s="130">
        <v>14</v>
      </c>
      <c r="H461" s="176" t="s">
        <v>116</v>
      </c>
    </row>
    <row r="462" spans="1:8" hidden="1">
      <c r="A462" s="138">
        <v>7.1</v>
      </c>
      <c r="B462" s="274">
        <f t="shared" si="15"/>
        <v>1.091549295774648</v>
      </c>
      <c r="C462" s="138">
        <v>2</v>
      </c>
      <c r="D462" s="138">
        <v>3</v>
      </c>
      <c r="E462" s="130" t="s">
        <v>96</v>
      </c>
      <c r="F462" s="130" t="s">
        <v>98</v>
      </c>
      <c r="G462" s="130">
        <v>14</v>
      </c>
      <c r="H462" s="176" t="s">
        <v>116</v>
      </c>
    </row>
    <row r="463" spans="1:8" hidden="1">
      <c r="A463" s="138">
        <v>4.8</v>
      </c>
      <c r="B463" s="274">
        <f t="shared" si="15"/>
        <v>1.6145833333333335</v>
      </c>
      <c r="C463" s="138">
        <v>1</v>
      </c>
      <c r="D463" s="138">
        <v>3</v>
      </c>
      <c r="E463" s="130" t="s">
        <v>111</v>
      </c>
      <c r="F463" s="130" t="s">
        <v>98</v>
      </c>
      <c r="G463" s="130">
        <v>14</v>
      </c>
      <c r="H463" s="176" t="s">
        <v>116</v>
      </c>
    </row>
    <row r="464" spans="1:8" hidden="1">
      <c r="A464" s="138">
        <v>6.4</v>
      </c>
      <c r="B464" s="274">
        <f t="shared" si="15"/>
        <v>1.2109375</v>
      </c>
      <c r="C464" s="138">
        <v>1</v>
      </c>
      <c r="D464" s="138">
        <v>3</v>
      </c>
      <c r="E464" s="130" t="s">
        <v>111</v>
      </c>
      <c r="F464" s="130" t="s">
        <v>98</v>
      </c>
      <c r="G464" s="130">
        <v>14</v>
      </c>
      <c r="H464" s="176" t="s">
        <v>116</v>
      </c>
    </row>
    <row r="465" spans="1:8" hidden="1">
      <c r="A465" s="138">
        <v>4.8</v>
      </c>
      <c r="B465" s="274">
        <f t="shared" si="15"/>
        <v>1.6145833333333335</v>
      </c>
      <c r="C465" s="138">
        <v>2</v>
      </c>
      <c r="D465" s="138">
        <v>4</v>
      </c>
      <c r="E465" s="130" t="s">
        <v>111</v>
      </c>
      <c r="F465" s="130" t="s">
        <v>98</v>
      </c>
      <c r="G465" s="130">
        <v>14</v>
      </c>
      <c r="H465" s="176" t="s">
        <v>116</v>
      </c>
    </row>
    <row r="466" spans="1:8" hidden="1">
      <c r="A466" s="138">
        <v>7.6</v>
      </c>
      <c r="B466" s="274">
        <f t="shared" si="15"/>
        <v>1.0197368421052633</v>
      </c>
      <c r="C466" s="138">
        <v>2</v>
      </c>
      <c r="D466" s="138">
        <v>3</v>
      </c>
      <c r="E466" s="130" t="s">
        <v>111</v>
      </c>
      <c r="F466" s="130" t="s">
        <v>99</v>
      </c>
      <c r="G466" s="130">
        <v>14</v>
      </c>
      <c r="H466" s="176" t="s">
        <v>116</v>
      </c>
    </row>
    <row r="467" spans="1:8" hidden="1">
      <c r="A467" s="138">
        <v>8.1999999999999993</v>
      </c>
      <c r="B467" s="274">
        <f t="shared" si="15"/>
        <v>0.94512195121951226</v>
      </c>
      <c r="C467" s="138">
        <v>2</v>
      </c>
      <c r="D467" s="138">
        <v>4</v>
      </c>
      <c r="E467" s="130" t="s">
        <v>111</v>
      </c>
      <c r="F467" s="130" t="s">
        <v>98</v>
      </c>
      <c r="G467" s="130">
        <v>14</v>
      </c>
      <c r="H467" s="176" t="s">
        <v>116</v>
      </c>
    </row>
    <row r="468" spans="1:8" hidden="1">
      <c r="A468" s="138">
        <v>11.4</v>
      </c>
      <c r="B468" s="274">
        <f t="shared" si="15"/>
        <v>0.67982456140350878</v>
      </c>
      <c r="C468" s="138">
        <v>7</v>
      </c>
      <c r="D468" s="138">
        <v>2</v>
      </c>
      <c r="E468" s="130" t="s">
        <v>111</v>
      </c>
      <c r="F468" s="130" t="s">
        <v>98</v>
      </c>
      <c r="G468" s="130">
        <v>14</v>
      </c>
      <c r="H468" s="176" t="s">
        <v>116</v>
      </c>
    </row>
    <row r="469" spans="1:8" hidden="1">
      <c r="A469" s="138">
        <v>7</v>
      </c>
      <c r="B469" s="274">
        <f t="shared" si="15"/>
        <v>1.1071428571428572</v>
      </c>
      <c r="C469" s="138">
        <v>2</v>
      </c>
      <c r="D469" s="138">
        <v>3</v>
      </c>
      <c r="E469" s="130" t="s">
        <v>111</v>
      </c>
      <c r="F469" s="130" t="s">
        <v>98</v>
      </c>
      <c r="G469" s="130">
        <v>14</v>
      </c>
      <c r="H469" s="176" t="s">
        <v>116</v>
      </c>
    </row>
    <row r="470" spans="1:8" hidden="1">
      <c r="A470" s="138">
        <v>8.1999999999999993</v>
      </c>
      <c r="B470" s="274">
        <f t="shared" si="15"/>
        <v>0.94512195121951226</v>
      </c>
      <c r="C470" s="138">
        <v>21</v>
      </c>
      <c r="D470" s="138">
        <v>5</v>
      </c>
      <c r="E470" s="130" t="s">
        <v>96</v>
      </c>
      <c r="F470" s="130" t="s">
        <v>98</v>
      </c>
      <c r="G470" s="130">
        <v>14</v>
      </c>
      <c r="H470" s="176" t="s">
        <v>116</v>
      </c>
    </row>
    <row r="471" spans="1:8">
      <c r="A471" s="138">
        <v>5.2</v>
      </c>
      <c r="B471" s="274">
        <f t="shared" si="15"/>
        <v>1.4903846153846154</v>
      </c>
      <c r="C471" s="138">
        <v>1</v>
      </c>
      <c r="D471" s="138">
        <v>3</v>
      </c>
      <c r="E471" s="130" t="s">
        <v>97</v>
      </c>
      <c r="F471" s="130" t="s">
        <v>98</v>
      </c>
      <c r="G471" s="130">
        <v>14</v>
      </c>
      <c r="H471" s="176" t="s">
        <v>116</v>
      </c>
    </row>
    <row r="472" spans="1:8">
      <c r="A472" s="138">
        <v>5</v>
      </c>
      <c r="B472" s="274">
        <f t="shared" si="15"/>
        <v>1.55</v>
      </c>
      <c r="C472" s="138">
        <v>3</v>
      </c>
      <c r="D472" s="138">
        <v>5</v>
      </c>
      <c r="E472" s="130" t="s">
        <v>97</v>
      </c>
      <c r="F472" s="130" t="s">
        <v>98</v>
      </c>
      <c r="G472" s="130">
        <v>14</v>
      </c>
      <c r="H472" s="176" t="s">
        <v>116</v>
      </c>
    </row>
    <row r="473" spans="1:8" hidden="1">
      <c r="A473" s="138">
        <v>8.1999999999999993</v>
      </c>
      <c r="B473" s="274">
        <f t="shared" si="15"/>
        <v>0.94512195121951226</v>
      </c>
      <c r="C473" s="138">
        <v>5</v>
      </c>
      <c r="D473" s="138">
        <v>2</v>
      </c>
      <c r="E473" s="130" t="s">
        <v>111</v>
      </c>
      <c r="F473" s="130" t="s">
        <v>98</v>
      </c>
      <c r="G473" s="130">
        <v>14</v>
      </c>
      <c r="H473" s="176" t="s">
        <v>116</v>
      </c>
    </row>
    <row r="474" spans="1:8" hidden="1">
      <c r="A474" s="195">
        <v>8.6999999999999993</v>
      </c>
      <c r="B474" s="273">
        <f t="shared" ref="B474:B513" si="16">IF(A474&gt;0,13.6/A474,"")</f>
        <v>1.5632183908045978</v>
      </c>
      <c r="C474" s="195">
        <v>2</v>
      </c>
      <c r="D474" s="195">
        <v>3</v>
      </c>
      <c r="E474" s="186" t="s">
        <v>114</v>
      </c>
      <c r="F474" s="186" t="s">
        <v>98</v>
      </c>
      <c r="G474" s="130">
        <v>14</v>
      </c>
      <c r="H474" s="176" t="s">
        <v>116</v>
      </c>
    </row>
    <row r="475" spans="1:8" hidden="1">
      <c r="A475" s="195">
        <v>8.6999999999999993</v>
      </c>
      <c r="B475" s="273">
        <f t="shared" si="16"/>
        <v>1.5632183908045978</v>
      </c>
      <c r="C475" s="195">
        <v>2</v>
      </c>
      <c r="D475" s="195">
        <v>3</v>
      </c>
      <c r="E475" s="186" t="s">
        <v>111</v>
      </c>
      <c r="F475" s="186" t="s">
        <v>98</v>
      </c>
      <c r="G475" s="130">
        <v>14</v>
      </c>
      <c r="H475" s="176" t="s">
        <v>116</v>
      </c>
    </row>
    <row r="476" spans="1:8" hidden="1">
      <c r="A476" s="195">
        <v>9.1</v>
      </c>
      <c r="B476" s="273">
        <f t="shared" si="16"/>
        <v>1.4945054945054945</v>
      </c>
      <c r="C476" s="195">
        <v>1</v>
      </c>
      <c r="D476" s="195">
        <v>3</v>
      </c>
      <c r="E476" s="186" t="s">
        <v>111</v>
      </c>
      <c r="F476" s="186" t="s">
        <v>98</v>
      </c>
      <c r="G476" s="130">
        <v>14</v>
      </c>
      <c r="H476" s="176" t="s">
        <v>116</v>
      </c>
    </row>
    <row r="477" spans="1:8" hidden="1">
      <c r="A477" s="195">
        <v>10</v>
      </c>
      <c r="B477" s="273">
        <f t="shared" si="16"/>
        <v>1.3599999999999999</v>
      </c>
      <c r="C477" s="195">
        <v>1</v>
      </c>
      <c r="D477" s="195">
        <v>3</v>
      </c>
      <c r="E477" s="186" t="s">
        <v>97</v>
      </c>
      <c r="F477" s="186" t="s">
        <v>77</v>
      </c>
      <c r="G477" s="130">
        <v>14</v>
      </c>
      <c r="H477" s="176" t="s">
        <v>116</v>
      </c>
    </row>
    <row r="478" spans="1:8" hidden="1">
      <c r="A478" s="195">
        <v>10</v>
      </c>
      <c r="B478" s="273">
        <f t="shared" si="16"/>
        <v>1.3599999999999999</v>
      </c>
      <c r="C478" s="195">
        <v>1</v>
      </c>
      <c r="D478" s="195">
        <v>3</v>
      </c>
      <c r="E478" s="186" t="s">
        <v>111</v>
      </c>
      <c r="F478" s="186" t="s">
        <v>98</v>
      </c>
      <c r="G478" s="130">
        <v>14</v>
      </c>
      <c r="H478" s="176" t="s">
        <v>116</v>
      </c>
    </row>
    <row r="479" spans="1:8" hidden="1">
      <c r="A479" s="195">
        <v>9.6</v>
      </c>
      <c r="B479" s="273">
        <f t="shared" si="16"/>
        <v>1.4166666666666667</v>
      </c>
      <c r="C479" s="195">
        <v>1</v>
      </c>
      <c r="D479" s="195">
        <v>4</v>
      </c>
      <c r="E479" s="186" t="s">
        <v>97</v>
      </c>
      <c r="F479" s="186" t="s">
        <v>98</v>
      </c>
      <c r="G479" s="130">
        <v>14</v>
      </c>
      <c r="H479" s="176" t="s">
        <v>116</v>
      </c>
    </row>
    <row r="480" spans="1:8" hidden="1">
      <c r="A480" s="195">
        <v>8.3000000000000007</v>
      </c>
      <c r="B480" s="273">
        <f t="shared" si="16"/>
        <v>1.6385542168674696</v>
      </c>
      <c r="C480" s="195">
        <v>1</v>
      </c>
      <c r="D480" s="195">
        <v>3</v>
      </c>
      <c r="E480" s="186" t="s">
        <v>111</v>
      </c>
      <c r="F480" s="186" t="s">
        <v>99</v>
      </c>
      <c r="G480" s="130">
        <v>14</v>
      </c>
      <c r="H480" s="176" t="s">
        <v>116</v>
      </c>
    </row>
    <row r="481" spans="1:8" hidden="1">
      <c r="A481" s="195">
        <v>10.6</v>
      </c>
      <c r="B481" s="273">
        <f t="shared" si="16"/>
        <v>1.2830188679245282</v>
      </c>
      <c r="C481" s="195">
        <v>1</v>
      </c>
      <c r="D481" s="195">
        <v>3</v>
      </c>
      <c r="E481" s="186" t="s">
        <v>111</v>
      </c>
      <c r="F481" s="186" t="s">
        <v>98</v>
      </c>
      <c r="G481" s="130">
        <v>14</v>
      </c>
      <c r="H481" s="176" t="s">
        <v>116</v>
      </c>
    </row>
    <row r="482" spans="1:8" hidden="1">
      <c r="A482" s="195">
        <v>9.9</v>
      </c>
      <c r="B482" s="273">
        <f t="shared" si="16"/>
        <v>1.3737373737373737</v>
      </c>
      <c r="C482" s="195">
        <v>1</v>
      </c>
      <c r="D482" s="195">
        <v>3</v>
      </c>
      <c r="E482" s="186" t="s">
        <v>96</v>
      </c>
      <c r="F482" s="186" t="s">
        <v>99</v>
      </c>
      <c r="G482" s="130">
        <v>14</v>
      </c>
      <c r="H482" s="176" t="s">
        <v>116</v>
      </c>
    </row>
    <row r="483" spans="1:8" hidden="1">
      <c r="A483" s="195">
        <v>12.7</v>
      </c>
      <c r="B483" s="273">
        <f t="shared" si="16"/>
        <v>1.0708661417322836</v>
      </c>
      <c r="C483" s="195">
        <v>1</v>
      </c>
      <c r="D483" s="195">
        <v>4</v>
      </c>
      <c r="E483" s="186" t="s">
        <v>111</v>
      </c>
      <c r="F483" s="186" t="s">
        <v>98</v>
      </c>
      <c r="G483" s="130">
        <v>14</v>
      </c>
      <c r="H483" s="176" t="s">
        <v>116</v>
      </c>
    </row>
    <row r="484" spans="1:8" hidden="1">
      <c r="A484" s="138">
        <v>11.8</v>
      </c>
      <c r="B484" s="274">
        <f t="shared" si="16"/>
        <v>1.1525423728813557</v>
      </c>
      <c r="C484" s="138">
        <v>2</v>
      </c>
      <c r="D484" s="138">
        <v>4</v>
      </c>
      <c r="E484" s="130" t="s">
        <v>96</v>
      </c>
      <c r="F484" s="130" t="s">
        <v>98</v>
      </c>
      <c r="G484" s="130">
        <v>14</v>
      </c>
      <c r="H484" s="176" t="s">
        <v>116</v>
      </c>
    </row>
    <row r="485" spans="1:8" hidden="1">
      <c r="A485" s="138">
        <v>9.1999999999999993</v>
      </c>
      <c r="B485" s="274">
        <f t="shared" si="16"/>
        <v>1.4782608695652175</v>
      </c>
      <c r="C485" s="138">
        <v>3</v>
      </c>
      <c r="D485" s="138">
        <v>3</v>
      </c>
      <c r="E485" s="130" t="s">
        <v>96</v>
      </c>
      <c r="F485" s="130" t="s">
        <v>98</v>
      </c>
      <c r="G485" s="130">
        <v>14</v>
      </c>
      <c r="H485" s="176" t="s">
        <v>116</v>
      </c>
    </row>
    <row r="486" spans="1:8" hidden="1">
      <c r="A486" s="138">
        <v>8.9</v>
      </c>
      <c r="B486" s="274">
        <f t="shared" si="16"/>
        <v>1.5280898876404494</v>
      </c>
      <c r="C486" s="138">
        <v>1</v>
      </c>
      <c r="D486" s="138">
        <v>3</v>
      </c>
      <c r="E486" s="130" t="s">
        <v>111</v>
      </c>
      <c r="F486" s="130" t="s">
        <v>98</v>
      </c>
      <c r="G486" s="130">
        <v>14</v>
      </c>
      <c r="H486" s="176" t="s">
        <v>116</v>
      </c>
    </row>
    <row r="487" spans="1:8" hidden="1">
      <c r="A487" s="138">
        <v>8.6999999999999993</v>
      </c>
      <c r="B487" s="274">
        <f t="shared" si="16"/>
        <v>1.5632183908045978</v>
      </c>
      <c r="C487" s="138">
        <v>1</v>
      </c>
      <c r="D487" s="138">
        <v>3</v>
      </c>
      <c r="E487" s="130" t="s">
        <v>111</v>
      </c>
      <c r="F487" s="130" t="s">
        <v>98</v>
      </c>
      <c r="G487" s="130">
        <v>14</v>
      </c>
      <c r="H487" s="176" t="s">
        <v>116</v>
      </c>
    </row>
    <row r="488" spans="1:8" hidden="1">
      <c r="A488" s="138">
        <v>7.3</v>
      </c>
      <c r="B488" s="274">
        <f t="shared" si="16"/>
        <v>1.8630136986301369</v>
      </c>
      <c r="C488" s="138">
        <v>2</v>
      </c>
      <c r="D488" s="138">
        <v>3</v>
      </c>
      <c r="E488" s="130" t="s">
        <v>96</v>
      </c>
      <c r="F488" s="130" t="s">
        <v>98</v>
      </c>
      <c r="G488" s="130">
        <v>14</v>
      </c>
      <c r="H488" s="176" t="s">
        <v>116</v>
      </c>
    </row>
    <row r="489" spans="1:8" hidden="1">
      <c r="A489" s="138">
        <v>7.7</v>
      </c>
      <c r="B489" s="274">
        <f t="shared" si="16"/>
        <v>1.7662337662337662</v>
      </c>
      <c r="C489" s="138">
        <v>1</v>
      </c>
      <c r="D489" s="138">
        <v>3</v>
      </c>
      <c r="E489" s="130" t="s">
        <v>111</v>
      </c>
      <c r="F489" s="130" t="s">
        <v>98</v>
      </c>
      <c r="G489" s="130">
        <v>14</v>
      </c>
      <c r="H489" s="176" t="s">
        <v>116</v>
      </c>
    </row>
    <row r="490" spans="1:8">
      <c r="A490" s="138">
        <v>10.9</v>
      </c>
      <c r="B490" s="274">
        <f t="shared" si="16"/>
        <v>1.2477064220183485</v>
      </c>
      <c r="C490" s="138">
        <v>1</v>
      </c>
      <c r="D490" s="138">
        <v>1</v>
      </c>
      <c r="E490" s="130" t="s">
        <v>97</v>
      </c>
      <c r="F490" s="130" t="s">
        <v>98</v>
      </c>
      <c r="G490" s="130">
        <v>14</v>
      </c>
      <c r="H490" s="176" t="s">
        <v>116</v>
      </c>
    </row>
    <row r="491" spans="1:8" hidden="1">
      <c r="A491" s="138">
        <v>7.6</v>
      </c>
      <c r="B491" s="274">
        <f t="shared" si="16"/>
        <v>1.7894736842105263</v>
      </c>
      <c r="C491" s="138">
        <v>1</v>
      </c>
      <c r="D491" s="138">
        <v>3</v>
      </c>
      <c r="E491" s="130" t="s">
        <v>111</v>
      </c>
      <c r="F491" s="130" t="s">
        <v>98</v>
      </c>
      <c r="G491" s="130">
        <v>14</v>
      </c>
      <c r="H491" s="176" t="s">
        <v>116</v>
      </c>
    </row>
    <row r="492" spans="1:8" hidden="1">
      <c r="A492" s="138">
        <v>8.1999999999999993</v>
      </c>
      <c r="B492" s="274">
        <f t="shared" si="16"/>
        <v>1.6585365853658538</v>
      </c>
      <c r="C492" s="138">
        <v>1</v>
      </c>
      <c r="D492" s="138">
        <v>3</v>
      </c>
      <c r="E492" s="130" t="s">
        <v>111</v>
      </c>
      <c r="F492" s="130" t="s">
        <v>98</v>
      </c>
      <c r="G492" s="130">
        <v>14</v>
      </c>
      <c r="H492" s="176" t="s">
        <v>116</v>
      </c>
    </row>
    <row r="493" spans="1:8" hidden="1">
      <c r="A493" s="138">
        <v>7.1</v>
      </c>
      <c r="B493" s="274">
        <f t="shared" si="16"/>
        <v>1.915492957746479</v>
      </c>
      <c r="C493" s="138">
        <v>1</v>
      </c>
      <c r="D493" s="138">
        <v>3</v>
      </c>
      <c r="E493" s="130" t="s">
        <v>111</v>
      </c>
      <c r="F493" s="130" t="s">
        <v>98</v>
      </c>
      <c r="G493" s="130">
        <v>14</v>
      </c>
      <c r="H493" s="176" t="s">
        <v>116</v>
      </c>
    </row>
    <row r="494" spans="1:8" hidden="1">
      <c r="A494" s="138">
        <v>13.7</v>
      </c>
      <c r="B494" s="274">
        <f t="shared" si="16"/>
        <v>0.99270072992700731</v>
      </c>
      <c r="C494" s="138">
        <v>2</v>
      </c>
      <c r="D494" s="138">
        <v>4</v>
      </c>
      <c r="E494" s="130" t="s">
        <v>96</v>
      </c>
      <c r="F494" s="130" t="s">
        <v>98</v>
      </c>
      <c r="G494" s="130">
        <v>14</v>
      </c>
      <c r="H494" s="176" t="s">
        <v>116</v>
      </c>
    </row>
    <row r="495" spans="1:8" hidden="1">
      <c r="A495" s="138">
        <v>12.7</v>
      </c>
      <c r="B495" s="274">
        <f t="shared" si="16"/>
        <v>1.0708661417322836</v>
      </c>
      <c r="C495" s="138">
        <v>6</v>
      </c>
      <c r="D495" s="138">
        <v>2</v>
      </c>
      <c r="E495" s="130" t="s">
        <v>111</v>
      </c>
      <c r="F495" s="130" t="s">
        <v>98</v>
      </c>
      <c r="G495" s="130">
        <v>14</v>
      </c>
      <c r="H495" s="176" t="s">
        <v>116</v>
      </c>
    </row>
    <row r="496" spans="1:8" hidden="1">
      <c r="A496" s="138">
        <v>7.8</v>
      </c>
      <c r="B496" s="274">
        <f t="shared" si="16"/>
        <v>1.7435897435897436</v>
      </c>
      <c r="C496" s="138">
        <v>2</v>
      </c>
      <c r="D496" s="138">
        <v>3</v>
      </c>
      <c r="E496" s="130" t="s">
        <v>111</v>
      </c>
      <c r="F496" s="130" t="s">
        <v>98</v>
      </c>
      <c r="G496" s="130">
        <v>14</v>
      </c>
      <c r="H496" s="176" t="s">
        <v>116</v>
      </c>
    </row>
    <row r="497" spans="1:8" hidden="1">
      <c r="A497" s="138">
        <v>6.9</v>
      </c>
      <c r="B497" s="274">
        <f t="shared" si="16"/>
        <v>1.9710144927536231</v>
      </c>
      <c r="C497" s="138">
        <v>1</v>
      </c>
      <c r="D497" s="138">
        <v>3</v>
      </c>
      <c r="E497" s="130" t="s">
        <v>111</v>
      </c>
      <c r="F497" s="130" t="s">
        <v>98</v>
      </c>
      <c r="G497" s="130">
        <v>14</v>
      </c>
      <c r="H497" s="176" t="s">
        <v>116</v>
      </c>
    </row>
    <row r="498" spans="1:8" hidden="1">
      <c r="A498" s="138">
        <v>9</v>
      </c>
      <c r="B498" s="274">
        <f t="shared" si="16"/>
        <v>1.5111111111111111</v>
      </c>
      <c r="C498" s="138">
        <v>1</v>
      </c>
      <c r="D498" s="138">
        <v>3</v>
      </c>
      <c r="E498" s="130" t="s">
        <v>111</v>
      </c>
      <c r="F498" s="130" t="s">
        <v>98</v>
      </c>
      <c r="G498" s="130">
        <v>14</v>
      </c>
      <c r="H498" s="176" t="s">
        <v>116</v>
      </c>
    </row>
    <row r="499" spans="1:8" hidden="1">
      <c r="A499" s="138">
        <v>11</v>
      </c>
      <c r="B499" s="274">
        <f t="shared" si="16"/>
        <v>1.2363636363636363</v>
      </c>
      <c r="C499" s="138">
        <v>1</v>
      </c>
      <c r="D499" s="138">
        <v>4</v>
      </c>
      <c r="E499" s="130" t="s">
        <v>111</v>
      </c>
      <c r="F499" s="130" t="s">
        <v>98</v>
      </c>
      <c r="G499" s="130">
        <v>14</v>
      </c>
      <c r="H499" s="176" t="s">
        <v>116</v>
      </c>
    </row>
    <row r="500" spans="1:8" hidden="1">
      <c r="A500" s="138">
        <v>12.3</v>
      </c>
      <c r="B500" s="274">
        <f t="shared" si="16"/>
        <v>1.1056910569105689</v>
      </c>
      <c r="C500" s="138">
        <v>1</v>
      </c>
      <c r="D500" s="138">
        <v>3</v>
      </c>
      <c r="E500" s="130" t="s">
        <v>111</v>
      </c>
      <c r="F500" s="130" t="s">
        <v>98</v>
      </c>
      <c r="G500" s="130">
        <v>14</v>
      </c>
      <c r="H500" s="176" t="s">
        <v>116</v>
      </c>
    </row>
    <row r="501" spans="1:8" hidden="1">
      <c r="A501" s="138">
        <v>6.2</v>
      </c>
      <c r="B501" s="274">
        <f t="shared" si="16"/>
        <v>2.193548387096774</v>
      </c>
      <c r="C501" s="138">
        <v>1</v>
      </c>
      <c r="D501" s="138">
        <v>3</v>
      </c>
      <c r="E501" s="130" t="s">
        <v>111</v>
      </c>
      <c r="F501" s="130" t="s">
        <v>98</v>
      </c>
      <c r="G501" s="130">
        <v>14</v>
      </c>
      <c r="H501" s="176" t="s">
        <v>116</v>
      </c>
    </row>
    <row r="502" spans="1:8" hidden="1">
      <c r="A502" s="138">
        <v>12.9</v>
      </c>
      <c r="B502" s="274">
        <f t="shared" si="16"/>
        <v>1.0542635658914727</v>
      </c>
      <c r="C502" s="138">
        <v>2</v>
      </c>
      <c r="D502" s="138">
        <v>3</v>
      </c>
      <c r="E502" s="130" t="s">
        <v>96</v>
      </c>
      <c r="F502" s="130" t="s">
        <v>98</v>
      </c>
      <c r="G502" s="130">
        <v>14</v>
      </c>
      <c r="H502" s="176" t="s">
        <v>116</v>
      </c>
    </row>
    <row r="503" spans="1:8" hidden="1">
      <c r="A503" s="138">
        <v>10.5</v>
      </c>
      <c r="B503" s="274">
        <f t="shared" si="16"/>
        <v>1.2952380952380953</v>
      </c>
      <c r="C503" s="138">
        <v>2</v>
      </c>
      <c r="D503" s="138">
        <v>4</v>
      </c>
      <c r="E503" s="130" t="s">
        <v>111</v>
      </c>
      <c r="F503" s="130" t="s">
        <v>98</v>
      </c>
      <c r="G503" s="130">
        <v>14</v>
      </c>
      <c r="H503" s="176" t="s">
        <v>116</v>
      </c>
    </row>
    <row r="504" spans="1:8" hidden="1">
      <c r="A504" s="138">
        <v>10.8</v>
      </c>
      <c r="B504" s="274">
        <f t="shared" si="16"/>
        <v>1.2592592592592591</v>
      </c>
      <c r="C504" s="138">
        <v>2</v>
      </c>
      <c r="D504" s="138">
        <v>3</v>
      </c>
      <c r="E504" s="130" t="s">
        <v>111</v>
      </c>
      <c r="F504" s="130" t="s">
        <v>98</v>
      </c>
      <c r="G504" s="130">
        <v>14</v>
      </c>
      <c r="H504" s="176" t="s">
        <v>116</v>
      </c>
    </row>
    <row r="505" spans="1:8" hidden="1">
      <c r="A505" s="138">
        <v>6.9</v>
      </c>
      <c r="B505" s="274">
        <f t="shared" si="16"/>
        <v>1.9710144927536231</v>
      </c>
      <c r="C505" s="138">
        <v>1</v>
      </c>
      <c r="D505" s="138">
        <v>3</v>
      </c>
      <c r="E505" s="130" t="s">
        <v>111</v>
      </c>
      <c r="F505" s="130" t="s">
        <v>98</v>
      </c>
      <c r="G505" s="130">
        <v>14</v>
      </c>
      <c r="H505" s="176" t="s">
        <v>116</v>
      </c>
    </row>
    <row r="506" spans="1:8" hidden="1">
      <c r="A506" s="138">
        <v>9</v>
      </c>
      <c r="B506" s="274">
        <f t="shared" si="16"/>
        <v>1.5111111111111111</v>
      </c>
      <c r="C506" s="138">
        <v>2</v>
      </c>
      <c r="D506" s="138">
        <v>3</v>
      </c>
      <c r="E506" s="130" t="s">
        <v>111</v>
      </c>
      <c r="F506" s="130" t="s">
        <v>98</v>
      </c>
      <c r="G506" s="130">
        <v>14</v>
      </c>
      <c r="H506" s="176" t="s">
        <v>116</v>
      </c>
    </row>
    <row r="507" spans="1:8" hidden="1">
      <c r="A507" s="138">
        <v>7</v>
      </c>
      <c r="B507" s="274">
        <f t="shared" si="16"/>
        <v>1.9428571428571428</v>
      </c>
      <c r="C507" s="138">
        <v>1</v>
      </c>
      <c r="D507" s="138">
        <v>3</v>
      </c>
      <c r="E507" s="130" t="s">
        <v>111</v>
      </c>
      <c r="F507" s="130" t="s">
        <v>98</v>
      </c>
      <c r="G507" s="130">
        <v>14</v>
      </c>
      <c r="H507" s="176" t="s">
        <v>116</v>
      </c>
    </row>
    <row r="508" spans="1:8" hidden="1">
      <c r="A508" s="138">
        <v>10</v>
      </c>
      <c r="B508" s="274">
        <f t="shared" si="16"/>
        <v>1.3599999999999999</v>
      </c>
      <c r="C508" s="138">
        <v>2</v>
      </c>
      <c r="D508" s="138">
        <v>3</v>
      </c>
      <c r="E508" s="130" t="s">
        <v>111</v>
      </c>
      <c r="F508" s="130" t="s">
        <v>98</v>
      </c>
      <c r="G508" s="130">
        <v>14</v>
      </c>
      <c r="H508" s="176" t="s">
        <v>116</v>
      </c>
    </row>
    <row r="509" spans="1:8" hidden="1">
      <c r="A509" s="138">
        <v>11.3</v>
      </c>
      <c r="B509" s="274">
        <f t="shared" si="16"/>
        <v>1.2035398230088494</v>
      </c>
      <c r="C509" s="138">
        <v>2</v>
      </c>
      <c r="D509" s="138">
        <v>3</v>
      </c>
      <c r="E509" s="130" t="s">
        <v>96</v>
      </c>
      <c r="F509" s="130" t="s">
        <v>99</v>
      </c>
      <c r="G509" s="130">
        <v>14</v>
      </c>
      <c r="H509" s="176" t="s">
        <v>116</v>
      </c>
    </row>
    <row r="510" spans="1:8" hidden="1">
      <c r="A510" s="138">
        <v>8</v>
      </c>
      <c r="B510" s="274">
        <f t="shared" si="16"/>
        <v>1.7</v>
      </c>
      <c r="C510" s="138">
        <v>2</v>
      </c>
      <c r="D510" s="138">
        <v>5</v>
      </c>
      <c r="E510" s="130" t="s">
        <v>111</v>
      </c>
      <c r="F510" s="130" t="s">
        <v>98</v>
      </c>
      <c r="G510" s="130">
        <v>14</v>
      </c>
      <c r="H510" s="176" t="s">
        <v>116</v>
      </c>
    </row>
    <row r="511" spans="1:8" hidden="1">
      <c r="A511" s="138">
        <v>11.4</v>
      </c>
      <c r="B511" s="274">
        <f t="shared" si="16"/>
        <v>1.1929824561403508</v>
      </c>
      <c r="C511" s="138">
        <v>1</v>
      </c>
      <c r="D511" s="138">
        <v>4</v>
      </c>
      <c r="E511" s="130" t="s">
        <v>111</v>
      </c>
      <c r="F511" s="130" t="s">
        <v>98</v>
      </c>
      <c r="G511" s="130">
        <v>14</v>
      </c>
      <c r="H511" s="176" t="s">
        <v>116</v>
      </c>
    </row>
    <row r="512" spans="1:8" hidden="1">
      <c r="A512" s="138">
        <v>7.4</v>
      </c>
      <c r="B512" s="274">
        <f t="shared" si="16"/>
        <v>1.8378378378378377</v>
      </c>
      <c r="C512" s="138">
        <v>1</v>
      </c>
      <c r="D512" s="138">
        <v>2</v>
      </c>
      <c r="E512" s="130" t="s">
        <v>111</v>
      </c>
      <c r="F512" s="130" t="s">
        <v>98</v>
      </c>
      <c r="G512" s="130">
        <v>14</v>
      </c>
      <c r="H512" s="176" t="s">
        <v>116</v>
      </c>
    </row>
    <row r="513" spans="1:8" hidden="1">
      <c r="A513" s="138">
        <v>12.4</v>
      </c>
      <c r="B513" s="274">
        <f t="shared" si="16"/>
        <v>1.096774193548387</v>
      </c>
      <c r="C513" s="138">
        <v>2</v>
      </c>
      <c r="D513" s="138">
        <v>4</v>
      </c>
      <c r="E513" s="130" t="s">
        <v>97</v>
      </c>
      <c r="F513" s="130" t="s">
        <v>98</v>
      </c>
      <c r="G513" s="130">
        <v>14</v>
      </c>
      <c r="H513" s="176" t="s">
        <v>116</v>
      </c>
    </row>
    <row r="514" spans="1:8">
      <c r="A514" s="203">
        <v>5.4</v>
      </c>
      <c r="B514" s="273">
        <f t="shared" ref="B514:B536" si="17">IF(A514&gt;0,7.75/A514,"")</f>
        <v>1.4351851851851851</v>
      </c>
      <c r="C514" s="195">
        <v>1</v>
      </c>
      <c r="D514" s="195">
        <v>3</v>
      </c>
      <c r="E514" s="186" t="s">
        <v>95</v>
      </c>
      <c r="F514" s="186" t="s">
        <v>98</v>
      </c>
      <c r="G514" s="130">
        <v>15</v>
      </c>
      <c r="H514" s="176" t="s">
        <v>116</v>
      </c>
    </row>
    <row r="515" spans="1:8" hidden="1">
      <c r="A515" s="203">
        <v>6.3</v>
      </c>
      <c r="B515" s="273">
        <f t="shared" si="17"/>
        <v>1.2301587301587302</v>
      </c>
      <c r="C515" s="195">
        <v>3</v>
      </c>
      <c r="D515" s="195">
        <v>5</v>
      </c>
      <c r="E515" s="186" t="s">
        <v>96</v>
      </c>
      <c r="F515" s="186" t="s">
        <v>98</v>
      </c>
      <c r="G515" s="130">
        <v>15</v>
      </c>
      <c r="H515" s="176" t="s">
        <v>116</v>
      </c>
    </row>
    <row r="516" spans="1:8">
      <c r="A516" s="203">
        <v>6.6</v>
      </c>
      <c r="B516" s="273">
        <f t="shared" si="17"/>
        <v>1.1742424242424243</v>
      </c>
      <c r="C516" s="195">
        <v>1</v>
      </c>
      <c r="D516" s="195">
        <v>3</v>
      </c>
      <c r="E516" s="186" t="s">
        <v>97</v>
      </c>
      <c r="F516" s="186" t="s">
        <v>99</v>
      </c>
      <c r="G516" s="130">
        <v>15</v>
      </c>
      <c r="H516" s="176" t="s">
        <v>116</v>
      </c>
    </row>
    <row r="517" spans="1:8">
      <c r="A517" s="204">
        <v>7.6</v>
      </c>
      <c r="B517" s="274">
        <f t="shared" si="17"/>
        <v>1.0197368421052633</v>
      </c>
      <c r="C517" s="138">
        <v>2</v>
      </c>
      <c r="D517" s="138">
        <v>5</v>
      </c>
      <c r="E517" s="130" t="s">
        <v>97</v>
      </c>
      <c r="F517" s="130" t="s">
        <v>98</v>
      </c>
      <c r="G517" s="130">
        <v>15</v>
      </c>
      <c r="H517" s="176" t="s">
        <v>116</v>
      </c>
    </row>
    <row r="518" spans="1:8">
      <c r="A518" s="204">
        <v>6.3</v>
      </c>
      <c r="B518" s="274">
        <f t="shared" si="17"/>
        <v>1.2301587301587302</v>
      </c>
      <c r="C518" s="138">
        <v>1</v>
      </c>
      <c r="D518" s="138">
        <v>3</v>
      </c>
      <c r="E518" s="130" t="s">
        <v>97</v>
      </c>
      <c r="F518" s="130" t="s">
        <v>98</v>
      </c>
      <c r="G518" s="130">
        <v>15</v>
      </c>
      <c r="H518" s="176" t="s">
        <v>116</v>
      </c>
    </row>
    <row r="519" spans="1:8" hidden="1">
      <c r="A519" s="204">
        <v>6.2</v>
      </c>
      <c r="B519" s="274">
        <f t="shared" si="17"/>
        <v>1.25</v>
      </c>
      <c r="C519" s="138">
        <v>2</v>
      </c>
      <c r="D519" s="138">
        <v>3</v>
      </c>
      <c r="E519" s="130" t="s">
        <v>96</v>
      </c>
      <c r="F519" s="130" t="s">
        <v>98</v>
      </c>
      <c r="G519" s="130">
        <v>15</v>
      </c>
      <c r="H519" s="176" t="s">
        <v>116</v>
      </c>
    </row>
    <row r="520" spans="1:8" hidden="1">
      <c r="A520" s="204">
        <v>9.6999999999999993</v>
      </c>
      <c r="B520" s="274">
        <f t="shared" si="17"/>
        <v>0.7989690721649485</v>
      </c>
      <c r="C520" s="138">
        <v>2</v>
      </c>
      <c r="D520" s="138">
        <v>3</v>
      </c>
      <c r="E520" s="130" t="s">
        <v>96</v>
      </c>
      <c r="F520" s="130" t="s">
        <v>98</v>
      </c>
      <c r="G520" s="130">
        <v>15</v>
      </c>
      <c r="H520" s="176" t="s">
        <v>116</v>
      </c>
    </row>
    <row r="521" spans="1:8" hidden="1">
      <c r="A521" s="204">
        <v>7.4</v>
      </c>
      <c r="B521" s="274">
        <f t="shared" si="17"/>
        <v>1.0472972972972971</v>
      </c>
      <c r="C521" s="138">
        <v>2</v>
      </c>
      <c r="D521" s="138">
        <v>4</v>
      </c>
      <c r="E521" s="130" t="s">
        <v>96</v>
      </c>
      <c r="F521" s="130" t="s">
        <v>99</v>
      </c>
      <c r="G521" s="130">
        <v>15</v>
      </c>
      <c r="H521" s="176" t="s">
        <v>116</v>
      </c>
    </row>
    <row r="522" spans="1:8" hidden="1">
      <c r="A522" s="204">
        <v>10.3</v>
      </c>
      <c r="B522" s="274">
        <f t="shared" si="17"/>
        <v>0.75242718446601942</v>
      </c>
      <c r="C522" s="138">
        <v>3</v>
      </c>
      <c r="D522" s="138">
        <v>3</v>
      </c>
      <c r="E522" s="130" t="s">
        <v>96</v>
      </c>
      <c r="F522" s="130" t="s">
        <v>98</v>
      </c>
      <c r="G522" s="130">
        <v>15</v>
      </c>
      <c r="H522" s="176" t="s">
        <v>116</v>
      </c>
    </row>
    <row r="523" spans="1:8" hidden="1">
      <c r="A523" s="204">
        <v>4.8</v>
      </c>
      <c r="B523" s="274">
        <f t="shared" si="17"/>
        <v>1.6145833333333335</v>
      </c>
      <c r="C523" s="138">
        <v>1</v>
      </c>
      <c r="D523" s="138">
        <v>3</v>
      </c>
      <c r="E523" s="130" t="s">
        <v>97</v>
      </c>
      <c r="F523" s="130" t="s">
        <v>112</v>
      </c>
      <c r="G523" s="130">
        <v>15</v>
      </c>
      <c r="H523" s="176" t="s">
        <v>116</v>
      </c>
    </row>
    <row r="524" spans="1:8">
      <c r="A524" s="204">
        <v>7.4</v>
      </c>
      <c r="B524" s="274">
        <f t="shared" si="17"/>
        <v>1.0472972972972971</v>
      </c>
      <c r="C524" s="138">
        <v>1</v>
      </c>
      <c r="D524" s="138">
        <v>3</v>
      </c>
      <c r="E524" s="130" t="s">
        <v>97</v>
      </c>
      <c r="F524" s="130" t="s">
        <v>98</v>
      </c>
      <c r="G524" s="130">
        <v>15</v>
      </c>
      <c r="H524" s="176" t="s">
        <v>116</v>
      </c>
    </row>
    <row r="525" spans="1:8" hidden="1">
      <c r="A525" s="204">
        <v>6</v>
      </c>
      <c r="B525" s="274">
        <f t="shared" si="17"/>
        <v>1.2916666666666667</v>
      </c>
      <c r="C525" s="138">
        <v>2</v>
      </c>
      <c r="D525" s="138">
        <v>3</v>
      </c>
      <c r="E525" s="130" t="s">
        <v>96</v>
      </c>
      <c r="F525" s="130" t="s">
        <v>98</v>
      </c>
      <c r="G525" s="130">
        <v>15</v>
      </c>
      <c r="H525" s="176" t="s">
        <v>116</v>
      </c>
    </row>
    <row r="526" spans="1:8">
      <c r="A526" s="204">
        <v>4.9000000000000004</v>
      </c>
      <c r="B526" s="274">
        <f t="shared" si="17"/>
        <v>1.5816326530612244</v>
      </c>
      <c r="C526" s="138">
        <v>1</v>
      </c>
      <c r="D526" s="138">
        <v>3</v>
      </c>
      <c r="E526" s="130" t="s">
        <v>97</v>
      </c>
      <c r="F526" s="130" t="s">
        <v>98</v>
      </c>
      <c r="G526" s="130">
        <v>15</v>
      </c>
      <c r="H526" s="176" t="s">
        <v>116</v>
      </c>
    </row>
    <row r="527" spans="1:8" hidden="1">
      <c r="A527" s="204">
        <v>5.3</v>
      </c>
      <c r="B527" s="274">
        <f t="shared" si="17"/>
        <v>1.4622641509433962</v>
      </c>
      <c r="C527" s="138">
        <v>2</v>
      </c>
      <c r="D527" s="138">
        <v>4</v>
      </c>
      <c r="E527" s="130" t="s">
        <v>97</v>
      </c>
      <c r="F527" s="130" t="s">
        <v>98</v>
      </c>
      <c r="G527" s="130">
        <v>15</v>
      </c>
      <c r="H527" s="176" t="s">
        <v>116</v>
      </c>
    </row>
    <row r="528" spans="1:8" hidden="1">
      <c r="A528" s="204">
        <v>5.0999999999999996</v>
      </c>
      <c r="B528" s="274">
        <f t="shared" si="17"/>
        <v>1.5196078431372551</v>
      </c>
      <c r="C528" s="138">
        <v>1</v>
      </c>
      <c r="D528" s="138">
        <v>3</v>
      </c>
      <c r="E528" s="130" t="s">
        <v>96</v>
      </c>
      <c r="F528" s="130" t="s">
        <v>99</v>
      </c>
      <c r="G528" s="130">
        <v>15</v>
      </c>
      <c r="H528" s="176" t="s">
        <v>116</v>
      </c>
    </row>
    <row r="529" spans="1:8">
      <c r="A529" s="204">
        <v>5</v>
      </c>
      <c r="B529" s="274">
        <f t="shared" si="17"/>
        <v>1.55</v>
      </c>
      <c r="C529" s="138">
        <v>1</v>
      </c>
      <c r="D529" s="138">
        <v>3</v>
      </c>
      <c r="E529" s="130" t="s">
        <v>97</v>
      </c>
      <c r="F529" s="130" t="s">
        <v>98</v>
      </c>
      <c r="G529" s="130">
        <v>15</v>
      </c>
      <c r="H529" s="176" t="s">
        <v>116</v>
      </c>
    </row>
    <row r="530" spans="1:8" hidden="1">
      <c r="A530" s="204">
        <v>5</v>
      </c>
      <c r="B530" s="274">
        <f t="shared" si="17"/>
        <v>1.55</v>
      </c>
      <c r="C530" s="138">
        <v>1</v>
      </c>
      <c r="D530" s="138">
        <v>3</v>
      </c>
      <c r="E530" s="130" t="s">
        <v>96</v>
      </c>
      <c r="F530" s="130" t="s">
        <v>98</v>
      </c>
      <c r="G530" s="130">
        <v>15</v>
      </c>
      <c r="H530" s="176" t="s">
        <v>116</v>
      </c>
    </row>
    <row r="531" spans="1:8" hidden="1">
      <c r="A531" s="204">
        <v>6.9</v>
      </c>
      <c r="B531" s="274">
        <f t="shared" si="17"/>
        <v>1.1231884057971013</v>
      </c>
      <c r="C531" s="138">
        <v>2</v>
      </c>
      <c r="D531" s="138">
        <v>3</v>
      </c>
      <c r="E531" s="130" t="s">
        <v>96</v>
      </c>
      <c r="F531" s="130" t="s">
        <v>98</v>
      </c>
      <c r="G531" s="130">
        <v>15</v>
      </c>
      <c r="H531" s="176" t="s">
        <v>116</v>
      </c>
    </row>
    <row r="532" spans="1:8">
      <c r="A532" s="204">
        <v>4.9000000000000004</v>
      </c>
      <c r="B532" s="274">
        <f t="shared" si="17"/>
        <v>1.5816326530612244</v>
      </c>
      <c r="C532" s="138">
        <v>2</v>
      </c>
      <c r="D532" s="138">
        <v>3</v>
      </c>
      <c r="E532" s="130" t="s">
        <v>97</v>
      </c>
      <c r="F532" s="130" t="s">
        <v>98</v>
      </c>
      <c r="G532" s="130">
        <v>15</v>
      </c>
      <c r="H532" s="176" t="s">
        <v>116</v>
      </c>
    </row>
    <row r="533" spans="1:8" hidden="1">
      <c r="A533" s="204">
        <v>7.5</v>
      </c>
      <c r="B533" s="274">
        <f t="shared" si="17"/>
        <v>1.0333333333333334</v>
      </c>
      <c r="C533" s="138">
        <v>1</v>
      </c>
      <c r="D533" s="138">
        <v>4</v>
      </c>
      <c r="E533" s="130" t="s">
        <v>97</v>
      </c>
      <c r="F533" s="130" t="s">
        <v>98</v>
      </c>
      <c r="G533" s="130">
        <v>15</v>
      </c>
      <c r="H533" s="176" t="s">
        <v>116</v>
      </c>
    </row>
    <row r="534" spans="1:8" hidden="1">
      <c r="A534" s="204">
        <v>6.1</v>
      </c>
      <c r="B534" s="274">
        <f t="shared" si="17"/>
        <v>1.2704918032786885</v>
      </c>
      <c r="C534" s="138">
        <v>1</v>
      </c>
      <c r="D534" s="138">
        <v>3</v>
      </c>
      <c r="E534" s="130" t="s">
        <v>96</v>
      </c>
      <c r="F534" s="130" t="s">
        <v>98</v>
      </c>
      <c r="G534" s="130">
        <v>15</v>
      </c>
      <c r="H534" s="176" t="s">
        <v>116</v>
      </c>
    </row>
    <row r="535" spans="1:8" hidden="1">
      <c r="A535" s="204">
        <v>6.3</v>
      </c>
      <c r="B535" s="274">
        <f t="shared" si="17"/>
        <v>1.2301587301587302</v>
      </c>
      <c r="C535" s="138">
        <v>1</v>
      </c>
      <c r="D535" s="138">
        <v>3</v>
      </c>
      <c r="E535" s="130" t="s">
        <v>96</v>
      </c>
      <c r="F535" s="130" t="s">
        <v>98</v>
      </c>
      <c r="G535" s="130">
        <v>15</v>
      </c>
      <c r="H535" s="176" t="s">
        <v>116</v>
      </c>
    </row>
    <row r="536" spans="1:8" hidden="1">
      <c r="A536" s="204">
        <v>6.1</v>
      </c>
      <c r="B536" s="274">
        <f t="shared" si="17"/>
        <v>1.2704918032786885</v>
      </c>
      <c r="C536" s="138">
        <v>2</v>
      </c>
      <c r="D536" s="138">
        <v>3</v>
      </c>
      <c r="E536" s="130" t="s">
        <v>96</v>
      </c>
      <c r="F536" s="130" t="s">
        <v>98</v>
      </c>
      <c r="G536" s="130">
        <v>15</v>
      </c>
      <c r="H536" s="176" t="s">
        <v>116</v>
      </c>
    </row>
    <row r="537" spans="1:8">
      <c r="A537" s="203">
        <v>8.6</v>
      </c>
      <c r="B537" s="273">
        <f t="shared" ref="B537:B551" si="18">IF(A537&gt;0,13.6/A537,"")</f>
        <v>1.5813953488372092</v>
      </c>
      <c r="C537" s="195">
        <v>1</v>
      </c>
      <c r="D537" s="195">
        <v>3</v>
      </c>
      <c r="E537" s="186" t="s">
        <v>95</v>
      </c>
      <c r="F537" s="186" t="s">
        <v>113</v>
      </c>
      <c r="G537" s="130">
        <v>15</v>
      </c>
      <c r="H537" s="176" t="s">
        <v>116</v>
      </c>
    </row>
    <row r="538" spans="1:8" hidden="1">
      <c r="A538" s="203">
        <v>12.6</v>
      </c>
      <c r="B538" s="273">
        <f t="shared" si="18"/>
        <v>1.0793650793650793</v>
      </c>
      <c r="C538" s="195">
        <v>1</v>
      </c>
      <c r="D538" s="195">
        <v>3</v>
      </c>
      <c r="E538" s="186" t="s">
        <v>96</v>
      </c>
      <c r="F538" s="186" t="s">
        <v>98</v>
      </c>
      <c r="G538" s="130">
        <v>15</v>
      </c>
      <c r="H538" s="176" t="s">
        <v>116</v>
      </c>
    </row>
    <row r="539" spans="1:8" hidden="1">
      <c r="A539" s="203">
        <v>13.4</v>
      </c>
      <c r="B539" s="273">
        <f t="shared" si="18"/>
        <v>1.0149253731343284</v>
      </c>
      <c r="C539" s="195">
        <v>1</v>
      </c>
      <c r="D539" s="195">
        <v>3</v>
      </c>
      <c r="E539" s="186" t="s">
        <v>96</v>
      </c>
      <c r="F539" s="186" t="s">
        <v>98</v>
      </c>
      <c r="G539" s="130">
        <v>15</v>
      </c>
      <c r="H539" s="176" t="s">
        <v>116</v>
      </c>
    </row>
    <row r="540" spans="1:8" hidden="1">
      <c r="A540" s="203">
        <v>9.9</v>
      </c>
      <c r="B540" s="273">
        <f t="shared" si="18"/>
        <v>1.3737373737373737</v>
      </c>
      <c r="C540" s="195">
        <v>1</v>
      </c>
      <c r="D540" s="195">
        <v>3</v>
      </c>
      <c r="E540" s="186" t="s">
        <v>96</v>
      </c>
      <c r="F540" s="186" t="s">
        <v>98</v>
      </c>
      <c r="G540" s="130">
        <v>15</v>
      </c>
      <c r="H540" s="176" t="s">
        <v>116</v>
      </c>
    </row>
    <row r="541" spans="1:8" hidden="1">
      <c r="A541" s="203">
        <v>18.600000000000001</v>
      </c>
      <c r="B541" s="273">
        <f t="shared" si="18"/>
        <v>0.73118279569892464</v>
      </c>
      <c r="C541" s="195">
        <v>3</v>
      </c>
      <c r="D541" s="195">
        <v>3</v>
      </c>
      <c r="E541" s="186" t="s">
        <v>96</v>
      </c>
      <c r="F541" s="186" t="s">
        <v>99</v>
      </c>
      <c r="G541" s="130">
        <v>15</v>
      </c>
      <c r="H541" s="176" t="s">
        <v>116</v>
      </c>
    </row>
    <row r="542" spans="1:8">
      <c r="A542" s="203">
        <v>7.7</v>
      </c>
      <c r="B542" s="273">
        <f t="shared" si="18"/>
        <v>1.7662337662337662</v>
      </c>
      <c r="C542" s="195">
        <v>1</v>
      </c>
      <c r="D542" s="195">
        <v>1</v>
      </c>
      <c r="E542" s="186" t="s">
        <v>95</v>
      </c>
      <c r="F542" s="186" t="s">
        <v>98</v>
      </c>
      <c r="G542" s="130">
        <v>15</v>
      </c>
      <c r="H542" s="176" t="s">
        <v>116</v>
      </c>
    </row>
    <row r="543" spans="1:8" hidden="1">
      <c r="A543" s="203">
        <v>16.7</v>
      </c>
      <c r="B543" s="273">
        <f t="shared" si="18"/>
        <v>0.81437125748502992</v>
      </c>
      <c r="C543" s="195">
        <v>2</v>
      </c>
      <c r="D543" s="195">
        <v>3</v>
      </c>
      <c r="E543" s="186" t="s">
        <v>96</v>
      </c>
      <c r="F543" s="186" t="s">
        <v>98</v>
      </c>
      <c r="G543" s="130">
        <v>15</v>
      </c>
      <c r="H543" s="176" t="s">
        <v>116</v>
      </c>
    </row>
    <row r="544" spans="1:8" hidden="1">
      <c r="A544" s="203">
        <v>24.3</v>
      </c>
      <c r="B544" s="273">
        <f t="shared" si="18"/>
        <v>0.55967078189300412</v>
      </c>
      <c r="C544" s="195">
        <v>2</v>
      </c>
      <c r="D544" s="195">
        <v>3</v>
      </c>
      <c r="E544" s="186" t="s">
        <v>96</v>
      </c>
      <c r="F544" s="186" t="s">
        <v>98</v>
      </c>
      <c r="G544" s="130">
        <v>15</v>
      </c>
      <c r="H544" s="176" t="s">
        <v>116</v>
      </c>
    </row>
    <row r="545" spans="1:8">
      <c r="A545" s="203">
        <v>7.3</v>
      </c>
      <c r="B545" s="273">
        <f t="shared" si="18"/>
        <v>1.8630136986301369</v>
      </c>
      <c r="C545" s="195">
        <v>1</v>
      </c>
      <c r="D545" s="195">
        <v>3</v>
      </c>
      <c r="E545" s="186" t="s">
        <v>97</v>
      </c>
      <c r="F545" s="186" t="s">
        <v>98</v>
      </c>
      <c r="G545" s="130">
        <v>15</v>
      </c>
      <c r="H545" s="176" t="s">
        <v>116</v>
      </c>
    </row>
    <row r="546" spans="1:8">
      <c r="A546" s="203">
        <v>10.1</v>
      </c>
      <c r="B546" s="273">
        <f t="shared" si="18"/>
        <v>1.3465346534653466</v>
      </c>
      <c r="C546" s="195">
        <v>1</v>
      </c>
      <c r="D546" s="195">
        <v>3</v>
      </c>
      <c r="E546" s="186" t="s">
        <v>97</v>
      </c>
      <c r="F546" s="186" t="s">
        <v>98</v>
      </c>
      <c r="G546" s="130">
        <v>15</v>
      </c>
      <c r="H546" s="176" t="s">
        <v>116</v>
      </c>
    </row>
    <row r="547" spans="1:8">
      <c r="A547" s="204">
        <v>11.1</v>
      </c>
      <c r="B547" s="274">
        <f t="shared" si="18"/>
        <v>1.2252252252252251</v>
      </c>
      <c r="C547" s="138">
        <v>1</v>
      </c>
      <c r="D547" s="138">
        <v>3</v>
      </c>
      <c r="E547" s="130" t="s">
        <v>97</v>
      </c>
      <c r="F547" s="130" t="s">
        <v>98</v>
      </c>
      <c r="G547" s="130">
        <v>15</v>
      </c>
      <c r="H547" s="176" t="s">
        <v>116</v>
      </c>
    </row>
    <row r="548" spans="1:8" hidden="1">
      <c r="A548" s="204">
        <v>10.3</v>
      </c>
      <c r="B548" s="274">
        <f t="shared" si="18"/>
        <v>1.320388349514563</v>
      </c>
      <c r="C548" s="138">
        <v>1</v>
      </c>
      <c r="D548" s="138">
        <v>3</v>
      </c>
      <c r="E548" s="130" t="s">
        <v>96</v>
      </c>
      <c r="F548" s="130" t="s">
        <v>98</v>
      </c>
      <c r="G548" s="130">
        <v>15</v>
      </c>
      <c r="H548" s="176" t="s">
        <v>116</v>
      </c>
    </row>
    <row r="549" spans="1:8" hidden="1">
      <c r="A549" s="204">
        <v>34.1</v>
      </c>
      <c r="B549" s="274">
        <f t="shared" si="18"/>
        <v>0.39882697947214074</v>
      </c>
      <c r="C549" s="138">
        <v>6</v>
      </c>
      <c r="D549" s="138">
        <v>3</v>
      </c>
      <c r="E549" s="130" t="s">
        <v>96</v>
      </c>
      <c r="F549" s="130" t="s">
        <v>98</v>
      </c>
      <c r="G549" s="130">
        <v>15</v>
      </c>
      <c r="H549" s="176" t="s">
        <v>116</v>
      </c>
    </row>
    <row r="550" spans="1:8" hidden="1">
      <c r="A550" s="204">
        <v>11.8</v>
      </c>
      <c r="B550" s="274">
        <f t="shared" si="18"/>
        <v>1.1525423728813557</v>
      </c>
      <c r="C550" s="138">
        <v>2</v>
      </c>
      <c r="D550" s="138">
        <v>3</v>
      </c>
      <c r="E550" s="130" t="s">
        <v>96</v>
      </c>
      <c r="F550" s="130" t="s">
        <v>98</v>
      </c>
      <c r="G550" s="130">
        <v>15</v>
      </c>
      <c r="H550" s="176" t="s">
        <v>116</v>
      </c>
    </row>
    <row r="551" spans="1:8">
      <c r="A551" s="204">
        <v>10.4</v>
      </c>
      <c r="B551" s="274">
        <f t="shared" si="18"/>
        <v>1.3076923076923077</v>
      </c>
      <c r="C551" s="138">
        <v>1</v>
      </c>
      <c r="D551" s="138">
        <v>3</v>
      </c>
      <c r="E551" s="130" t="s">
        <v>97</v>
      </c>
      <c r="F551" s="130" t="s">
        <v>98</v>
      </c>
      <c r="G551" s="130">
        <v>15</v>
      </c>
      <c r="H551" s="176" t="s">
        <v>116</v>
      </c>
    </row>
    <row r="552" spans="1:8" hidden="1">
      <c r="A552" s="195">
        <v>7.6</v>
      </c>
      <c r="B552" s="273">
        <f t="shared" ref="B552:B565" si="19">IF(A552&gt;0,7.75/A552,"")</f>
        <v>1.0197368421052633</v>
      </c>
      <c r="C552" s="195">
        <v>1</v>
      </c>
      <c r="D552" s="195">
        <v>3</v>
      </c>
      <c r="E552" s="186" t="s">
        <v>114</v>
      </c>
      <c r="F552" s="186" t="s">
        <v>98</v>
      </c>
      <c r="G552" s="130">
        <v>16</v>
      </c>
      <c r="H552" s="31" t="s">
        <v>116</v>
      </c>
    </row>
    <row r="553" spans="1:8" hidden="1">
      <c r="A553" s="195">
        <v>8.3000000000000007</v>
      </c>
      <c r="B553" s="273">
        <f t="shared" si="19"/>
        <v>0.9337349397590361</v>
      </c>
      <c r="C553" s="195">
        <v>4</v>
      </c>
      <c r="D553" s="195">
        <v>5</v>
      </c>
      <c r="E553" s="186" t="s">
        <v>96</v>
      </c>
      <c r="F553" s="186" t="s">
        <v>100</v>
      </c>
      <c r="G553" s="130">
        <v>16</v>
      </c>
      <c r="H553" s="31" t="s">
        <v>116</v>
      </c>
    </row>
    <row r="554" spans="1:8">
      <c r="A554" s="195">
        <v>7.5</v>
      </c>
      <c r="B554" s="273">
        <f t="shared" si="19"/>
        <v>1.0333333333333334</v>
      </c>
      <c r="C554" s="195">
        <v>1</v>
      </c>
      <c r="D554" s="195">
        <v>3</v>
      </c>
      <c r="E554" s="186" t="s">
        <v>97</v>
      </c>
      <c r="F554" s="186" t="s">
        <v>98</v>
      </c>
      <c r="G554" s="130">
        <v>16</v>
      </c>
      <c r="H554" s="31" t="s">
        <v>116</v>
      </c>
    </row>
    <row r="555" spans="1:8">
      <c r="A555" s="138">
        <v>5.8</v>
      </c>
      <c r="B555" s="274">
        <f t="shared" si="19"/>
        <v>1.3362068965517242</v>
      </c>
      <c r="C555" s="138">
        <v>1</v>
      </c>
      <c r="D555" s="138">
        <v>3</v>
      </c>
      <c r="E555" s="130" t="s">
        <v>97</v>
      </c>
      <c r="F555" s="130" t="s">
        <v>98</v>
      </c>
      <c r="G555" s="130">
        <v>16</v>
      </c>
      <c r="H555" s="31" t="s">
        <v>116</v>
      </c>
    </row>
    <row r="556" spans="1:8" hidden="1">
      <c r="A556" s="138">
        <v>6.1</v>
      </c>
      <c r="B556" s="274">
        <f t="shared" si="19"/>
        <v>1.2704918032786885</v>
      </c>
      <c r="C556" s="138">
        <v>1</v>
      </c>
      <c r="D556" s="138">
        <v>3</v>
      </c>
      <c r="E556" s="130" t="s">
        <v>111</v>
      </c>
      <c r="F556" s="130" t="s">
        <v>98</v>
      </c>
      <c r="G556" s="130">
        <v>16</v>
      </c>
      <c r="H556" s="31" t="s">
        <v>116</v>
      </c>
    </row>
    <row r="557" spans="1:8" hidden="1">
      <c r="A557" s="138">
        <v>7.3</v>
      </c>
      <c r="B557" s="274">
        <f t="shared" si="19"/>
        <v>1.0616438356164384</v>
      </c>
      <c r="C557" s="138">
        <v>1</v>
      </c>
      <c r="D557" s="138">
        <v>3</v>
      </c>
      <c r="E557" s="130" t="s">
        <v>111</v>
      </c>
      <c r="F557" s="130" t="s">
        <v>98</v>
      </c>
      <c r="G557" s="130">
        <v>16</v>
      </c>
      <c r="H557" s="31" t="s">
        <v>116</v>
      </c>
    </row>
    <row r="558" spans="1:8" hidden="1">
      <c r="A558" s="138">
        <v>7.1</v>
      </c>
      <c r="B558" s="274">
        <f t="shared" si="19"/>
        <v>1.091549295774648</v>
      </c>
      <c r="C558" s="138">
        <v>1</v>
      </c>
      <c r="D558" s="138">
        <v>4</v>
      </c>
      <c r="E558" s="130" t="s">
        <v>97</v>
      </c>
      <c r="F558" s="130" t="s">
        <v>98</v>
      </c>
      <c r="G558" s="130">
        <v>16</v>
      </c>
      <c r="H558" s="31" t="s">
        <v>116</v>
      </c>
    </row>
    <row r="559" spans="1:8" hidden="1">
      <c r="A559" s="138">
        <v>11</v>
      </c>
      <c r="B559" s="274">
        <f t="shared" si="19"/>
        <v>0.70454545454545459</v>
      </c>
      <c r="C559" s="138">
        <v>1</v>
      </c>
      <c r="D559" s="138">
        <v>3</v>
      </c>
      <c r="E559" s="130" t="s">
        <v>96</v>
      </c>
      <c r="F559" s="130" t="s">
        <v>98</v>
      </c>
      <c r="G559" s="130">
        <v>16</v>
      </c>
      <c r="H559" s="31" t="s">
        <v>116</v>
      </c>
    </row>
    <row r="560" spans="1:8">
      <c r="A560" s="138">
        <v>6</v>
      </c>
      <c r="B560" s="274">
        <f t="shared" si="19"/>
        <v>1.2916666666666667</v>
      </c>
      <c r="C560" s="138">
        <v>1</v>
      </c>
      <c r="D560" s="138">
        <v>3</v>
      </c>
      <c r="E560" s="130" t="s">
        <v>97</v>
      </c>
      <c r="F560" s="130" t="s">
        <v>98</v>
      </c>
      <c r="G560" s="130">
        <v>16</v>
      </c>
      <c r="H560" s="31" t="s">
        <v>116</v>
      </c>
    </row>
    <row r="561" spans="1:8" hidden="1">
      <c r="A561" s="138">
        <v>6.7</v>
      </c>
      <c r="B561" s="274">
        <f t="shared" si="19"/>
        <v>1.1567164179104477</v>
      </c>
      <c r="C561" s="138">
        <v>2</v>
      </c>
      <c r="D561" s="138">
        <v>3</v>
      </c>
      <c r="E561" s="130" t="s">
        <v>96</v>
      </c>
      <c r="F561" s="130" t="s">
        <v>98</v>
      </c>
      <c r="G561" s="130">
        <v>16</v>
      </c>
      <c r="H561" s="31" t="s">
        <v>116</v>
      </c>
    </row>
    <row r="562" spans="1:8" hidden="1">
      <c r="A562" s="138">
        <v>7.7</v>
      </c>
      <c r="B562" s="274">
        <f t="shared" si="19"/>
        <v>1.0064935064935066</v>
      </c>
      <c r="C562" s="138">
        <v>2</v>
      </c>
      <c r="D562" s="138">
        <v>3</v>
      </c>
      <c r="E562" s="130" t="s">
        <v>96</v>
      </c>
      <c r="F562" s="130" t="s">
        <v>98</v>
      </c>
      <c r="G562" s="130">
        <v>16</v>
      </c>
      <c r="H562" s="31" t="s">
        <v>116</v>
      </c>
    </row>
    <row r="563" spans="1:8" hidden="1">
      <c r="A563" s="138">
        <v>6.5</v>
      </c>
      <c r="B563" s="274">
        <f t="shared" si="19"/>
        <v>1.1923076923076923</v>
      </c>
      <c r="C563" s="138">
        <v>1</v>
      </c>
      <c r="D563" s="138">
        <v>3</v>
      </c>
      <c r="E563" s="130" t="s">
        <v>96</v>
      </c>
      <c r="F563" s="130" t="s">
        <v>98</v>
      </c>
      <c r="G563" s="130">
        <v>16</v>
      </c>
      <c r="H563" s="31" t="s">
        <v>116</v>
      </c>
    </row>
    <row r="564" spans="1:8" hidden="1">
      <c r="A564" s="138">
        <v>14.6</v>
      </c>
      <c r="B564" s="274">
        <f t="shared" si="19"/>
        <v>0.53082191780821919</v>
      </c>
      <c r="C564" s="138">
        <v>3</v>
      </c>
      <c r="D564" s="138">
        <v>3</v>
      </c>
      <c r="E564" s="130" t="s">
        <v>96</v>
      </c>
      <c r="F564" s="130" t="s">
        <v>98</v>
      </c>
      <c r="G564" s="130">
        <v>16</v>
      </c>
      <c r="H564" s="31" t="s">
        <v>116</v>
      </c>
    </row>
    <row r="565" spans="1:8">
      <c r="A565" s="138">
        <v>6.6</v>
      </c>
      <c r="B565" s="274">
        <f t="shared" si="19"/>
        <v>1.1742424242424243</v>
      </c>
      <c r="C565" s="138">
        <v>3</v>
      </c>
      <c r="D565" s="138">
        <v>5</v>
      </c>
      <c r="E565" s="130" t="s">
        <v>97</v>
      </c>
      <c r="F565" s="130" t="s">
        <v>98</v>
      </c>
      <c r="G565" s="130">
        <v>16</v>
      </c>
      <c r="H565" s="31" t="s">
        <v>116</v>
      </c>
    </row>
    <row r="566" spans="1:8" hidden="1">
      <c r="A566" s="138">
        <v>7.5</v>
      </c>
      <c r="B566" s="274">
        <f t="shared" ref="B566:B580" si="20">IF(A566&gt;0,7.75/A566,"")</f>
        <v>1.0333333333333334</v>
      </c>
      <c r="C566" s="138">
        <v>2</v>
      </c>
      <c r="D566" s="138">
        <v>3</v>
      </c>
      <c r="E566" s="130" t="s">
        <v>111</v>
      </c>
      <c r="F566" s="130" t="s">
        <v>98</v>
      </c>
      <c r="G566" s="130">
        <v>16</v>
      </c>
      <c r="H566" s="31" t="s">
        <v>116</v>
      </c>
    </row>
    <row r="567" spans="1:8" hidden="1">
      <c r="A567" s="138">
        <v>24.9</v>
      </c>
      <c r="B567" s="274">
        <f t="shared" si="20"/>
        <v>0.31124497991967875</v>
      </c>
      <c r="C567" s="138">
        <v>1</v>
      </c>
      <c r="D567" s="138">
        <v>4</v>
      </c>
      <c r="E567" s="130" t="s">
        <v>97</v>
      </c>
      <c r="F567" s="130" t="s">
        <v>98</v>
      </c>
      <c r="G567" s="130">
        <v>16</v>
      </c>
      <c r="H567" s="31" t="s">
        <v>116</v>
      </c>
    </row>
    <row r="568" spans="1:8" hidden="1">
      <c r="A568" s="138">
        <v>7.5</v>
      </c>
      <c r="B568" s="274">
        <f t="shared" si="20"/>
        <v>1.0333333333333334</v>
      </c>
      <c r="C568" s="138">
        <v>2</v>
      </c>
      <c r="D568" s="138">
        <v>3</v>
      </c>
      <c r="E568" s="130" t="s">
        <v>111</v>
      </c>
      <c r="F568" s="130" t="s">
        <v>98</v>
      </c>
      <c r="G568" s="130">
        <v>16</v>
      </c>
      <c r="H568" s="31" t="s">
        <v>116</v>
      </c>
    </row>
    <row r="569" spans="1:8">
      <c r="A569" s="138">
        <v>7.1</v>
      </c>
      <c r="B569" s="274">
        <f t="shared" si="20"/>
        <v>1.091549295774648</v>
      </c>
      <c r="C569" s="138">
        <v>3</v>
      </c>
      <c r="D569" s="138">
        <v>3</v>
      </c>
      <c r="E569" s="130" t="s">
        <v>97</v>
      </c>
      <c r="F569" s="130" t="s">
        <v>98</v>
      </c>
      <c r="G569" s="130">
        <v>16</v>
      </c>
      <c r="H569" s="31" t="s">
        <v>116</v>
      </c>
    </row>
    <row r="570" spans="1:8" hidden="1">
      <c r="A570" s="138">
        <v>12.7</v>
      </c>
      <c r="B570" s="274">
        <f t="shared" si="20"/>
        <v>0.61023622047244097</v>
      </c>
      <c r="C570" s="138">
        <v>1</v>
      </c>
      <c r="D570" s="138">
        <v>4</v>
      </c>
      <c r="E570" s="130" t="s">
        <v>97</v>
      </c>
      <c r="F570" s="130" t="s">
        <v>98</v>
      </c>
      <c r="G570" s="130">
        <v>16</v>
      </c>
      <c r="H570" s="31" t="s">
        <v>116</v>
      </c>
    </row>
    <row r="571" spans="1:8">
      <c r="A571" s="138">
        <v>5.7</v>
      </c>
      <c r="B571" s="274">
        <f t="shared" si="20"/>
        <v>1.3596491228070176</v>
      </c>
      <c r="C571" s="138">
        <v>2</v>
      </c>
      <c r="D571" s="138">
        <v>5</v>
      </c>
      <c r="E571" s="130" t="s">
        <v>97</v>
      </c>
      <c r="F571" s="130" t="s">
        <v>98</v>
      </c>
      <c r="G571" s="130">
        <v>16</v>
      </c>
      <c r="H571" s="31" t="s">
        <v>116</v>
      </c>
    </row>
    <row r="572" spans="1:8" hidden="1">
      <c r="A572" s="138">
        <v>8.3000000000000007</v>
      </c>
      <c r="B572" s="274">
        <f t="shared" si="20"/>
        <v>0.9337349397590361</v>
      </c>
      <c r="C572" s="138">
        <v>2</v>
      </c>
      <c r="D572" s="138">
        <v>3</v>
      </c>
      <c r="E572" s="130" t="s">
        <v>96</v>
      </c>
      <c r="F572" s="130" t="s">
        <v>98</v>
      </c>
      <c r="G572" s="130">
        <v>16</v>
      </c>
      <c r="H572" s="31" t="s">
        <v>116</v>
      </c>
    </row>
    <row r="573" spans="1:8">
      <c r="A573" s="138">
        <v>6.3</v>
      </c>
      <c r="B573" s="274">
        <f t="shared" si="20"/>
        <v>1.2301587301587302</v>
      </c>
      <c r="C573" s="138">
        <v>1</v>
      </c>
      <c r="D573" s="138">
        <v>3</v>
      </c>
      <c r="E573" s="130" t="s">
        <v>97</v>
      </c>
      <c r="F573" s="130" t="s">
        <v>98</v>
      </c>
      <c r="G573" s="130">
        <v>16</v>
      </c>
      <c r="H573" s="31" t="s">
        <v>116</v>
      </c>
    </row>
    <row r="574" spans="1:8">
      <c r="A574" s="138">
        <v>8.1999999999999993</v>
      </c>
      <c r="B574" s="274">
        <f t="shared" si="20"/>
        <v>0.94512195121951226</v>
      </c>
      <c r="C574" s="138">
        <v>1</v>
      </c>
      <c r="D574" s="138">
        <v>3</v>
      </c>
      <c r="E574" s="130" t="s">
        <v>97</v>
      </c>
      <c r="F574" s="130" t="s">
        <v>98</v>
      </c>
      <c r="G574" s="130">
        <v>16</v>
      </c>
      <c r="H574" s="31" t="s">
        <v>116</v>
      </c>
    </row>
    <row r="575" spans="1:8" hidden="1">
      <c r="A575" s="138">
        <v>6.9</v>
      </c>
      <c r="B575" s="274">
        <f t="shared" si="20"/>
        <v>1.1231884057971013</v>
      </c>
      <c r="C575" s="138">
        <v>4</v>
      </c>
      <c r="D575" s="138">
        <v>3</v>
      </c>
      <c r="E575" s="130" t="s">
        <v>96</v>
      </c>
      <c r="F575" s="130" t="s">
        <v>98</v>
      </c>
      <c r="G575" s="130">
        <v>16</v>
      </c>
      <c r="H575" s="31" t="s">
        <v>116</v>
      </c>
    </row>
    <row r="576" spans="1:8">
      <c r="A576" s="138">
        <v>8.6999999999999993</v>
      </c>
      <c r="B576" s="274">
        <f t="shared" si="20"/>
        <v>0.8908045977011495</v>
      </c>
      <c r="C576" s="138">
        <v>3</v>
      </c>
      <c r="D576" s="138">
        <v>2</v>
      </c>
      <c r="E576" s="130" t="s">
        <v>97</v>
      </c>
      <c r="F576" s="130" t="s">
        <v>98</v>
      </c>
      <c r="G576" s="130">
        <v>16</v>
      </c>
      <c r="H576" s="31" t="s">
        <v>116</v>
      </c>
    </row>
    <row r="577" spans="1:8">
      <c r="A577" s="138">
        <v>6.2</v>
      </c>
      <c r="B577" s="274">
        <f t="shared" si="20"/>
        <v>1.25</v>
      </c>
      <c r="C577" s="138">
        <v>1</v>
      </c>
      <c r="D577" s="138">
        <v>3</v>
      </c>
      <c r="E577" s="130" t="s">
        <v>97</v>
      </c>
      <c r="F577" s="130" t="s">
        <v>98</v>
      </c>
      <c r="G577" s="130">
        <v>16</v>
      </c>
      <c r="H577" s="31" t="s">
        <v>116</v>
      </c>
    </row>
    <row r="578" spans="1:8" hidden="1">
      <c r="A578" s="138">
        <v>20</v>
      </c>
      <c r="B578" s="274">
        <f t="shared" si="20"/>
        <v>0.38750000000000001</v>
      </c>
      <c r="C578" s="138">
        <v>2</v>
      </c>
      <c r="D578" s="138">
        <v>3</v>
      </c>
      <c r="E578" s="130" t="s">
        <v>96</v>
      </c>
      <c r="F578" s="130" t="s">
        <v>98</v>
      </c>
      <c r="G578" s="130">
        <v>16</v>
      </c>
      <c r="H578" s="31" t="s">
        <v>116</v>
      </c>
    </row>
    <row r="579" spans="1:8" hidden="1">
      <c r="A579" s="138">
        <v>12</v>
      </c>
      <c r="B579" s="274">
        <f t="shared" si="20"/>
        <v>0.64583333333333337</v>
      </c>
      <c r="C579" s="138">
        <v>2</v>
      </c>
      <c r="D579" s="138">
        <v>3</v>
      </c>
      <c r="E579" s="130" t="s">
        <v>96</v>
      </c>
      <c r="F579" s="130" t="s">
        <v>98</v>
      </c>
      <c r="G579" s="130">
        <v>16</v>
      </c>
      <c r="H579" s="31" t="s">
        <v>116</v>
      </c>
    </row>
    <row r="580" spans="1:8" hidden="1">
      <c r="A580" s="138">
        <v>10</v>
      </c>
      <c r="B580" s="274">
        <f t="shared" si="20"/>
        <v>0.77500000000000002</v>
      </c>
      <c r="C580" s="138">
        <v>1</v>
      </c>
      <c r="D580" s="138">
        <v>3</v>
      </c>
      <c r="E580" s="130" t="s">
        <v>96</v>
      </c>
      <c r="F580" s="130" t="s">
        <v>98</v>
      </c>
      <c r="G580" s="130">
        <v>16</v>
      </c>
      <c r="H580" s="31" t="s">
        <v>116</v>
      </c>
    </row>
    <row r="581" spans="1:8">
      <c r="A581" s="195">
        <v>14</v>
      </c>
      <c r="B581" s="273">
        <f t="shared" ref="B581:B597" si="21">IF(A581&gt;0,13.6/A581,"")</f>
        <v>0.97142857142857142</v>
      </c>
      <c r="C581" s="195">
        <v>2</v>
      </c>
      <c r="D581" s="195">
        <v>5</v>
      </c>
      <c r="E581" s="186" t="s">
        <v>97</v>
      </c>
      <c r="F581" s="186" t="s">
        <v>98</v>
      </c>
      <c r="G581" s="130">
        <v>16</v>
      </c>
      <c r="H581" s="31" t="s">
        <v>116</v>
      </c>
    </row>
    <row r="582" spans="1:8">
      <c r="A582" s="195">
        <v>9.6</v>
      </c>
      <c r="B582" s="273">
        <f t="shared" si="21"/>
        <v>1.4166666666666667</v>
      </c>
      <c r="C582" s="195">
        <v>2</v>
      </c>
      <c r="D582" s="195">
        <v>3</v>
      </c>
      <c r="E582" s="186" t="s">
        <v>97</v>
      </c>
      <c r="F582" s="186" t="s">
        <v>98</v>
      </c>
      <c r="G582" s="130">
        <v>16</v>
      </c>
      <c r="H582" s="31" t="s">
        <v>116</v>
      </c>
    </row>
    <row r="583" spans="1:8" hidden="1">
      <c r="A583" s="195">
        <v>10.4</v>
      </c>
      <c r="B583" s="273">
        <f t="shared" si="21"/>
        <v>1.3076923076923077</v>
      </c>
      <c r="C583" s="195">
        <v>2</v>
      </c>
      <c r="D583" s="195">
        <v>3</v>
      </c>
      <c r="E583" s="186" t="s">
        <v>114</v>
      </c>
      <c r="F583" s="186" t="s">
        <v>98</v>
      </c>
      <c r="G583" s="130">
        <v>16</v>
      </c>
      <c r="H583" s="31" t="s">
        <v>116</v>
      </c>
    </row>
    <row r="584" spans="1:8" hidden="1">
      <c r="A584" s="195">
        <v>9</v>
      </c>
      <c r="B584" s="273">
        <f t="shared" si="21"/>
        <v>1.5111111111111111</v>
      </c>
      <c r="C584" s="195">
        <v>2</v>
      </c>
      <c r="D584" s="195">
        <v>3</v>
      </c>
      <c r="E584" s="186" t="s">
        <v>111</v>
      </c>
      <c r="F584" s="186" t="s">
        <v>98</v>
      </c>
      <c r="G584" s="130">
        <v>16</v>
      </c>
      <c r="H584" s="31" t="s">
        <v>116</v>
      </c>
    </row>
    <row r="585" spans="1:8" hidden="1">
      <c r="A585" s="195">
        <v>13.7</v>
      </c>
      <c r="B585" s="273">
        <f t="shared" si="21"/>
        <v>0.99270072992700731</v>
      </c>
      <c r="C585" s="195">
        <v>2</v>
      </c>
      <c r="D585" s="195">
        <v>3</v>
      </c>
      <c r="E585" s="186" t="s">
        <v>96</v>
      </c>
      <c r="F585" s="186" t="s">
        <v>98</v>
      </c>
      <c r="G585" s="130">
        <v>16</v>
      </c>
      <c r="H585" s="31" t="s">
        <v>116</v>
      </c>
    </row>
    <row r="586" spans="1:8">
      <c r="A586" s="195">
        <v>9.1</v>
      </c>
      <c r="B586" s="273">
        <f t="shared" si="21"/>
        <v>1.4945054945054945</v>
      </c>
      <c r="C586" s="195">
        <v>1</v>
      </c>
      <c r="D586" s="195">
        <v>3</v>
      </c>
      <c r="E586" s="186" t="s">
        <v>97</v>
      </c>
      <c r="F586" s="186" t="s">
        <v>98</v>
      </c>
      <c r="G586" s="130">
        <v>16</v>
      </c>
      <c r="H586" s="31" t="s">
        <v>116</v>
      </c>
    </row>
    <row r="587" spans="1:8" hidden="1">
      <c r="A587" s="195">
        <v>12.7</v>
      </c>
      <c r="B587" s="273">
        <f t="shared" si="21"/>
        <v>1.0708661417322836</v>
      </c>
      <c r="C587" s="195">
        <v>1</v>
      </c>
      <c r="D587" s="195">
        <v>4</v>
      </c>
      <c r="E587" s="186" t="s">
        <v>97</v>
      </c>
      <c r="F587" s="186" t="s">
        <v>98</v>
      </c>
      <c r="G587" s="130">
        <v>16</v>
      </c>
      <c r="H587" s="31" t="s">
        <v>116</v>
      </c>
    </row>
    <row r="588" spans="1:8" hidden="1">
      <c r="A588" s="195">
        <v>11.9</v>
      </c>
      <c r="B588" s="273">
        <f t="shared" si="21"/>
        <v>1.1428571428571428</v>
      </c>
      <c r="C588" s="195">
        <v>2</v>
      </c>
      <c r="D588" s="195">
        <v>5</v>
      </c>
      <c r="E588" s="186" t="s">
        <v>97</v>
      </c>
      <c r="F588" s="186" t="s">
        <v>112</v>
      </c>
      <c r="G588" s="130">
        <v>16</v>
      </c>
      <c r="H588" s="31" t="s">
        <v>116</v>
      </c>
    </row>
    <row r="589" spans="1:8" hidden="1">
      <c r="A589" s="195">
        <v>12</v>
      </c>
      <c r="B589" s="273">
        <f t="shared" si="21"/>
        <v>1.1333333333333333</v>
      </c>
      <c r="C589" s="195">
        <v>1</v>
      </c>
      <c r="D589" s="195">
        <v>3</v>
      </c>
      <c r="E589" s="186" t="s">
        <v>111</v>
      </c>
      <c r="F589" s="186" t="s">
        <v>98</v>
      </c>
      <c r="G589" s="130">
        <v>16</v>
      </c>
      <c r="H589" s="31" t="s">
        <v>116</v>
      </c>
    </row>
    <row r="590" spans="1:8">
      <c r="A590" s="195">
        <v>10.4</v>
      </c>
      <c r="B590" s="273">
        <f t="shared" si="21"/>
        <v>1.3076923076923077</v>
      </c>
      <c r="C590" s="195">
        <v>1</v>
      </c>
      <c r="D590" s="195">
        <v>3</v>
      </c>
      <c r="E590" s="186" t="s">
        <v>97</v>
      </c>
      <c r="F590" s="186" t="s">
        <v>98</v>
      </c>
      <c r="G590" s="130">
        <v>16</v>
      </c>
      <c r="H590" s="31" t="s">
        <v>116</v>
      </c>
    </row>
    <row r="591" spans="1:8">
      <c r="A591" s="138">
        <v>7.4</v>
      </c>
      <c r="B591" s="274">
        <f t="shared" si="21"/>
        <v>1.8378378378378377</v>
      </c>
      <c r="C591" s="138">
        <v>1</v>
      </c>
      <c r="D591" s="138">
        <v>2</v>
      </c>
      <c r="E591" s="130" t="s">
        <v>97</v>
      </c>
      <c r="F591" s="130" t="s">
        <v>98</v>
      </c>
      <c r="G591" s="130">
        <v>16</v>
      </c>
      <c r="H591" s="31" t="s">
        <v>116</v>
      </c>
    </row>
    <row r="592" spans="1:8" hidden="1">
      <c r="A592" s="138">
        <v>9.5</v>
      </c>
      <c r="B592" s="274">
        <f t="shared" si="21"/>
        <v>1.4315789473684211</v>
      </c>
      <c r="C592" s="138">
        <v>1</v>
      </c>
      <c r="D592" s="138">
        <v>4</v>
      </c>
      <c r="E592" s="130" t="s">
        <v>97</v>
      </c>
      <c r="F592" s="130" t="s">
        <v>98</v>
      </c>
      <c r="G592" s="130">
        <v>16</v>
      </c>
      <c r="H592" s="31" t="s">
        <v>116</v>
      </c>
    </row>
    <row r="593" spans="1:18" hidden="1">
      <c r="A593" s="138">
        <v>11.1</v>
      </c>
      <c r="B593" s="274">
        <f t="shared" si="21"/>
        <v>1.2252252252252251</v>
      </c>
      <c r="C593" s="138">
        <v>2</v>
      </c>
      <c r="D593" s="138">
        <v>5</v>
      </c>
      <c r="E593" s="130" t="s">
        <v>96</v>
      </c>
      <c r="F593" s="130" t="s">
        <v>98</v>
      </c>
      <c r="G593" s="130">
        <v>16</v>
      </c>
      <c r="H593" s="31" t="s">
        <v>116</v>
      </c>
    </row>
    <row r="594" spans="1:18" hidden="1">
      <c r="A594" s="138">
        <v>16.2</v>
      </c>
      <c r="B594" s="274">
        <f t="shared" si="21"/>
        <v>0.83950617283950624</v>
      </c>
      <c r="C594" s="138">
        <v>3</v>
      </c>
      <c r="D594" s="138">
        <v>3</v>
      </c>
      <c r="E594" s="130" t="s">
        <v>96</v>
      </c>
      <c r="F594" s="130" t="s">
        <v>98</v>
      </c>
      <c r="G594" s="130">
        <v>16</v>
      </c>
      <c r="H594" s="31" t="s">
        <v>116</v>
      </c>
    </row>
    <row r="595" spans="1:18">
      <c r="A595" s="138">
        <v>9.1999999999999993</v>
      </c>
      <c r="B595" s="274">
        <f t="shared" si="21"/>
        <v>1.4782608695652175</v>
      </c>
      <c r="C595" s="138">
        <v>1</v>
      </c>
      <c r="D595" s="138">
        <v>3</v>
      </c>
      <c r="E595" s="130" t="s">
        <v>97</v>
      </c>
      <c r="F595" s="130" t="s">
        <v>98</v>
      </c>
      <c r="G595" s="130">
        <v>16</v>
      </c>
      <c r="H595" s="31" t="s">
        <v>116</v>
      </c>
    </row>
    <row r="596" spans="1:18">
      <c r="A596" s="138">
        <v>38.299999999999997</v>
      </c>
      <c r="B596" s="274">
        <f t="shared" si="21"/>
        <v>0.35509138381201044</v>
      </c>
      <c r="C596" s="138">
        <v>4</v>
      </c>
      <c r="D596" s="138">
        <v>5</v>
      </c>
      <c r="E596" s="130" t="s">
        <v>97</v>
      </c>
      <c r="F596" s="130" t="s">
        <v>100</v>
      </c>
      <c r="G596" s="130">
        <v>16</v>
      </c>
      <c r="H596" s="31" t="s">
        <v>116</v>
      </c>
    </row>
    <row r="597" spans="1:18" hidden="1">
      <c r="A597" s="138">
        <v>13.3</v>
      </c>
      <c r="B597" s="274">
        <f t="shared" si="21"/>
        <v>1.0225563909774436</v>
      </c>
      <c r="C597" s="138">
        <v>1</v>
      </c>
      <c r="D597" s="138">
        <v>4</v>
      </c>
      <c r="E597" s="130" t="s">
        <v>97</v>
      </c>
      <c r="F597" s="130" t="s">
        <v>98</v>
      </c>
      <c r="G597" s="130">
        <v>16</v>
      </c>
      <c r="H597" s="31" t="s">
        <v>116</v>
      </c>
    </row>
    <row r="598" spans="1:18">
      <c r="A598" s="195">
        <v>6.3</v>
      </c>
      <c r="B598" s="273">
        <f t="shared" ref="B598:B661" si="22">IF(A598&gt;0,7.75/A598,"")</f>
        <v>1.2301587301587302</v>
      </c>
      <c r="C598" s="195">
        <v>1</v>
      </c>
      <c r="D598" s="195">
        <v>3</v>
      </c>
      <c r="E598" s="186" t="s">
        <v>97</v>
      </c>
      <c r="F598" s="186" t="s">
        <v>98</v>
      </c>
      <c r="G598" s="130">
        <v>17</v>
      </c>
      <c r="H598" s="176" t="s">
        <v>116</v>
      </c>
    </row>
    <row r="599" spans="1:18">
      <c r="A599" s="195">
        <v>5.8</v>
      </c>
      <c r="B599" s="273">
        <f t="shared" si="22"/>
        <v>1.3362068965517242</v>
      </c>
      <c r="C599" s="195">
        <v>2</v>
      </c>
      <c r="D599" s="195">
        <v>2</v>
      </c>
      <c r="E599" s="186" t="s">
        <v>97</v>
      </c>
      <c r="F599" s="186" t="s">
        <v>98</v>
      </c>
      <c r="G599" s="130">
        <v>17</v>
      </c>
      <c r="H599" s="176" t="s">
        <v>116</v>
      </c>
      <c r="L599" s="223"/>
      <c r="M599" s="224"/>
      <c r="N599" s="225"/>
      <c r="O599" s="226"/>
      <c r="P599" s="225"/>
      <c r="Q599" s="225"/>
      <c r="R599" s="178"/>
    </row>
    <row r="600" spans="1:18" hidden="1">
      <c r="A600" s="195">
        <v>6</v>
      </c>
      <c r="B600" s="273">
        <f t="shared" si="22"/>
        <v>1.2916666666666667</v>
      </c>
      <c r="C600" s="195">
        <v>2</v>
      </c>
      <c r="D600" s="195">
        <v>3</v>
      </c>
      <c r="E600" s="186" t="s">
        <v>111</v>
      </c>
      <c r="F600" s="186" t="s">
        <v>98</v>
      </c>
      <c r="G600" s="130">
        <v>17</v>
      </c>
      <c r="H600" s="176" t="s">
        <v>116</v>
      </c>
    </row>
    <row r="601" spans="1:18" hidden="1">
      <c r="A601" s="138">
        <v>5.6</v>
      </c>
      <c r="B601" s="274">
        <f t="shared" si="22"/>
        <v>1.3839285714285716</v>
      </c>
      <c r="C601" s="138">
        <v>2</v>
      </c>
      <c r="D601" s="138">
        <v>3</v>
      </c>
      <c r="E601" s="130" t="s">
        <v>111</v>
      </c>
      <c r="F601" s="130" t="s">
        <v>98</v>
      </c>
      <c r="G601" s="130">
        <v>17</v>
      </c>
      <c r="H601" s="176" t="s">
        <v>116</v>
      </c>
    </row>
    <row r="602" spans="1:18" hidden="1">
      <c r="A602" s="138">
        <v>4.7</v>
      </c>
      <c r="B602" s="274">
        <f t="shared" si="22"/>
        <v>1.6489361702127658</v>
      </c>
      <c r="C602" s="138">
        <v>1</v>
      </c>
      <c r="D602" s="138">
        <v>3</v>
      </c>
      <c r="E602" s="130" t="s">
        <v>111</v>
      </c>
      <c r="F602" s="130" t="s">
        <v>98</v>
      </c>
      <c r="G602" s="130">
        <v>17</v>
      </c>
      <c r="H602" s="176" t="s">
        <v>116</v>
      </c>
    </row>
    <row r="603" spans="1:18" hidden="1">
      <c r="A603" s="138">
        <v>6.6</v>
      </c>
      <c r="B603" s="274">
        <f t="shared" si="22"/>
        <v>1.1742424242424243</v>
      </c>
      <c r="C603" s="138">
        <v>2</v>
      </c>
      <c r="D603" s="138">
        <v>3</v>
      </c>
      <c r="E603" s="130" t="s">
        <v>111</v>
      </c>
      <c r="F603" s="130" t="s">
        <v>98</v>
      </c>
      <c r="G603" s="130">
        <v>17</v>
      </c>
      <c r="H603" s="176" t="s">
        <v>116</v>
      </c>
    </row>
    <row r="604" spans="1:18" hidden="1">
      <c r="A604" s="138">
        <v>4.4000000000000004</v>
      </c>
      <c r="B604" s="274">
        <f t="shared" si="22"/>
        <v>1.7613636363636362</v>
      </c>
      <c r="C604" s="138">
        <v>1</v>
      </c>
      <c r="D604" s="138">
        <v>3</v>
      </c>
      <c r="E604" s="130" t="s">
        <v>111</v>
      </c>
      <c r="F604" s="130" t="s">
        <v>98</v>
      </c>
      <c r="G604" s="130">
        <v>17</v>
      </c>
      <c r="H604" s="176" t="s">
        <v>116</v>
      </c>
    </row>
    <row r="605" spans="1:18" hidden="1">
      <c r="A605" s="138">
        <v>6.1</v>
      </c>
      <c r="B605" s="274">
        <f t="shared" si="22"/>
        <v>1.2704918032786885</v>
      </c>
      <c r="C605" s="138">
        <v>2</v>
      </c>
      <c r="D605" s="138">
        <v>3</v>
      </c>
      <c r="E605" s="130" t="s">
        <v>111</v>
      </c>
      <c r="F605" s="130" t="s">
        <v>98</v>
      </c>
      <c r="G605" s="130">
        <v>17</v>
      </c>
      <c r="H605" s="176" t="s">
        <v>116</v>
      </c>
      <c r="L605" s="223"/>
      <c r="M605" s="224"/>
      <c r="N605" s="225"/>
      <c r="O605" s="226"/>
      <c r="P605" s="225"/>
      <c r="Q605" s="225"/>
      <c r="R605" s="178"/>
    </row>
    <row r="606" spans="1:18">
      <c r="A606" s="138">
        <v>5.6</v>
      </c>
      <c r="B606" s="274">
        <f t="shared" si="22"/>
        <v>1.3839285714285716</v>
      </c>
      <c r="C606" s="138">
        <v>2</v>
      </c>
      <c r="D606" s="138">
        <v>3</v>
      </c>
      <c r="E606" s="130" t="s">
        <v>97</v>
      </c>
      <c r="F606" s="130" t="s">
        <v>98</v>
      </c>
      <c r="G606" s="130">
        <v>17</v>
      </c>
      <c r="H606" s="176" t="s">
        <v>116</v>
      </c>
    </row>
    <row r="607" spans="1:18" hidden="1">
      <c r="A607" s="138">
        <v>5.7</v>
      </c>
      <c r="B607" s="274">
        <f t="shared" si="22"/>
        <v>1.3596491228070176</v>
      </c>
      <c r="C607" s="138">
        <v>1</v>
      </c>
      <c r="D607" s="138">
        <v>3</v>
      </c>
      <c r="E607" s="130" t="s">
        <v>111</v>
      </c>
      <c r="F607" s="130" t="s">
        <v>98</v>
      </c>
      <c r="G607" s="130">
        <v>17</v>
      </c>
      <c r="H607" s="176" t="s">
        <v>116</v>
      </c>
    </row>
    <row r="608" spans="1:18">
      <c r="A608" s="138">
        <v>4.9000000000000004</v>
      </c>
      <c r="B608" s="274">
        <f t="shared" si="22"/>
        <v>1.5816326530612244</v>
      </c>
      <c r="C608" s="138">
        <v>1</v>
      </c>
      <c r="D608" s="138">
        <v>3</v>
      </c>
      <c r="E608" s="130" t="s">
        <v>97</v>
      </c>
      <c r="F608" s="130" t="s">
        <v>98</v>
      </c>
      <c r="G608" s="130">
        <v>17</v>
      </c>
      <c r="H608" s="176" t="s">
        <v>116</v>
      </c>
    </row>
    <row r="609" spans="1:18" hidden="1">
      <c r="A609" s="138">
        <v>7.1</v>
      </c>
      <c r="B609" s="274">
        <f t="shared" si="22"/>
        <v>1.091549295774648</v>
      </c>
      <c r="C609" s="138">
        <v>2</v>
      </c>
      <c r="D609" s="138">
        <v>3</v>
      </c>
      <c r="E609" s="130" t="s">
        <v>114</v>
      </c>
      <c r="F609" s="130" t="s">
        <v>98</v>
      </c>
      <c r="G609" s="130">
        <v>17</v>
      </c>
      <c r="H609" s="176" t="s">
        <v>116</v>
      </c>
    </row>
    <row r="610" spans="1:18">
      <c r="A610" s="138">
        <v>6.2</v>
      </c>
      <c r="B610" s="274">
        <f t="shared" si="22"/>
        <v>1.25</v>
      </c>
      <c r="C610" s="138">
        <v>1</v>
      </c>
      <c r="D610" s="138">
        <v>3</v>
      </c>
      <c r="E610" s="130" t="s">
        <v>97</v>
      </c>
      <c r="F610" s="130" t="s">
        <v>98</v>
      </c>
      <c r="G610" s="130">
        <v>17</v>
      </c>
      <c r="H610" s="176" t="s">
        <v>116</v>
      </c>
    </row>
    <row r="611" spans="1:18" hidden="1">
      <c r="A611" s="138">
        <v>4.2</v>
      </c>
      <c r="B611" s="274">
        <f t="shared" si="22"/>
        <v>1.8452380952380951</v>
      </c>
      <c r="C611" s="138">
        <v>1</v>
      </c>
      <c r="D611" s="138">
        <v>3</v>
      </c>
      <c r="E611" s="130" t="s">
        <v>111</v>
      </c>
      <c r="F611" s="130" t="s">
        <v>98</v>
      </c>
      <c r="G611" s="130">
        <v>17</v>
      </c>
      <c r="H611" s="176" t="s">
        <v>116</v>
      </c>
    </row>
    <row r="612" spans="1:18" hidden="1">
      <c r="A612" s="138">
        <v>6.1</v>
      </c>
      <c r="B612" s="274">
        <f t="shared" si="22"/>
        <v>1.2704918032786885</v>
      </c>
      <c r="C612" s="138">
        <v>1</v>
      </c>
      <c r="D612" s="138">
        <v>3</v>
      </c>
      <c r="E612" s="130" t="s">
        <v>111</v>
      </c>
      <c r="F612" s="130" t="s">
        <v>98</v>
      </c>
      <c r="G612" s="130">
        <v>17</v>
      </c>
      <c r="H612" s="176" t="s">
        <v>116</v>
      </c>
    </row>
    <row r="613" spans="1:18" hidden="1">
      <c r="A613" s="138">
        <v>8.6</v>
      </c>
      <c r="B613" s="274">
        <f t="shared" si="22"/>
        <v>0.90116279069767447</v>
      </c>
      <c r="C613" s="138">
        <v>1</v>
      </c>
      <c r="D613" s="138">
        <v>4</v>
      </c>
      <c r="E613" s="130" t="s">
        <v>97</v>
      </c>
      <c r="F613" s="130" t="s">
        <v>98</v>
      </c>
      <c r="G613" s="130">
        <v>17</v>
      </c>
      <c r="H613" s="176" t="s">
        <v>116</v>
      </c>
    </row>
    <row r="614" spans="1:18" hidden="1">
      <c r="A614" s="138">
        <v>5.3</v>
      </c>
      <c r="B614" s="274">
        <f t="shared" si="22"/>
        <v>1.4622641509433962</v>
      </c>
      <c r="C614" s="138">
        <v>1</v>
      </c>
      <c r="D614" s="138">
        <v>3</v>
      </c>
      <c r="E614" s="130" t="s">
        <v>111</v>
      </c>
      <c r="F614" s="130" t="s">
        <v>98</v>
      </c>
      <c r="G614" s="130">
        <v>17</v>
      </c>
      <c r="H614" s="176" t="s">
        <v>116</v>
      </c>
    </row>
    <row r="615" spans="1:18" hidden="1">
      <c r="A615" s="138">
        <v>4.4000000000000004</v>
      </c>
      <c r="B615" s="274">
        <f t="shared" si="22"/>
        <v>1.7613636363636362</v>
      </c>
      <c r="C615" s="138">
        <v>1</v>
      </c>
      <c r="D615" s="138">
        <v>3</v>
      </c>
      <c r="E615" s="130" t="s">
        <v>111</v>
      </c>
      <c r="F615" s="130" t="s">
        <v>98</v>
      </c>
      <c r="G615" s="130">
        <v>17</v>
      </c>
      <c r="H615" s="176" t="s">
        <v>116</v>
      </c>
    </row>
    <row r="616" spans="1:18">
      <c r="A616" s="138">
        <v>4.0999999999999996</v>
      </c>
      <c r="B616" s="274">
        <f t="shared" si="22"/>
        <v>1.8902439024390245</v>
      </c>
      <c r="C616" s="138">
        <v>1</v>
      </c>
      <c r="D616" s="138">
        <v>3</v>
      </c>
      <c r="E616" s="130" t="s">
        <v>97</v>
      </c>
      <c r="F616" s="130" t="s">
        <v>98</v>
      </c>
      <c r="G616" s="130">
        <v>17</v>
      </c>
      <c r="H616" s="176" t="s">
        <v>116</v>
      </c>
    </row>
    <row r="617" spans="1:18">
      <c r="A617" s="138">
        <v>5.6</v>
      </c>
      <c r="B617" s="274">
        <f t="shared" si="22"/>
        <v>1.3839285714285716</v>
      </c>
      <c r="C617" s="138">
        <v>1</v>
      </c>
      <c r="D617" s="138">
        <v>3</v>
      </c>
      <c r="E617" s="130" t="s">
        <v>97</v>
      </c>
      <c r="F617" s="130" t="s">
        <v>98</v>
      </c>
      <c r="G617" s="130">
        <v>17</v>
      </c>
      <c r="H617" s="176" t="s">
        <v>116</v>
      </c>
    </row>
    <row r="618" spans="1:18" hidden="1">
      <c r="A618" s="138">
        <v>5.8</v>
      </c>
      <c r="B618" s="274">
        <f t="shared" si="22"/>
        <v>1.3362068965517242</v>
      </c>
      <c r="C618" s="138">
        <v>1</v>
      </c>
      <c r="D618" s="138">
        <v>3</v>
      </c>
      <c r="E618" s="130" t="s">
        <v>111</v>
      </c>
      <c r="F618" s="130" t="s">
        <v>98</v>
      </c>
      <c r="G618" s="130">
        <v>17</v>
      </c>
      <c r="H618" s="176" t="s">
        <v>116</v>
      </c>
    </row>
    <row r="619" spans="1:18" hidden="1">
      <c r="A619" s="138">
        <v>5.7</v>
      </c>
      <c r="B619" s="274">
        <f t="shared" si="22"/>
        <v>1.3596491228070176</v>
      </c>
      <c r="C619" s="138">
        <v>1</v>
      </c>
      <c r="D619" s="138">
        <v>3</v>
      </c>
      <c r="E619" s="130" t="s">
        <v>111</v>
      </c>
      <c r="F619" s="130" t="s">
        <v>98</v>
      </c>
      <c r="G619" s="130">
        <v>17</v>
      </c>
      <c r="H619" s="176" t="s">
        <v>116</v>
      </c>
    </row>
    <row r="620" spans="1:18" hidden="1">
      <c r="A620" s="138">
        <v>5.0999999999999996</v>
      </c>
      <c r="B620" s="274">
        <f t="shared" si="22"/>
        <v>1.5196078431372551</v>
      </c>
      <c r="C620" s="138">
        <v>1</v>
      </c>
      <c r="D620" s="138">
        <v>3</v>
      </c>
      <c r="E620" s="130" t="s">
        <v>111</v>
      </c>
      <c r="F620" s="130" t="s">
        <v>98</v>
      </c>
      <c r="G620" s="130">
        <v>17</v>
      </c>
      <c r="H620" s="176" t="s">
        <v>116</v>
      </c>
    </row>
    <row r="621" spans="1:18" hidden="1">
      <c r="A621" s="138">
        <v>6.7</v>
      </c>
      <c r="B621" s="274">
        <f t="shared" si="22"/>
        <v>1.1567164179104477</v>
      </c>
      <c r="C621" s="138">
        <v>1</v>
      </c>
      <c r="D621" s="138">
        <v>3</v>
      </c>
      <c r="E621" s="130" t="s">
        <v>111</v>
      </c>
      <c r="F621" s="130" t="s">
        <v>98</v>
      </c>
      <c r="G621" s="130">
        <v>17</v>
      </c>
      <c r="H621" s="176" t="s">
        <v>116</v>
      </c>
      <c r="L621" s="223"/>
      <c r="M621" s="224"/>
      <c r="N621" s="225"/>
      <c r="O621" s="225"/>
      <c r="P621" s="225"/>
      <c r="Q621" s="225"/>
      <c r="R621" s="178"/>
    </row>
    <row r="622" spans="1:18" hidden="1">
      <c r="A622" s="138">
        <v>6</v>
      </c>
      <c r="B622" s="274">
        <f t="shared" si="22"/>
        <v>1.2916666666666667</v>
      </c>
      <c r="C622" s="138">
        <v>1</v>
      </c>
      <c r="D622" s="138">
        <v>3</v>
      </c>
      <c r="E622" s="130" t="s">
        <v>111</v>
      </c>
      <c r="F622" s="130" t="s">
        <v>98</v>
      </c>
      <c r="G622" s="130">
        <v>17</v>
      </c>
      <c r="H622" s="176" t="s">
        <v>116</v>
      </c>
      <c r="L622" s="223"/>
      <c r="M622" s="224"/>
      <c r="N622" s="225"/>
      <c r="O622" s="225"/>
      <c r="P622" s="225"/>
      <c r="Q622" s="225"/>
      <c r="R622" s="178"/>
    </row>
    <row r="623" spans="1:18" hidden="1">
      <c r="A623" s="138">
        <v>5.5</v>
      </c>
      <c r="B623" s="274">
        <f t="shared" si="22"/>
        <v>1.4090909090909092</v>
      </c>
      <c r="C623" s="138">
        <v>1</v>
      </c>
      <c r="D623" s="138">
        <v>3</v>
      </c>
      <c r="E623" s="130" t="s">
        <v>111</v>
      </c>
      <c r="F623" s="130" t="s">
        <v>98</v>
      </c>
      <c r="G623" s="130">
        <v>17</v>
      </c>
      <c r="H623" s="176" t="s">
        <v>116</v>
      </c>
    </row>
    <row r="624" spans="1:18" hidden="1">
      <c r="A624" s="138">
        <v>7.6</v>
      </c>
      <c r="B624" s="274">
        <f t="shared" si="22"/>
        <v>1.0197368421052633</v>
      </c>
      <c r="C624" s="138">
        <v>6</v>
      </c>
      <c r="D624" s="138">
        <v>3</v>
      </c>
      <c r="E624" s="130" t="s">
        <v>96</v>
      </c>
      <c r="F624" s="130" t="s">
        <v>98</v>
      </c>
      <c r="G624" s="130">
        <v>17</v>
      </c>
      <c r="H624" s="176" t="s">
        <v>116</v>
      </c>
    </row>
    <row r="625" spans="1:18">
      <c r="A625" s="138">
        <v>5.8</v>
      </c>
      <c r="B625" s="274">
        <f t="shared" si="22"/>
        <v>1.3362068965517242</v>
      </c>
      <c r="C625" s="138">
        <v>1</v>
      </c>
      <c r="D625" s="138">
        <v>3</v>
      </c>
      <c r="E625" s="130" t="s">
        <v>97</v>
      </c>
      <c r="F625" s="130" t="s">
        <v>98</v>
      </c>
      <c r="G625" s="130">
        <v>17</v>
      </c>
      <c r="H625" s="176" t="s">
        <v>116</v>
      </c>
    </row>
    <row r="626" spans="1:18" hidden="1">
      <c r="A626" s="138">
        <v>6.3</v>
      </c>
      <c r="B626" s="274">
        <f t="shared" si="22"/>
        <v>1.2301587301587302</v>
      </c>
      <c r="C626" s="138">
        <v>1</v>
      </c>
      <c r="D626" s="138">
        <v>3</v>
      </c>
      <c r="E626" s="130" t="s">
        <v>96</v>
      </c>
      <c r="F626" s="130" t="s">
        <v>98</v>
      </c>
      <c r="G626" s="130">
        <v>17</v>
      </c>
      <c r="H626" s="176" t="s">
        <v>116</v>
      </c>
    </row>
    <row r="627" spans="1:18" hidden="1">
      <c r="A627" s="138">
        <v>6.5</v>
      </c>
      <c r="B627" s="274">
        <f t="shared" si="22"/>
        <v>1.1923076923076923</v>
      </c>
      <c r="C627" s="138">
        <v>2</v>
      </c>
      <c r="D627" s="138">
        <v>3</v>
      </c>
      <c r="E627" s="130" t="s">
        <v>96</v>
      </c>
      <c r="F627" s="130" t="s">
        <v>98</v>
      </c>
      <c r="G627" s="130">
        <v>17</v>
      </c>
      <c r="H627" s="176" t="s">
        <v>116</v>
      </c>
    </row>
    <row r="628" spans="1:18">
      <c r="A628" s="138">
        <v>6.1</v>
      </c>
      <c r="B628" s="274">
        <f t="shared" si="22"/>
        <v>1.2704918032786885</v>
      </c>
      <c r="C628" s="138">
        <v>1</v>
      </c>
      <c r="D628" s="138">
        <v>3</v>
      </c>
      <c r="E628" s="130" t="s">
        <v>97</v>
      </c>
      <c r="F628" s="130" t="s">
        <v>98</v>
      </c>
      <c r="G628" s="130">
        <v>17</v>
      </c>
      <c r="H628" s="176" t="s">
        <v>116</v>
      </c>
    </row>
    <row r="629" spans="1:18" hidden="1">
      <c r="A629" s="138">
        <v>7</v>
      </c>
      <c r="B629" s="274">
        <f t="shared" si="22"/>
        <v>1.1071428571428572</v>
      </c>
      <c r="C629" s="138">
        <v>2</v>
      </c>
      <c r="D629" s="138">
        <v>3</v>
      </c>
      <c r="E629" s="130" t="s">
        <v>96</v>
      </c>
      <c r="F629" s="130" t="s">
        <v>98</v>
      </c>
      <c r="G629" s="130">
        <v>17</v>
      </c>
      <c r="H629" s="176" t="s">
        <v>116</v>
      </c>
    </row>
    <row r="630" spans="1:18" hidden="1">
      <c r="A630" s="138">
        <v>8.6</v>
      </c>
      <c r="B630" s="274">
        <f t="shared" si="22"/>
        <v>0.90116279069767447</v>
      </c>
      <c r="C630" s="138">
        <v>6</v>
      </c>
      <c r="D630" s="138">
        <v>3</v>
      </c>
      <c r="E630" s="130" t="s">
        <v>96</v>
      </c>
      <c r="F630" s="130" t="s">
        <v>98</v>
      </c>
      <c r="G630" s="130">
        <v>17</v>
      </c>
      <c r="H630" s="176" t="s">
        <v>116</v>
      </c>
    </row>
    <row r="631" spans="1:18">
      <c r="A631" s="138">
        <v>5.3</v>
      </c>
      <c r="B631" s="274">
        <f t="shared" si="22"/>
        <v>1.4622641509433962</v>
      </c>
      <c r="C631" s="138">
        <v>2</v>
      </c>
      <c r="D631" s="138">
        <v>3</v>
      </c>
      <c r="E631" s="130" t="s">
        <v>97</v>
      </c>
      <c r="F631" s="130" t="s">
        <v>98</v>
      </c>
      <c r="G631" s="130">
        <v>17</v>
      </c>
      <c r="H631" s="176" t="s">
        <v>116</v>
      </c>
    </row>
    <row r="632" spans="1:18" hidden="1">
      <c r="A632" s="138">
        <v>5.6</v>
      </c>
      <c r="B632" s="274">
        <f t="shared" si="22"/>
        <v>1.3839285714285716</v>
      </c>
      <c r="C632" s="138">
        <v>1</v>
      </c>
      <c r="D632" s="138">
        <v>3</v>
      </c>
      <c r="E632" s="130" t="s">
        <v>111</v>
      </c>
      <c r="F632" s="130" t="s">
        <v>98</v>
      </c>
      <c r="G632" s="130">
        <v>17</v>
      </c>
      <c r="H632" s="176" t="s">
        <v>116</v>
      </c>
    </row>
    <row r="633" spans="1:18" hidden="1">
      <c r="A633" s="138">
        <v>6.1</v>
      </c>
      <c r="B633" s="274">
        <f t="shared" si="22"/>
        <v>1.2704918032786885</v>
      </c>
      <c r="C633" s="138">
        <v>3</v>
      </c>
      <c r="D633" s="138">
        <v>5</v>
      </c>
      <c r="E633" s="130" t="s">
        <v>111</v>
      </c>
      <c r="F633" s="130" t="s">
        <v>98</v>
      </c>
      <c r="G633" s="130">
        <v>17</v>
      </c>
      <c r="H633" s="176" t="s">
        <v>116</v>
      </c>
    </row>
    <row r="634" spans="1:18">
      <c r="A634" s="138">
        <v>6.7</v>
      </c>
      <c r="B634" s="274">
        <f t="shared" si="22"/>
        <v>1.1567164179104477</v>
      </c>
      <c r="C634" s="138">
        <v>1</v>
      </c>
      <c r="D634" s="138">
        <v>3</v>
      </c>
      <c r="E634" s="130" t="s">
        <v>97</v>
      </c>
      <c r="F634" s="130" t="s">
        <v>98</v>
      </c>
      <c r="G634" s="130">
        <v>17</v>
      </c>
      <c r="H634" s="176" t="s">
        <v>116</v>
      </c>
    </row>
    <row r="635" spans="1:18" hidden="1">
      <c r="A635" s="138">
        <v>6.5</v>
      </c>
      <c r="B635" s="274">
        <f t="shared" si="22"/>
        <v>1.1923076923076923</v>
      </c>
      <c r="C635" s="138">
        <v>1</v>
      </c>
      <c r="D635" s="138">
        <v>3</v>
      </c>
      <c r="E635" s="130" t="s">
        <v>96</v>
      </c>
      <c r="F635" s="130" t="s">
        <v>98</v>
      </c>
      <c r="G635" s="130">
        <v>17</v>
      </c>
      <c r="H635" s="176" t="s">
        <v>116</v>
      </c>
    </row>
    <row r="636" spans="1:18" hidden="1">
      <c r="A636" s="138">
        <v>6</v>
      </c>
      <c r="B636" s="274">
        <f t="shared" si="22"/>
        <v>1.2916666666666667</v>
      </c>
      <c r="C636" s="138">
        <v>1</v>
      </c>
      <c r="D636" s="138">
        <v>3</v>
      </c>
      <c r="E636" s="130" t="s">
        <v>96</v>
      </c>
      <c r="F636" s="130" t="s">
        <v>98</v>
      </c>
      <c r="G636" s="130">
        <v>17</v>
      </c>
      <c r="H636" s="176" t="s">
        <v>116</v>
      </c>
    </row>
    <row r="637" spans="1:18" hidden="1">
      <c r="A637" s="138">
        <v>5</v>
      </c>
      <c r="B637" s="274">
        <f t="shared" si="22"/>
        <v>1.55</v>
      </c>
      <c r="C637" s="138">
        <v>1</v>
      </c>
      <c r="D637" s="138">
        <v>3</v>
      </c>
      <c r="E637" s="130" t="s">
        <v>111</v>
      </c>
      <c r="F637" s="130" t="s">
        <v>98</v>
      </c>
      <c r="G637" s="130">
        <v>17</v>
      </c>
      <c r="H637" s="176" t="s">
        <v>116</v>
      </c>
      <c r="R637" s="178"/>
    </row>
    <row r="638" spans="1:18" hidden="1">
      <c r="A638" s="138">
        <v>8.1</v>
      </c>
      <c r="B638" s="274">
        <f t="shared" si="22"/>
        <v>0.95679012345679015</v>
      </c>
      <c r="C638" s="138">
        <v>1</v>
      </c>
      <c r="D638" s="138">
        <v>3</v>
      </c>
      <c r="E638" s="130" t="s">
        <v>96</v>
      </c>
      <c r="F638" s="130" t="s">
        <v>98</v>
      </c>
      <c r="G638" s="130">
        <v>17</v>
      </c>
      <c r="H638" s="176" t="s">
        <v>116</v>
      </c>
    </row>
    <row r="639" spans="1:18" hidden="1">
      <c r="A639" s="138">
        <v>10</v>
      </c>
      <c r="B639" s="274">
        <f t="shared" si="22"/>
        <v>0.77500000000000002</v>
      </c>
      <c r="C639" s="138">
        <v>2</v>
      </c>
      <c r="D639" s="138">
        <v>3</v>
      </c>
      <c r="E639" s="130" t="s">
        <v>96</v>
      </c>
      <c r="F639" s="130" t="s">
        <v>98</v>
      </c>
      <c r="G639" s="130">
        <v>17</v>
      </c>
      <c r="H639" s="176" t="s">
        <v>116</v>
      </c>
    </row>
    <row r="640" spans="1:18" hidden="1">
      <c r="A640" s="138">
        <v>10.9</v>
      </c>
      <c r="B640" s="274">
        <f t="shared" si="22"/>
        <v>0.71100917431192656</v>
      </c>
      <c r="C640" s="138">
        <v>4</v>
      </c>
      <c r="D640" s="138">
        <v>4</v>
      </c>
      <c r="E640" s="130" t="s">
        <v>96</v>
      </c>
      <c r="F640" s="130" t="s">
        <v>98</v>
      </c>
      <c r="G640" s="130">
        <v>17</v>
      </c>
      <c r="H640" s="176" t="s">
        <v>116</v>
      </c>
    </row>
    <row r="641" spans="1:8" hidden="1">
      <c r="A641" s="138">
        <v>6</v>
      </c>
      <c r="B641" s="274">
        <f t="shared" si="22"/>
        <v>1.2916666666666667</v>
      </c>
      <c r="C641" s="138">
        <v>2</v>
      </c>
      <c r="D641" s="138">
        <v>3</v>
      </c>
      <c r="E641" s="130" t="s">
        <v>96</v>
      </c>
      <c r="F641" s="130" t="s">
        <v>98</v>
      </c>
      <c r="G641" s="130">
        <v>17</v>
      </c>
      <c r="H641" s="176" t="s">
        <v>116</v>
      </c>
    </row>
    <row r="642" spans="1:8" hidden="1">
      <c r="A642" s="138">
        <v>8.5</v>
      </c>
      <c r="B642" s="274">
        <f t="shared" si="22"/>
        <v>0.91176470588235292</v>
      </c>
      <c r="C642" s="138">
        <v>2</v>
      </c>
      <c r="D642" s="138">
        <v>3</v>
      </c>
      <c r="E642" s="130" t="s">
        <v>96</v>
      </c>
      <c r="F642" s="130" t="s">
        <v>98</v>
      </c>
      <c r="G642" s="130">
        <v>17</v>
      </c>
      <c r="H642" s="176" t="s">
        <v>116</v>
      </c>
    </row>
    <row r="643" spans="1:8" hidden="1">
      <c r="A643" s="138">
        <v>4.8</v>
      </c>
      <c r="B643" s="274">
        <f t="shared" si="22"/>
        <v>1.6145833333333335</v>
      </c>
      <c r="C643" s="138">
        <v>2</v>
      </c>
      <c r="D643" s="138">
        <v>3</v>
      </c>
      <c r="E643" s="130" t="s">
        <v>111</v>
      </c>
      <c r="F643" s="130" t="s">
        <v>98</v>
      </c>
      <c r="G643" s="130">
        <v>17</v>
      </c>
      <c r="H643" s="176" t="s">
        <v>116</v>
      </c>
    </row>
    <row r="644" spans="1:8" hidden="1">
      <c r="A644" s="138">
        <v>6.2</v>
      </c>
      <c r="B644" s="274">
        <f t="shared" si="22"/>
        <v>1.25</v>
      </c>
      <c r="C644" s="138">
        <v>8</v>
      </c>
      <c r="D644" s="138">
        <v>3</v>
      </c>
      <c r="E644" s="130" t="s">
        <v>111</v>
      </c>
      <c r="F644" s="130" t="s">
        <v>98</v>
      </c>
      <c r="G644" s="130">
        <v>17</v>
      </c>
      <c r="H644" s="176" t="s">
        <v>116</v>
      </c>
    </row>
    <row r="645" spans="1:8" hidden="1">
      <c r="A645" s="138">
        <v>5.9</v>
      </c>
      <c r="B645" s="274">
        <f t="shared" si="22"/>
        <v>1.3135593220338981</v>
      </c>
      <c r="C645" s="138">
        <v>2</v>
      </c>
      <c r="D645" s="138">
        <v>3</v>
      </c>
      <c r="E645" s="130" t="s">
        <v>111</v>
      </c>
      <c r="F645" s="130" t="s">
        <v>98</v>
      </c>
      <c r="G645" s="130">
        <v>17</v>
      </c>
      <c r="H645" s="176" t="s">
        <v>116</v>
      </c>
    </row>
    <row r="646" spans="1:8" hidden="1">
      <c r="A646" s="138">
        <v>7.9</v>
      </c>
      <c r="B646" s="274">
        <f t="shared" si="22"/>
        <v>0.98101265822784811</v>
      </c>
      <c r="C646" s="138">
        <v>1</v>
      </c>
      <c r="D646" s="138">
        <v>4</v>
      </c>
      <c r="E646" s="130" t="s">
        <v>97</v>
      </c>
      <c r="F646" s="130" t="s">
        <v>98</v>
      </c>
      <c r="G646" s="130">
        <v>17</v>
      </c>
      <c r="H646" s="176" t="s">
        <v>116</v>
      </c>
    </row>
    <row r="647" spans="1:8" hidden="1">
      <c r="A647" s="138">
        <v>8.3000000000000007</v>
      </c>
      <c r="B647" s="274">
        <f t="shared" si="22"/>
        <v>0.9337349397590361</v>
      </c>
      <c r="C647" s="138">
        <v>2</v>
      </c>
      <c r="D647" s="138">
        <v>3</v>
      </c>
      <c r="E647" s="130" t="s">
        <v>111</v>
      </c>
      <c r="F647" s="130" t="s">
        <v>98</v>
      </c>
      <c r="G647" s="130">
        <v>17</v>
      </c>
      <c r="H647" s="176" t="s">
        <v>116</v>
      </c>
    </row>
    <row r="648" spans="1:8">
      <c r="A648" s="138">
        <v>4.4000000000000004</v>
      </c>
      <c r="B648" s="274">
        <f t="shared" si="22"/>
        <v>1.7613636363636362</v>
      </c>
      <c r="C648" s="138">
        <v>1</v>
      </c>
      <c r="D648" s="138">
        <v>3</v>
      </c>
      <c r="E648" s="130" t="s">
        <v>97</v>
      </c>
      <c r="F648" s="130" t="s">
        <v>98</v>
      </c>
      <c r="G648" s="130">
        <v>17</v>
      </c>
      <c r="H648" s="176" t="s">
        <v>116</v>
      </c>
    </row>
    <row r="649" spans="1:8" hidden="1">
      <c r="A649" s="138">
        <v>8</v>
      </c>
      <c r="B649" s="274">
        <f t="shared" si="22"/>
        <v>0.96875</v>
      </c>
      <c r="C649" s="138">
        <v>2</v>
      </c>
      <c r="D649" s="138">
        <v>4</v>
      </c>
      <c r="E649" s="130" t="s">
        <v>111</v>
      </c>
      <c r="F649" s="130" t="s">
        <v>98</v>
      </c>
      <c r="G649" s="130">
        <v>17</v>
      </c>
      <c r="H649" s="176" t="s">
        <v>116</v>
      </c>
    </row>
    <row r="650" spans="1:8" hidden="1">
      <c r="A650" s="138">
        <v>6.2</v>
      </c>
      <c r="B650" s="274">
        <f t="shared" si="22"/>
        <v>1.25</v>
      </c>
      <c r="C650" s="138">
        <v>3</v>
      </c>
      <c r="D650" s="138">
        <v>3</v>
      </c>
      <c r="E650" s="130" t="s">
        <v>97</v>
      </c>
      <c r="F650" s="130" t="s">
        <v>112</v>
      </c>
      <c r="G650" s="130">
        <v>17</v>
      </c>
      <c r="H650" s="176" t="s">
        <v>116</v>
      </c>
    </row>
    <row r="651" spans="1:8" hidden="1">
      <c r="A651" s="138">
        <v>6.1</v>
      </c>
      <c r="B651" s="274">
        <f t="shared" si="22"/>
        <v>1.2704918032786885</v>
      </c>
      <c r="C651" s="138">
        <v>3</v>
      </c>
      <c r="D651" s="138">
        <v>3</v>
      </c>
      <c r="E651" s="130" t="s">
        <v>111</v>
      </c>
      <c r="F651" s="130" t="s">
        <v>98</v>
      </c>
      <c r="G651" s="130">
        <v>17</v>
      </c>
      <c r="H651" s="176" t="s">
        <v>116</v>
      </c>
    </row>
    <row r="652" spans="1:8" hidden="1">
      <c r="A652" s="138">
        <v>9.9</v>
      </c>
      <c r="B652" s="274">
        <f t="shared" si="22"/>
        <v>0.78282828282828276</v>
      </c>
      <c r="C652" s="138">
        <v>2</v>
      </c>
      <c r="D652" s="138">
        <v>4</v>
      </c>
      <c r="E652" s="130" t="s">
        <v>96</v>
      </c>
      <c r="F652" s="130" t="s">
        <v>98</v>
      </c>
      <c r="G652" s="130">
        <v>17</v>
      </c>
      <c r="H652" s="176" t="s">
        <v>116</v>
      </c>
    </row>
    <row r="653" spans="1:8">
      <c r="A653" s="138">
        <v>5.6</v>
      </c>
      <c r="B653" s="274">
        <f t="shared" si="22"/>
        <v>1.3839285714285716</v>
      </c>
      <c r="C653" s="138">
        <v>1</v>
      </c>
      <c r="D653" s="138">
        <v>3</v>
      </c>
      <c r="E653" s="130" t="s">
        <v>97</v>
      </c>
      <c r="F653" s="130" t="s">
        <v>98</v>
      </c>
      <c r="G653" s="130">
        <v>17</v>
      </c>
      <c r="H653" s="176" t="s">
        <v>116</v>
      </c>
    </row>
    <row r="654" spans="1:8">
      <c r="A654" s="138">
        <v>5.8</v>
      </c>
      <c r="B654" s="274">
        <f t="shared" si="22"/>
        <v>1.3362068965517242</v>
      </c>
      <c r="C654" s="138">
        <v>1</v>
      </c>
      <c r="D654" s="138">
        <v>3</v>
      </c>
      <c r="E654" s="130" t="s">
        <v>97</v>
      </c>
      <c r="F654" s="130" t="s">
        <v>99</v>
      </c>
      <c r="G654" s="130">
        <v>17</v>
      </c>
      <c r="H654" s="176" t="s">
        <v>116</v>
      </c>
    </row>
    <row r="655" spans="1:8">
      <c r="A655" s="138">
        <v>4.5999999999999996</v>
      </c>
      <c r="B655" s="274">
        <f t="shared" si="22"/>
        <v>1.6847826086956523</v>
      </c>
      <c r="C655" s="138">
        <v>1</v>
      </c>
      <c r="D655" s="138">
        <v>3</v>
      </c>
      <c r="E655" s="130" t="s">
        <v>97</v>
      </c>
      <c r="F655" s="130" t="s">
        <v>98</v>
      </c>
      <c r="G655" s="130">
        <v>17</v>
      </c>
      <c r="H655" s="176" t="s">
        <v>116</v>
      </c>
    </row>
    <row r="656" spans="1:8" hidden="1">
      <c r="A656" s="138">
        <v>9.8000000000000007</v>
      </c>
      <c r="B656" s="274">
        <f t="shared" si="22"/>
        <v>0.79081632653061218</v>
      </c>
      <c r="C656" s="138">
        <v>2</v>
      </c>
      <c r="D656" s="138">
        <v>3</v>
      </c>
      <c r="E656" s="130" t="s">
        <v>96</v>
      </c>
      <c r="F656" s="130" t="s">
        <v>98</v>
      </c>
      <c r="G656" s="130">
        <v>17</v>
      </c>
      <c r="H656" s="176" t="s">
        <v>116</v>
      </c>
    </row>
    <row r="657" spans="1:18" hidden="1">
      <c r="A657" s="138">
        <v>5.7</v>
      </c>
      <c r="B657" s="274">
        <f t="shared" si="22"/>
        <v>1.3596491228070176</v>
      </c>
      <c r="C657" s="138">
        <v>3</v>
      </c>
      <c r="D657" s="138">
        <v>5</v>
      </c>
      <c r="E657" s="130" t="s">
        <v>111</v>
      </c>
      <c r="F657" s="130" t="s">
        <v>98</v>
      </c>
      <c r="G657" s="130">
        <v>17</v>
      </c>
      <c r="H657" s="176" t="s">
        <v>116</v>
      </c>
    </row>
    <row r="658" spans="1:18">
      <c r="A658" s="138">
        <v>5.4</v>
      </c>
      <c r="B658" s="274">
        <f t="shared" si="22"/>
        <v>1.4351851851851851</v>
      </c>
      <c r="C658" s="138">
        <v>1</v>
      </c>
      <c r="D658" s="138">
        <v>3</v>
      </c>
      <c r="E658" s="130" t="s">
        <v>97</v>
      </c>
      <c r="F658" s="130" t="s">
        <v>98</v>
      </c>
      <c r="G658" s="130">
        <v>17</v>
      </c>
      <c r="H658" s="176" t="s">
        <v>116</v>
      </c>
    </row>
    <row r="659" spans="1:18">
      <c r="A659" s="138">
        <v>5.5</v>
      </c>
      <c r="B659" s="274">
        <f t="shared" si="22"/>
        <v>1.4090909090909092</v>
      </c>
      <c r="C659" s="138">
        <v>1</v>
      </c>
      <c r="D659" s="138">
        <v>3</v>
      </c>
      <c r="E659" s="130" t="s">
        <v>97</v>
      </c>
      <c r="F659" s="130" t="s">
        <v>98</v>
      </c>
      <c r="G659" s="130">
        <v>17</v>
      </c>
      <c r="H659" s="176" t="s">
        <v>116</v>
      </c>
    </row>
    <row r="660" spans="1:18">
      <c r="A660" s="138">
        <v>4.3</v>
      </c>
      <c r="B660" s="274">
        <f t="shared" si="22"/>
        <v>1.8023255813953489</v>
      </c>
      <c r="C660" s="138">
        <v>1</v>
      </c>
      <c r="D660" s="138">
        <v>3</v>
      </c>
      <c r="E660" s="130" t="s">
        <v>97</v>
      </c>
      <c r="F660" s="130" t="s">
        <v>98</v>
      </c>
      <c r="G660" s="130">
        <v>17</v>
      </c>
      <c r="H660" s="176" t="s">
        <v>116</v>
      </c>
    </row>
    <row r="661" spans="1:18" hidden="1">
      <c r="A661" s="138">
        <v>6.5</v>
      </c>
      <c r="B661" s="274">
        <f t="shared" si="22"/>
        <v>1.1923076923076923</v>
      </c>
      <c r="C661" s="138">
        <v>1</v>
      </c>
      <c r="D661" s="138">
        <v>3</v>
      </c>
      <c r="E661" s="130" t="s">
        <v>111</v>
      </c>
      <c r="F661" s="130" t="s">
        <v>99</v>
      </c>
      <c r="G661" s="130">
        <v>17</v>
      </c>
      <c r="H661" s="176" t="s">
        <v>116</v>
      </c>
    </row>
    <row r="662" spans="1:18" hidden="1">
      <c r="A662" s="138">
        <v>8.3000000000000007</v>
      </c>
      <c r="B662" s="274">
        <f t="shared" ref="B662" si="23">IF(A662&gt;0,7.75/A662,"")</f>
        <v>0.9337349397590361</v>
      </c>
      <c r="C662" s="138">
        <v>1</v>
      </c>
      <c r="D662" s="138">
        <v>4</v>
      </c>
      <c r="E662" s="130" t="s">
        <v>111</v>
      </c>
      <c r="F662" s="130" t="s">
        <v>98</v>
      </c>
      <c r="G662" s="130">
        <v>17</v>
      </c>
      <c r="H662" s="176" t="s">
        <v>116</v>
      </c>
    </row>
    <row r="663" spans="1:18" hidden="1">
      <c r="A663" s="195">
        <v>8</v>
      </c>
      <c r="B663" s="273">
        <f t="shared" ref="B663:B700" si="24">IF(A663&gt;0,13.6/A663,"")</f>
        <v>1.7</v>
      </c>
      <c r="C663" s="195">
        <v>2</v>
      </c>
      <c r="D663" s="195">
        <v>3</v>
      </c>
      <c r="E663" s="186" t="s">
        <v>111</v>
      </c>
      <c r="F663" s="186" t="s">
        <v>98</v>
      </c>
      <c r="G663" s="130">
        <v>17</v>
      </c>
      <c r="H663" s="176" t="s">
        <v>116</v>
      </c>
      <c r="R663" s="178"/>
    </row>
    <row r="664" spans="1:18" hidden="1">
      <c r="A664" s="195">
        <v>22.4</v>
      </c>
      <c r="B664" s="273">
        <f t="shared" si="24"/>
        <v>0.60714285714285721</v>
      </c>
      <c r="C664" s="195">
        <v>2</v>
      </c>
      <c r="D664" s="195">
        <v>3</v>
      </c>
      <c r="E664" s="186" t="s">
        <v>111</v>
      </c>
      <c r="F664" s="186" t="s">
        <v>100</v>
      </c>
      <c r="G664" s="130">
        <v>17</v>
      </c>
      <c r="H664" s="176" t="s">
        <v>116</v>
      </c>
    </row>
    <row r="665" spans="1:18">
      <c r="A665" s="195">
        <v>9.4</v>
      </c>
      <c r="B665" s="273">
        <f t="shared" si="24"/>
        <v>1.4468085106382977</v>
      </c>
      <c r="C665" s="195">
        <v>1</v>
      </c>
      <c r="D665" s="195">
        <v>3</v>
      </c>
      <c r="E665" s="186" t="s">
        <v>97</v>
      </c>
      <c r="F665" s="186" t="s">
        <v>98</v>
      </c>
      <c r="G665" s="130">
        <v>17</v>
      </c>
      <c r="H665" s="176" t="s">
        <v>116</v>
      </c>
      <c r="R665" s="178"/>
    </row>
    <row r="666" spans="1:18" hidden="1">
      <c r="A666" s="195">
        <v>7.2</v>
      </c>
      <c r="B666" s="273">
        <f t="shared" si="24"/>
        <v>1.8888888888888888</v>
      </c>
      <c r="C666" s="195">
        <v>1</v>
      </c>
      <c r="D666" s="195">
        <v>3</v>
      </c>
      <c r="E666" s="186" t="s">
        <v>111</v>
      </c>
      <c r="F666" s="186" t="s">
        <v>98</v>
      </c>
      <c r="G666" s="130">
        <v>17</v>
      </c>
      <c r="H666" s="176" t="s">
        <v>116</v>
      </c>
    </row>
    <row r="667" spans="1:18" hidden="1">
      <c r="A667" s="195">
        <v>9.5</v>
      </c>
      <c r="B667" s="273">
        <f t="shared" si="24"/>
        <v>1.4315789473684211</v>
      </c>
      <c r="C667" s="195">
        <v>1</v>
      </c>
      <c r="D667" s="195">
        <v>3</v>
      </c>
      <c r="E667" s="186" t="s">
        <v>111</v>
      </c>
      <c r="F667" s="186" t="s">
        <v>98</v>
      </c>
      <c r="G667" s="130">
        <v>17</v>
      </c>
      <c r="H667" s="176" t="s">
        <v>116</v>
      </c>
    </row>
    <row r="668" spans="1:18" hidden="1">
      <c r="A668" s="195">
        <v>7.2</v>
      </c>
      <c r="B668" s="273">
        <f t="shared" si="24"/>
        <v>1.8888888888888888</v>
      </c>
      <c r="C668" s="195">
        <v>1</v>
      </c>
      <c r="D668" s="195">
        <v>3</v>
      </c>
      <c r="E668" s="186" t="s">
        <v>97</v>
      </c>
      <c r="F668" s="186" t="s">
        <v>112</v>
      </c>
      <c r="G668" s="130">
        <v>17</v>
      </c>
      <c r="H668" s="176" t="s">
        <v>116</v>
      </c>
    </row>
    <row r="669" spans="1:18" hidden="1">
      <c r="A669" s="195">
        <v>11.3</v>
      </c>
      <c r="B669" s="273">
        <f t="shared" si="24"/>
        <v>1.2035398230088494</v>
      </c>
      <c r="C669" s="195">
        <v>1</v>
      </c>
      <c r="D669" s="195">
        <v>3</v>
      </c>
      <c r="E669" s="186" t="s">
        <v>97</v>
      </c>
      <c r="F669" s="186" t="s">
        <v>77</v>
      </c>
      <c r="G669" s="130">
        <v>17</v>
      </c>
      <c r="H669" s="176" t="s">
        <v>116</v>
      </c>
    </row>
    <row r="670" spans="1:18" hidden="1">
      <c r="A670" s="195">
        <v>10.4</v>
      </c>
      <c r="B670" s="273">
        <f t="shared" si="24"/>
        <v>1.3076923076923077</v>
      </c>
      <c r="C670" s="195">
        <v>2</v>
      </c>
      <c r="D670" s="195">
        <v>4</v>
      </c>
      <c r="E670" s="186" t="s">
        <v>114</v>
      </c>
      <c r="F670" s="186" t="s">
        <v>98</v>
      </c>
      <c r="G670" s="130">
        <v>17</v>
      </c>
      <c r="H670" s="176" t="s">
        <v>116</v>
      </c>
    </row>
    <row r="671" spans="1:18" hidden="1">
      <c r="A671" s="195">
        <v>9.6</v>
      </c>
      <c r="B671" s="273">
        <f t="shared" si="24"/>
        <v>1.4166666666666667</v>
      </c>
      <c r="C671" s="195">
        <v>2</v>
      </c>
      <c r="D671" s="195">
        <v>2</v>
      </c>
      <c r="E671" s="186" t="s">
        <v>111</v>
      </c>
      <c r="F671" s="186" t="s">
        <v>98</v>
      </c>
      <c r="G671" s="130">
        <v>17</v>
      </c>
      <c r="H671" s="176" t="s">
        <v>116</v>
      </c>
    </row>
    <row r="672" spans="1:18" hidden="1">
      <c r="A672" s="195">
        <v>8.9</v>
      </c>
      <c r="B672" s="273">
        <f t="shared" si="24"/>
        <v>1.5280898876404494</v>
      </c>
      <c r="C672" s="195">
        <v>1</v>
      </c>
      <c r="D672" s="195">
        <v>3</v>
      </c>
      <c r="E672" s="186" t="s">
        <v>111</v>
      </c>
      <c r="F672" s="186" t="s">
        <v>98</v>
      </c>
      <c r="G672" s="130">
        <v>17</v>
      </c>
      <c r="H672" s="176" t="s">
        <v>116</v>
      </c>
    </row>
    <row r="673" spans="1:18" hidden="1">
      <c r="A673" s="138">
        <v>9</v>
      </c>
      <c r="B673" s="274">
        <f t="shared" si="24"/>
        <v>1.5111111111111111</v>
      </c>
      <c r="C673" s="138">
        <v>1</v>
      </c>
      <c r="D673" s="138">
        <v>3</v>
      </c>
      <c r="E673" s="130" t="s">
        <v>111</v>
      </c>
      <c r="F673" s="130" t="s">
        <v>98</v>
      </c>
      <c r="G673" s="130">
        <v>17</v>
      </c>
      <c r="H673" s="176" t="s">
        <v>116</v>
      </c>
    </row>
    <row r="674" spans="1:18">
      <c r="A674" s="138">
        <v>8.1</v>
      </c>
      <c r="B674" s="274">
        <f t="shared" si="24"/>
        <v>1.6790123456790125</v>
      </c>
      <c r="C674" s="138">
        <v>1</v>
      </c>
      <c r="D674" s="138">
        <v>3</v>
      </c>
      <c r="E674" s="130" t="s">
        <v>97</v>
      </c>
      <c r="F674" s="130" t="s">
        <v>98</v>
      </c>
      <c r="G674" s="130">
        <v>17</v>
      </c>
      <c r="H674" s="176" t="s">
        <v>116</v>
      </c>
    </row>
    <row r="675" spans="1:18" hidden="1">
      <c r="A675" s="138">
        <v>8.4</v>
      </c>
      <c r="B675" s="274">
        <f t="shared" si="24"/>
        <v>1.6190476190476188</v>
      </c>
      <c r="C675" s="138">
        <v>1</v>
      </c>
      <c r="D675" s="138">
        <v>3</v>
      </c>
      <c r="E675" s="130" t="s">
        <v>111</v>
      </c>
      <c r="F675" s="130" t="s">
        <v>98</v>
      </c>
      <c r="G675" s="130">
        <v>17</v>
      </c>
      <c r="H675" s="176" t="s">
        <v>116</v>
      </c>
    </row>
    <row r="676" spans="1:18">
      <c r="A676" s="138">
        <v>6.7</v>
      </c>
      <c r="B676" s="274">
        <f t="shared" si="24"/>
        <v>2.0298507462686568</v>
      </c>
      <c r="C676" s="138">
        <v>1</v>
      </c>
      <c r="D676" s="138">
        <v>3</v>
      </c>
      <c r="E676" s="130" t="s">
        <v>97</v>
      </c>
      <c r="F676" s="130" t="s">
        <v>98</v>
      </c>
      <c r="G676" s="130">
        <v>17</v>
      </c>
      <c r="H676" s="176" t="s">
        <v>116</v>
      </c>
      <c r="R676" s="178"/>
    </row>
    <row r="677" spans="1:18" hidden="1">
      <c r="A677" s="138">
        <v>12.4</v>
      </c>
      <c r="B677" s="274">
        <f t="shared" si="24"/>
        <v>1.096774193548387</v>
      </c>
      <c r="C677" s="138">
        <v>2</v>
      </c>
      <c r="D677" s="138">
        <v>4</v>
      </c>
      <c r="E677" s="130" t="s">
        <v>111</v>
      </c>
      <c r="F677" s="130" t="s">
        <v>98</v>
      </c>
      <c r="G677" s="130">
        <v>17</v>
      </c>
      <c r="H677" s="176" t="s">
        <v>116</v>
      </c>
    </row>
    <row r="678" spans="1:18" hidden="1">
      <c r="A678" s="138">
        <v>9.8000000000000007</v>
      </c>
      <c r="B678" s="274">
        <f t="shared" si="24"/>
        <v>1.3877551020408161</v>
      </c>
      <c r="C678" s="138">
        <v>2</v>
      </c>
      <c r="D678" s="138">
        <v>3</v>
      </c>
      <c r="E678" s="130" t="s">
        <v>96</v>
      </c>
      <c r="F678" s="130" t="s">
        <v>98</v>
      </c>
      <c r="G678" s="130">
        <v>17</v>
      </c>
      <c r="H678" s="176" t="s">
        <v>116</v>
      </c>
    </row>
    <row r="679" spans="1:18">
      <c r="A679" s="138">
        <v>12.2</v>
      </c>
      <c r="B679" s="274">
        <f t="shared" si="24"/>
        <v>1.1147540983606559</v>
      </c>
      <c r="C679" s="138">
        <v>2</v>
      </c>
      <c r="D679" s="138">
        <v>5</v>
      </c>
      <c r="E679" s="130" t="s">
        <v>97</v>
      </c>
      <c r="F679" s="130" t="s">
        <v>98</v>
      </c>
      <c r="G679" s="130">
        <v>17</v>
      </c>
      <c r="H679" s="176" t="s">
        <v>116</v>
      </c>
    </row>
    <row r="680" spans="1:18">
      <c r="A680" s="138">
        <v>7.3</v>
      </c>
      <c r="B680" s="274">
        <f t="shared" si="24"/>
        <v>1.8630136986301369</v>
      </c>
      <c r="C680" s="138">
        <v>1</v>
      </c>
      <c r="D680" s="138">
        <v>3</v>
      </c>
      <c r="E680" s="130" t="s">
        <v>97</v>
      </c>
      <c r="F680" s="130" t="s">
        <v>98</v>
      </c>
      <c r="G680" s="130">
        <v>17</v>
      </c>
      <c r="H680" s="176" t="s">
        <v>116</v>
      </c>
    </row>
    <row r="681" spans="1:18" hidden="1">
      <c r="A681" s="138">
        <v>9.6</v>
      </c>
      <c r="B681" s="274">
        <f t="shared" si="24"/>
        <v>1.4166666666666667</v>
      </c>
      <c r="C681" s="138">
        <v>2</v>
      </c>
      <c r="D681" s="138">
        <v>3</v>
      </c>
      <c r="E681" s="130" t="s">
        <v>96</v>
      </c>
      <c r="F681" s="130" t="s">
        <v>98</v>
      </c>
      <c r="G681" s="130">
        <v>17</v>
      </c>
      <c r="H681" s="176" t="s">
        <v>116</v>
      </c>
    </row>
    <row r="682" spans="1:18" hidden="1">
      <c r="A682" s="138">
        <v>15.9</v>
      </c>
      <c r="B682" s="274">
        <f t="shared" si="24"/>
        <v>0.85534591194968546</v>
      </c>
      <c r="C682" s="138">
        <v>1</v>
      </c>
      <c r="D682" s="138">
        <v>4</v>
      </c>
      <c r="E682" s="130" t="s">
        <v>97</v>
      </c>
      <c r="F682" s="130" t="s">
        <v>98</v>
      </c>
      <c r="G682" s="130">
        <v>17</v>
      </c>
      <c r="H682" s="176" t="s">
        <v>116</v>
      </c>
    </row>
    <row r="683" spans="1:18">
      <c r="A683" s="138">
        <v>13.1</v>
      </c>
      <c r="B683" s="274">
        <f t="shared" si="24"/>
        <v>1.0381679389312977</v>
      </c>
      <c r="C683" s="138">
        <v>1</v>
      </c>
      <c r="D683" s="138">
        <v>3</v>
      </c>
      <c r="E683" s="130" t="s">
        <v>97</v>
      </c>
      <c r="F683" s="130" t="s">
        <v>98</v>
      </c>
      <c r="G683" s="130">
        <v>17</v>
      </c>
      <c r="H683" s="176" t="s">
        <v>116</v>
      </c>
    </row>
    <row r="684" spans="1:18" hidden="1">
      <c r="A684" s="138">
        <v>6.3</v>
      </c>
      <c r="B684" s="274">
        <f t="shared" si="24"/>
        <v>2.1587301587301586</v>
      </c>
      <c r="C684" s="138">
        <v>1</v>
      </c>
      <c r="D684" s="138">
        <v>3</v>
      </c>
      <c r="E684" s="130" t="s">
        <v>111</v>
      </c>
      <c r="F684" s="130" t="s">
        <v>98</v>
      </c>
      <c r="G684" s="130">
        <v>17</v>
      </c>
      <c r="H684" s="176" t="s">
        <v>116</v>
      </c>
    </row>
    <row r="685" spans="1:18" hidden="1">
      <c r="A685" s="138">
        <v>6.5</v>
      </c>
      <c r="B685" s="274">
        <f t="shared" si="24"/>
        <v>2.0923076923076924</v>
      </c>
      <c r="C685" s="138">
        <v>1</v>
      </c>
      <c r="D685" s="138">
        <v>3</v>
      </c>
      <c r="E685" s="130" t="s">
        <v>111</v>
      </c>
      <c r="F685" s="130" t="s">
        <v>98</v>
      </c>
      <c r="G685" s="130">
        <v>17</v>
      </c>
      <c r="H685" s="176" t="s">
        <v>116</v>
      </c>
    </row>
    <row r="686" spans="1:18">
      <c r="A686" s="138">
        <v>3.9</v>
      </c>
      <c r="B686" s="274">
        <f t="shared" si="24"/>
        <v>3.4871794871794872</v>
      </c>
      <c r="C686" s="138">
        <v>1</v>
      </c>
      <c r="D686" s="138">
        <v>2</v>
      </c>
      <c r="E686" s="130" t="s">
        <v>97</v>
      </c>
      <c r="F686" s="130" t="s">
        <v>98</v>
      </c>
      <c r="G686" s="130">
        <v>17</v>
      </c>
      <c r="H686" s="176" t="s">
        <v>116</v>
      </c>
    </row>
    <row r="687" spans="1:18" hidden="1">
      <c r="A687" s="138">
        <v>10.6</v>
      </c>
      <c r="B687" s="274">
        <f t="shared" si="24"/>
        <v>1.2830188679245282</v>
      </c>
      <c r="C687" s="138">
        <v>2</v>
      </c>
      <c r="D687" s="138">
        <v>3</v>
      </c>
      <c r="E687" s="130" t="s">
        <v>96</v>
      </c>
      <c r="F687" s="130" t="s">
        <v>98</v>
      </c>
      <c r="G687" s="130">
        <v>17</v>
      </c>
      <c r="H687" s="176" t="s">
        <v>116</v>
      </c>
    </row>
    <row r="688" spans="1:18" hidden="1">
      <c r="A688" s="138">
        <v>11</v>
      </c>
      <c r="B688" s="274">
        <f t="shared" si="24"/>
        <v>1.2363636363636363</v>
      </c>
      <c r="C688" s="138">
        <v>2</v>
      </c>
      <c r="D688" s="138">
        <v>3</v>
      </c>
      <c r="E688" s="130" t="s">
        <v>111</v>
      </c>
      <c r="F688" s="130" t="s">
        <v>98</v>
      </c>
      <c r="G688" s="130">
        <v>17</v>
      </c>
      <c r="H688" s="176" t="s">
        <v>116</v>
      </c>
    </row>
    <row r="689" spans="1:8" hidden="1">
      <c r="A689" s="138">
        <v>11.5</v>
      </c>
      <c r="B689" s="274">
        <f t="shared" si="24"/>
        <v>1.182608695652174</v>
      </c>
      <c r="C689" s="138">
        <v>2</v>
      </c>
      <c r="D689" s="138">
        <v>3</v>
      </c>
      <c r="E689" s="130" t="s">
        <v>96</v>
      </c>
      <c r="F689" s="130" t="s">
        <v>98</v>
      </c>
      <c r="G689" s="130">
        <v>17</v>
      </c>
      <c r="H689" s="176" t="s">
        <v>116</v>
      </c>
    </row>
    <row r="690" spans="1:8" hidden="1">
      <c r="A690" s="138">
        <v>10.4</v>
      </c>
      <c r="B690" s="274">
        <f t="shared" si="24"/>
        <v>1.3076923076923077</v>
      </c>
      <c r="C690" s="138">
        <v>1</v>
      </c>
      <c r="D690" s="138">
        <v>3</v>
      </c>
      <c r="E690" s="130" t="s">
        <v>96</v>
      </c>
      <c r="F690" s="130" t="s">
        <v>98</v>
      </c>
      <c r="G690" s="130">
        <v>17</v>
      </c>
      <c r="H690" s="176" t="s">
        <v>116</v>
      </c>
    </row>
    <row r="691" spans="1:8">
      <c r="A691" s="138">
        <v>10.6</v>
      </c>
      <c r="B691" s="274">
        <f t="shared" si="24"/>
        <v>1.2830188679245282</v>
      </c>
      <c r="C691" s="138">
        <v>2</v>
      </c>
      <c r="D691" s="138">
        <v>3</v>
      </c>
      <c r="E691" s="130" t="s">
        <v>97</v>
      </c>
      <c r="F691" s="130" t="s">
        <v>98</v>
      </c>
      <c r="G691" s="130">
        <v>17</v>
      </c>
      <c r="H691" s="176" t="s">
        <v>116</v>
      </c>
    </row>
    <row r="692" spans="1:8" hidden="1">
      <c r="A692" s="138">
        <v>10.8</v>
      </c>
      <c r="B692" s="274">
        <f t="shared" si="24"/>
        <v>1.2592592592592591</v>
      </c>
      <c r="C692" s="138">
        <v>2</v>
      </c>
      <c r="D692" s="138">
        <v>3</v>
      </c>
      <c r="E692" s="130" t="s">
        <v>96</v>
      </c>
      <c r="F692" s="130" t="s">
        <v>98</v>
      </c>
      <c r="G692" s="130">
        <v>17</v>
      </c>
      <c r="H692" s="176" t="s">
        <v>116</v>
      </c>
    </row>
    <row r="693" spans="1:8" hidden="1">
      <c r="A693" s="138">
        <v>8.9</v>
      </c>
      <c r="B693" s="274">
        <f t="shared" si="24"/>
        <v>1.5280898876404494</v>
      </c>
      <c r="C693" s="138">
        <v>1</v>
      </c>
      <c r="D693" s="138">
        <v>3</v>
      </c>
      <c r="E693" s="130" t="s">
        <v>111</v>
      </c>
      <c r="F693" s="130" t="s">
        <v>98</v>
      </c>
      <c r="G693" s="130">
        <v>17</v>
      </c>
      <c r="H693" s="176" t="s">
        <v>116</v>
      </c>
    </row>
    <row r="694" spans="1:8" hidden="1">
      <c r="A694" s="138">
        <v>12.3</v>
      </c>
      <c r="B694" s="274">
        <f t="shared" si="24"/>
        <v>1.1056910569105689</v>
      </c>
      <c r="C694" s="138">
        <v>2</v>
      </c>
      <c r="D694" s="138">
        <v>3</v>
      </c>
      <c r="E694" s="130" t="s">
        <v>111</v>
      </c>
      <c r="F694" s="130" t="s">
        <v>98</v>
      </c>
      <c r="G694" s="130">
        <v>17</v>
      </c>
      <c r="H694" s="176" t="s">
        <v>116</v>
      </c>
    </row>
    <row r="695" spans="1:8" hidden="1">
      <c r="A695" s="138">
        <v>11.9</v>
      </c>
      <c r="B695" s="274">
        <f t="shared" si="24"/>
        <v>1.1428571428571428</v>
      </c>
      <c r="C695" s="138">
        <v>1</v>
      </c>
      <c r="D695" s="138">
        <v>4</v>
      </c>
      <c r="E695" s="130" t="s">
        <v>97</v>
      </c>
      <c r="F695" s="130" t="s">
        <v>98</v>
      </c>
      <c r="G695" s="130">
        <v>17</v>
      </c>
      <c r="H695" s="176" t="s">
        <v>116</v>
      </c>
    </row>
    <row r="696" spans="1:8" hidden="1">
      <c r="A696" s="138">
        <v>10.6</v>
      </c>
      <c r="B696" s="274">
        <f t="shared" si="24"/>
        <v>1.2830188679245282</v>
      </c>
      <c r="C696" s="138">
        <v>2</v>
      </c>
      <c r="D696" s="138">
        <v>3</v>
      </c>
      <c r="E696" s="130" t="s">
        <v>111</v>
      </c>
      <c r="F696" s="130" t="s">
        <v>98</v>
      </c>
      <c r="G696" s="130">
        <v>17</v>
      </c>
      <c r="H696" s="176" t="s">
        <v>116</v>
      </c>
    </row>
    <row r="697" spans="1:8" hidden="1">
      <c r="A697" s="138">
        <v>13.9</v>
      </c>
      <c r="B697" s="274">
        <f t="shared" si="24"/>
        <v>0.97841726618705027</v>
      </c>
      <c r="C697" s="138">
        <v>3</v>
      </c>
      <c r="D697" s="138">
        <v>3</v>
      </c>
      <c r="E697" s="130" t="s">
        <v>96</v>
      </c>
      <c r="F697" s="130" t="s">
        <v>99</v>
      </c>
      <c r="G697" s="130">
        <v>17</v>
      </c>
      <c r="H697" s="176" t="s">
        <v>116</v>
      </c>
    </row>
    <row r="698" spans="1:8" hidden="1">
      <c r="A698" s="138">
        <v>10.8</v>
      </c>
      <c r="B698" s="274">
        <f t="shared" si="24"/>
        <v>1.2592592592592591</v>
      </c>
      <c r="C698" s="138">
        <v>2</v>
      </c>
      <c r="D698" s="138">
        <v>3</v>
      </c>
      <c r="E698" s="130" t="s">
        <v>111</v>
      </c>
      <c r="F698" s="130" t="s">
        <v>98</v>
      </c>
      <c r="G698" s="130">
        <v>17</v>
      </c>
      <c r="H698" s="176" t="s">
        <v>116</v>
      </c>
    </row>
    <row r="699" spans="1:8" hidden="1">
      <c r="A699" s="138">
        <v>9.3000000000000007</v>
      </c>
      <c r="B699" s="274">
        <f t="shared" si="24"/>
        <v>1.4623655913978493</v>
      </c>
      <c r="C699" s="138">
        <v>1</v>
      </c>
      <c r="D699" s="138">
        <v>3</v>
      </c>
      <c r="E699" s="130" t="s">
        <v>111</v>
      </c>
      <c r="F699" s="130" t="s">
        <v>98</v>
      </c>
      <c r="G699" s="130">
        <v>17</v>
      </c>
      <c r="H699" s="176" t="s">
        <v>116</v>
      </c>
    </row>
    <row r="700" spans="1:8" hidden="1">
      <c r="A700" s="138">
        <v>9.9</v>
      </c>
      <c r="B700" s="274">
        <f t="shared" si="24"/>
        <v>1.3737373737373737</v>
      </c>
      <c r="C700" s="138">
        <v>1</v>
      </c>
      <c r="D700" s="138">
        <v>4</v>
      </c>
      <c r="E700" s="130" t="s">
        <v>111</v>
      </c>
      <c r="F700" s="130" t="s">
        <v>98</v>
      </c>
      <c r="G700" s="130">
        <v>17</v>
      </c>
      <c r="H700" s="176" t="s">
        <v>116</v>
      </c>
    </row>
    <row r="701" spans="1:8" hidden="1">
      <c r="A701" s="203">
        <v>7.1</v>
      </c>
      <c r="B701" s="273">
        <f t="shared" ref="B701:B725" si="25">IF(A701&gt;0,7.75/A701,"")</f>
        <v>1.091549295774648</v>
      </c>
      <c r="C701" s="195">
        <v>1</v>
      </c>
      <c r="D701" s="195">
        <v>4</v>
      </c>
      <c r="E701" s="186" t="s">
        <v>96</v>
      </c>
      <c r="F701" s="186" t="s">
        <v>98</v>
      </c>
      <c r="G701" s="130">
        <v>18</v>
      </c>
      <c r="H701" s="176" t="s">
        <v>116</v>
      </c>
    </row>
    <row r="702" spans="1:8" hidden="1">
      <c r="A702" s="203">
        <v>6</v>
      </c>
      <c r="B702" s="273">
        <f t="shared" si="25"/>
        <v>1.2916666666666667</v>
      </c>
      <c r="C702" s="195">
        <v>2</v>
      </c>
      <c r="D702" s="195">
        <v>3</v>
      </c>
      <c r="E702" s="186" t="s">
        <v>96</v>
      </c>
      <c r="F702" s="186" t="s">
        <v>98</v>
      </c>
      <c r="G702" s="130">
        <v>18</v>
      </c>
      <c r="H702" s="176" t="s">
        <v>116</v>
      </c>
    </row>
    <row r="703" spans="1:8">
      <c r="A703" s="203">
        <v>6.4</v>
      </c>
      <c r="B703" s="273">
        <f t="shared" si="25"/>
        <v>1.2109375</v>
      </c>
      <c r="C703" s="195">
        <v>2</v>
      </c>
      <c r="D703" s="195">
        <v>3</v>
      </c>
      <c r="E703" s="186" t="s">
        <v>95</v>
      </c>
      <c r="F703" s="186" t="s">
        <v>98</v>
      </c>
      <c r="G703" s="130">
        <v>18</v>
      </c>
      <c r="H703" s="176" t="s">
        <v>116</v>
      </c>
    </row>
    <row r="704" spans="1:8">
      <c r="A704" s="204">
        <v>6.3</v>
      </c>
      <c r="B704" s="274">
        <f t="shared" si="25"/>
        <v>1.2301587301587302</v>
      </c>
      <c r="C704" s="138">
        <v>1</v>
      </c>
      <c r="D704" s="138">
        <v>3</v>
      </c>
      <c r="E704" s="130" t="s">
        <v>97</v>
      </c>
      <c r="F704" s="130" t="s">
        <v>98</v>
      </c>
      <c r="G704" s="130">
        <v>18</v>
      </c>
      <c r="H704" s="176" t="s">
        <v>116</v>
      </c>
    </row>
    <row r="705" spans="1:8" hidden="1">
      <c r="A705" s="204">
        <v>14</v>
      </c>
      <c r="B705" s="274">
        <f t="shared" si="25"/>
        <v>0.5535714285714286</v>
      </c>
      <c r="C705" s="138">
        <v>2</v>
      </c>
      <c r="D705" s="138">
        <v>3</v>
      </c>
      <c r="E705" s="130" t="s">
        <v>96</v>
      </c>
      <c r="F705" s="130" t="s">
        <v>98</v>
      </c>
      <c r="G705" s="130">
        <v>18</v>
      </c>
      <c r="H705" s="176" t="s">
        <v>116</v>
      </c>
    </row>
    <row r="706" spans="1:8">
      <c r="A706" s="204">
        <v>4.5999999999999996</v>
      </c>
      <c r="B706" s="274">
        <f t="shared" si="25"/>
        <v>1.6847826086956523</v>
      </c>
      <c r="C706" s="138">
        <v>1</v>
      </c>
      <c r="D706" s="138">
        <v>3</v>
      </c>
      <c r="E706" s="130" t="s">
        <v>97</v>
      </c>
      <c r="F706" s="130" t="s">
        <v>98</v>
      </c>
      <c r="G706" s="130">
        <v>18</v>
      </c>
      <c r="H706" s="176" t="s">
        <v>116</v>
      </c>
    </row>
    <row r="707" spans="1:8" hidden="1">
      <c r="A707" s="204">
        <v>6.9</v>
      </c>
      <c r="B707" s="274">
        <f t="shared" si="25"/>
        <v>1.1231884057971013</v>
      </c>
      <c r="C707" s="138">
        <v>1</v>
      </c>
      <c r="D707" s="138">
        <v>3</v>
      </c>
      <c r="E707" s="130" t="s">
        <v>96</v>
      </c>
      <c r="F707" s="130" t="s">
        <v>98</v>
      </c>
      <c r="G707" s="130">
        <v>18</v>
      </c>
      <c r="H707" s="176" t="s">
        <v>116</v>
      </c>
    </row>
    <row r="708" spans="1:8">
      <c r="A708" s="204">
        <v>5.0999999999999996</v>
      </c>
      <c r="B708" s="274">
        <f t="shared" si="25"/>
        <v>1.5196078431372551</v>
      </c>
      <c r="C708" s="138">
        <v>2</v>
      </c>
      <c r="D708" s="138">
        <v>3</v>
      </c>
      <c r="E708" s="130" t="s">
        <v>97</v>
      </c>
      <c r="F708" s="130" t="s">
        <v>100</v>
      </c>
      <c r="G708" s="130">
        <v>18</v>
      </c>
      <c r="H708" s="176" t="s">
        <v>116</v>
      </c>
    </row>
    <row r="709" spans="1:8" hidden="1">
      <c r="A709" s="204">
        <v>7.5</v>
      </c>
      <c r="B709" s="274">
        <f t="shared" si="25"/>
        <v>1.0333333333333334</v>
      </c>
      <c r="C709" s="138">
        <v>1</v>
      </c>
      <c r="D709" s="138">
        <v>3</v>
      </c>
      <c r="E709" s="130" t="s">
        <v>96</v>
      </c>
      <c r="F709" s="130" t="s">
        <v>98</v>
      </c>
      <c r="G709" s="130">
        <v>18</v>
      </c>
      <c r="H709" s="176" t="s">
        <v>116</v>
      </c>
    </row>
    <row r="710" spans="1:8" hidden="1">
      <c r="A710" s="204">
        <v>5.4</v>
      </c>
      <c r="B710" s="274">
        <f t="shared" si="25"/>
        <v>1.4351851851851851</v>
      </c>
      <c r="C710" s="138">
        <v>1</v>
      </c>
      <c r="D710" s="138">
        <v>3</v>
      </c>
      <c r="E710" s="130" t="s">
        <v>96</v>
      </c>
      <c r="F710" s="130" t="s">
        <v>98</v>
      </c>
      <c r="G710" s="130">
        <v>18</v>
      </c>
      <c r="H710" s="176" t="s">
        <v>116</v>
      </c>
    </row>
    <row r="711" spans="1:8">
      <c r="A711" s="204">
        <v>9.1</v>
      </c>
      <c r="B711" s="274">
        <f t="shared" si="25"/>
        <v>0.85164835164835173</v>
      </c>
      <c r="C711" s="138">
        <v>2</v>
      </c>
      <c r="D711" s="138">
        <v>3</v>
      </c>
      <c r="E711" s="130" t="s">
        <v>97</v>
      </c>
      <c r="F711" s="130" t="s">
        <v>98</v>
      </c>
      <c r="G711" s="130">
        <v>18</v>
      </c>
      <c r="H711" s="176" t="s">
        <v>116</v>
      </c>
    </row>
    <row r="712" spans="1:8">
      <c r="A712" s="204">
        <v>5.6</v>
      </c>
      <c r="B712" s="274">
        <f t="shared" si="25"/>
        <v>1.3839285714285716</v>
      </c>
      <c r="C712" s="138">
        <v>1</v>
      </c>
      <c r="D712" s="138">
        <v>3</v>
      </c>
      <c r="E712" s="130" t="s">
        <v>97</v>
      </c>
      <c r="F712" s="130" t="s">
        <v>98</v>
      </c>
      <c r="G712" s="130">
        <v>18</v>
      </c>
      <c r="H712" s="176" t="s">
        <v>116</v>
      </c>
    </row>
    <row r="713" spans="1:8">
      <c r="A713" s="204">
        <v>5.6</v>
      </c>
      <c r="B713" s="274">
        <f t="shared" si="25"/>
        <v>1.3839285714285716</v>
      </c>
      <c r="C713" s="138">
        <v>1</v>
      </c>
      <c r="D713" s="138">
        <v>3</v>
      </c>
      <c r="E713" s="130" t="s">
        <v>97</v>
      </c>
      <c r="F713" s="130" t="s">
        <v>98</v>
      </c>
      <c r="G713" s="130">
        <v>18</v>
      </c>
      <c r="H713" s="176" t="s">
        <v>116</v>
      </c>
    </row>
    <row r="714" spans="1:8" hidden="1">
      <c r="A714" s="204">
        <v>9.6</v>
      </c>
      <c r="B714" s="274">
        <f t="shared" si="25"/>
        <v>0.80729166666666674</v>
      </c>
      <c r="C714" s="138">
        <v>1</v>
      </c>
      <c r="D714" s="138">
        <v>3</v>
      </c>
      <c r="E714" s="130" t="s">
        <v>96</v>
      </c>
      <c r="F714" s="130" t="s">
        <v>98</v>
      </c>
      <c r="G714" s="130">
        <v>18</v>
      </c>
      <c r="H714" s="176" t="s">
        <v>116</v>
      </c>
    </row>
    <row r="715" spans="1:8" hidden="1">
      <c r="A715" s="204">
        <v>7.2</v>
      </c>
      <c r="B715" s="274">
        <f t="shared" si="25"/>
        <v>1.0763888888888888</v>
      </c>
      <c r="C715" s="138">
        <v>2</v>
      </c>
      <c r="D715" s="138">
        <v>3</v>
      </c>
      <c r="E715" s="130" t="s">
        <v>96</v>
      </c>
      <c r="F715" s="130" t="s">
        <v>98</v>
      </c>
      <c r="G715" s="130">
        <v>18</v>
      </c>
      <c r="H715" s="176" t="s">
        <v>116</v>
      </c>
    </row>
    <row r="716" spans="1:8" hidden="1">
      <c r="A716" s="204">
        <v>6.1</v>
      </c>
      <c r="B716" s="274">
        <f t="shared" si="25"/>
        <v>1.2704918032786885</v>
      </c>
      <c r="C716" s="138">
        <v>50</v>
      </c>
      <c r="D716" s="138">
        <v>3</v>
      </c>
      <c r="E716" s="130" t="s">
        <v>96</v>
      </c>
      <c r="F716" s="130" t="s">
        <v>98</v>
      </c>
      <c r="G716" s="130">
        <v>18</v>
      </c>
      <c r="H716" s="176" t="s">
        <v>116</v>
      </c>
    </row>
    <row r="717" spans="1:8" hidden="1">
      <c r="A717" s="204">
        <v>5.9</v>
      </c>
      <c r="B717" s="274">
        <f t="shared" si="25"/>
        <v>1.3135593220338981</v>
      </c>
      <c r="C717" s="138">
        <v>6</v>
      </c>
      <c r="D717" s="138">
        <v>3</v>
      </c>
      <c r="E717" s="130" t="s">
        <v>96</v>
      </c>
      <c r="F717" s="130" t="s">
        <v>98</v>
      </c>
      <c r="G717" s="130">
        <v>18</v>
      </c>
      <c r="H717" s="176" t="s">
        <v>116</v>
      </c>
    </row>
    <row r="718" spans="1:8" hidden="1">
      <c r="A718" s="204">
        <v>6.5</v>
      </c>
      <c r="B718" s="274">
        <f t="shared" si="25"/>
        <v>1.1923076923076923</v>
      </c>
      <c r="C718" s="138">
        <v>2</v>
      </c>
      <c r="D718" s="138">
        <v>3</v>
      </c>
      <c r="E718" s="130" t="s">
        <v>96</v>
      </c>
      <c r="F718" s="130" t="s">
        <v>98</v>
      </c>
      <c r="G718" s="130">
        <v>18</v>
      </c>
      <c r="H718" s="176" t="s">
        <v>116</v>
      </c>
    </row>
    <row r="719" spans="1:8" hidden="1">
      <c r="A719" s="204">
        <v>9.8000000000000007</v>
      </c>
      <c r="B719" s="274">
        <f t="shared" si="25"/>
        <v>0.79081632653061218</v>
      </c>
      <c r="C719" s="138">
        <v>2</v>
      </c>
      <c r="D719" s="138">
        <v>3</v>
      </c>
      <c r="E719" s="130" t="s">
        <v>96</v>
      </c>
      <c r="F719" s="130" t="s">
        <v>98</v>
      </c>
      <c r="G719" s="130">
        <v>18</v>
      </c>
      <c r="H719" s="176" t="s">
        <v>116</v>
      </c>
    </row>
    <row r="720" spans="1:8">
      <c r="A720" s="204">
        <v>5.9</v>
      </c>
      <c r="B720" s="274">
        <f t="shared" si="25"/>
        <v>1.3135593220338981</v>
      </c>
      <c r="C720" s="138">
        <v>3</v>
      </c>
      <c r="D720" s="138">
        <v>5</v>
      </c>
      <c r="E720" s="130" t="s">
        <v>97</v>
      </c>
      <c r="F720" s="130" t="s">
        <v>98</v>
      </c>
      <c r="G720" s="130">
        <v>18</v>
      </c>
      <c r="H720" s="176" t="s">
        <v>116</v>
      </c>
    </row>
    <row r="721" spans="1:18" hidden="1">
      <c r="A721" s="204">
        <v>7.1</v>
      </c>
      <c r="B721" s="274">
        <f t="shared" si="25"/>
        <v>1.091549295774648</v>
      </c>
      <c r="C721" s="138">
        <v>2</v>
      </c>
      <c r="D721" s="138">
        <v>3</v>
      </c>
      <c r="E721" s="130" t="s">
        <v>96</v>
      </c>
      <c r="F721" s="130" t="s">
        <v>98</v>
      </c>
      <c r="G721" s="130">
        <v>18</v>
      </c>
      <c r="H721" s="176" t="s">
        <v>116</v>
      </c>
      <c r="L721" s="220"/>
      <c r="M721" s="221"/>
      <c r="N721" s="222"/>
      <c r="O721" s="222"/>
      <c r="P721" s="222"/>
      <c r="Q721" s="222"/>
      <c r="R721" s="178"/>
    </row>
    <row r="722" spans="1:18">
      <c r="A722" s="204">
        <v>4.9000000000000004</v>
      </c>
      <c r="B722" s="274">
        <f t="shared" si="25"/>
        <v>1.5816326530612244</v>
      </c>
      <c r="C722" s="138">
        <v>1</v>
      </c>
      <c r="D722" s="138">
        <v>3</v>
      </c>
      <c r="E722" s="130" t="s">
        <v>97</v>
      </c>
      <c r="F722" s="130" t="s">
        <v>98</v>
      </c>
      <c r="G722" s="130">
        <v>18</v>
      </c>
      <c r="H722" s="176" t="s">
        <v>116</v>
      </c>
    </row>
    <row r="723" spans="1:18">
      <c r="A723" s="205">
        <v>4.5999999999999996</v>
      </c>
      <c r="B723" s="274">
        <f t="shared" si="25"/>
        <v>1.6847826086956523</v>
      </c>
      <c r="C723" s="211">
        <v>1</v>
      </c>
      <c r="D723" s="138">
        <v>3</v>
      </c>
      <c r="E723" s="130" t="s">
        <v>97</v>
      </c>
      <c r="F723" s="130" t="s">
        <v>98</v>
      </c>
      <c r="G723" s="130">
        <v>18</v>
      </c>
      <c r="H723" s="176" t="s">
        <v>116</v>
      </c>
    </row>
    <row r="724" spans="1:18">
      <c r="A724" s="204">
        <v>6.2</v>
      </c>
      <c r="B724" s="274">
        <f t="shared" si="25"/>
        <v>1.25</v>
      </c>
      <c r="C724" s="211">
        <v>1</v>
      </c>
      <c r="D724" s="138">
        <v>3</v>
      </c>
      <c r="E724" s="130" t="s">
        <v>97</v>
      </c>
      <c r="F724" s="130" t="s">
        <v>98</v>
      </c>
      <c r="G724" s="130">
        <v>18</v>
      </c>
      <c r="H724" s="176" t="s">
        <v>116</v>
      </c>
    </row>
    <row r="725" spans="1:18">
      <c r="A725" s="204">
        <v>5.9</v>
      </c>
      <c r="B725" s="274">
        <f t="shared" si="25"/>
        <v>1.3135593220338981</v>
      </c>
      <c r="C725" s="211">
        <v>2</v>
      </c>
      <c r="D725" s="138">
        <v>3</v>
      </c>
      <c r="E725" s="130" t="s">
        <v>97</v>
      </c>
      <c r="F725" s="130" t="s">
        <v>98</v>
      </c>
      <c r="G725" s="130">
        <v>18</v>
      </c>
      <c r="H725" s="176" t="s">
        <v>116</v>
      </c>
    </row>
    <row r="726" spans="1:18" hidden="1">
      <c r="A726" s="203">
        <v>15.9</v>
      </c>
      <c r="B726" s="273">
        <f t="shared" ref="B726:B744" si="26">IF(A726&gt;0,13.6/A726,"")</f>
        <v>0.85534591194968546</v>
      </c>
      <c r="C726" s="195">
        <v>2</v>
      </c>
      <c r="D726" s="195">
        <v>3</v>
      </c>
      <c r="E726" s="186" t="s">
        <v>96</v>
      </c>
      <c r="F726" s="186" t="s">
        <v>98</v>
      </c>
      <c r="G726" s="130">
        <v>18</v>
      </c>
      <c r="H726" s="176" t="s">
        <v>116</v>
      </c>
    </row>
    <row r="727" spans="1:18" hidden="1">
      <c r="A727" s="203">
        <v>14.8</v>
      </c>
      <c r="B727" s="273">
        <f t="shared" si="26"/>
        <v>0.91891891891891886</v>
      </c>
      <c r="C727" s="195">
        <v>2</v>
      </c>
      <c r="D727" s="195">
        <v>3</v>
      </c>
      <c r="E727" s="186" t="s">
        <v>96</v>
      </c>
      <c r="F727" s="186" t="s">
        <v>98</v>
      </c>
      <c r="G727" s="130">
        <v>18</v>
      </c>
      <c r="H727" s="176" t="s">
        <v>116</v>
      </c>
    </row>
    <row r="728" spans="1:18" hidden="1">
      <c r="A728" s="203">
        <v>12.7</v>
      </c>
      <c r="B728" s="273">
        <f t="shared" si="26"/>
        <v>1.0708661417322836</v>
      </c>
      <c r="C728" s="195">
        <v>1</v>
      </c>
      <c r="D728" s="195">
        <v>3</v>
      </c>
      <c r="E728" s="186" t="s">
        <v>95</v>
      </c>
      <c r="F728" s="186" t="s">
        <v>77</v>
      </c>
      <c r="G728" s="130">
        <v>18</v>
      </c>
      <c r="H728" s="176" t="s">
        <v>116</v>
      </c>
    </row>
    <row r="729" spans="1:18">
      <c r="A729" s="203">
        <v>12.9</v>
      </c>
      <c r="B729" s="273">
        <f t="shared" si="26"/>
        <v>1.0542635658914727</v>
      </c>
      <c r="C729" s="195">
        <v>2</v>
      </c>
      <c r="D729" s="195">
        <v>5</v>
      </c>
      <c r="E729" s="186" t="s">
        <v>97</v>
      </c>
      <c r="F729" s="186" t="s">
        <v>100</v>
      </c>
      <c r="G729" s="130">
        <v>18</v>
      </c>
      <c r="H729" s="176" t="s">
        <v>116</v>
      </c>
    </row>
    <row r="730" spans="1:18" hidden="1">
      <c r="A730" s="203">
        <v>16.5</v>
      </c>
      <c r="B730" s="273">
        <f t="shared" si="26"/>
        <v>0.82424242424242422</v>
      </c>
      <c r="C730" s="195">
        <v>1</v>
      </c>
      <c r="D730" s="195">
        <v>4</v>
      </c>
      <c r="E730" s="186" t="s">
        <v>97</v>
      </c>
      <c r="F730" s="186" t="s">
        <v>98</v>
      </c>
      <c r="G730" s="130">
        <v>18</v>
      </c>
      <c r="H730" s="176" t="s">
        <v>116</v>
      </c>
    </row>
    <row r="731" spans="1:18">
      <c r="A731" s="203">
        <v>6.3</v>
      </c>
      <c r="B731" s="273">
        <f t="shared" si="26"/>
        <v>2.1587301587301586</v>
      </c>
      <c r="C731" s="195">
        <v>1</v>
      </c>
      <c r="D731" s="195">
        <v>3</v>
      </c>
      <c r="E731" s="186" t="s">
        <v>97</v>
      </c>
      <c r="F731" s="186" t="s">
        <v>98</v>
      </c>
      <c r="G731" s="130">
        <v>18</v>
      </c>
      <c r="H731" s="176" t="s">
        <v>116</v>
      </c>
    </row>
    <row r="732" spans="1:18" hidden="1">
      <c r="A732" s="203">
        <v>12.5</v>
      </c>
      <c r="B732" s="273">
        <f t="shared" si="26"/>
        <v>1.0880000000000001</v>
      </c>
      <c r="C732" s="195">
        <v>2</v>
      </c>
      <c r="D732" s="195">
        <v>3</v>
      </c>
      <c r="E732" s="186" t="s">
        <v>96</v>
      </c>
      <c r="F732" s="186" t="s">
        <v>98</v>
      </c>
      <c r="G732" s="130">
        <v>18</v>
      </c>
      <c r="H732" s="176" t="s">
        <v>116</v>
      </c>
    </row>
    <row r="733" spans="1:18" hidden="1">
      <c r="A733" s="203">
        <v>9.9</v>
      </c>
      <c r="B733" s="273">
        <f t="shared" si="26"/>
        <v>1.3737373737373737</v>
      </c>
      <c r="C733" s="195">
        <v>1</v>
      </c>
      <c r="D733" s="195">
        <v>3</v>
      </c>
      <c r="E733" s="186" t="s">
        <v>96</v>
      </c>
      <c r="F733" s="186" t="s">
        <v>98</v>
      </c>
      <c r="G733" s="130">
        <v>18</v>
      </c>
      <c r="H733" s="176" t="s">
        <v>116</v>
      </c>
    </row>
    <row r="734" spans="1:18">
      <c r="A734" s="203">
        <v>7.9</v>
      </c>
      <c r="B734" s="273">
        <f t="shared" si="26"/>
        <v>1.721518987341772</v>
      </c>
      <c r="C734" s="195">
        <v>1</v>
      </c>
      <c r="D734" s="195">
        <v>3</v>
      </c>
      <c r="E734" s="186" t="s">
        <v>97</v>
      </c>
      <c r="F734" s="186" t="s">
        <v>98</v>
      </c>
      <c r="G734" s="130">
        <v>18</v>
      </c>
      <c r="H734" s="176" t="s">
        <v>116</v>
      </c>
    </row>
    <row r="735" spans="1:18">
      <c r="A735" s="203">
        <v>8.1</v>
      </c>
      <c r="B735" s="273">
        <f t="shared" si="26"/>
        <v>1.6790123456790125</v>
      </c>
      <c r="C735" s="195">
        <v>1</v>
      </c>
      <c r="D735" s="195">
        <v>3</v>
      </c>
      <c r="E735" s="186" t="s">
        <v>97</v>
      </c>
      <c r="F735" s="186" t="s">
        <v>98</v>
      </c>
      <c r="G735" s="130">
        <v>18</v>
      </c>
      <c r="H735" s="176" t="s">
        <v>116</v>
      </c>
    </row>
    <row r="736" spans="1:18" hidden="1">
      <c r="A736" s="204">
        <v>17.2</v>
      </c>
      <c r="B736" s="274">
        <f t="shared" si="26"/>
        <v>0.79069767441860461</v>
      </c>
      <c r="C736" s="138">
        <v>1</v>
      </c>
      <c r="D736" s="138">
        <v>4</v>
      </c>
      <c r="E736" s="130" t="s">
        <v>97</v>
      </c>
      <c r="F736" s="130" t="s">
        <v>98</v>
      </c>
      <c r="G736" s="130">
        <v>18</v>
      </c>
      <c r="H736" s="176" t="s">
        <v>116</v>
      </c>
    </row>
    <row r="737" spans="1:8" hidden="1">
      <c r="A737" s="204">
        <v>12.9</v>
      </c>
      <c r="B737" s="274">
        <f t="shared" si="26"/>
        <v>1.0542635658914727</v>
      </c>
      <c r="C737" s="138">
        <v>1</v>
      </c>
      <c r="D737" s="138">
        <v>3</v>
      </c>
      <c r="E737" s="130" t="s">
        <v>97</v>
      </c>
      <c r="F737" s="130" t="s">
        <v>112</v>
      </c>
      <c r="G737" s="130">
        <v>18</v>
      </c>
      <c r="H737" s="176" t="s">
        <v>116</v>
      </c>
    </row>
    <row r="738" spans="1:8" hidden="1">
      <c r="A738" s="204">
        <v>9.9</v>
      </c>
      <c r="B738" s="274">
        <f t="shared" si="26"/>
        <v>1.3737373737373737</v>
      </c>
      <c r="C738" s="138">
        <v>2</v>
      </c>
      <c r="D738" s="138">
        <v>3</v>
      </c>
      <c r="E738" s="130" t="s">
        <v>96</v>
      </c>
      <c r="F738" s="130" t="s">
        <v>98</v>
      </c>
      <c r="G738" s="130">
        <v>18</v>
      </c>
      <c r="H738" s="176" t="s">
        <v>116</v>
      </c>
    </row>
    <row r="739" spans="1:8">
      <c r="A739" s="204">
        <v>7.7</v>
      </c>
      <c r="B739" s="274">
        <f t="shared" si="26"/>
        <v>1.7662337662337662</v>
      </c>
      <c r="C739" s="138">
        <v>1</v>
      </c>
      <c r="D739" s="138">
        <v>3</v>
      </c>
      <c r="E739" s="130" t="s">
        <v>97</v>
      </c>
      <c r="F739" s="130" t="s">
        <v>98</v>
      </c>
      <c r="G739" s="130">
        <v>18</v>
      </c>
      <c r="H739" s="176" t="s">
        <v>116</v>
      </c>
    </row>
    <row r="740" spans="1:8" hidden="1">
      <c r="A740" s="204">
        <v>8.5</v>
      </c>
      <c r="B740" s="274">
        <f t="shared" si="26"/>
        <v>1.5999999999999999</v>
      </c>
      <c r="C740" s="138">
        <v>1</v>
      </c>
      <c r="D740" s="138">
        <v>3</v>
      </c>
      <c r="E740" s="130" t="s">
        <v>96</v>
      </c>
      <c r="F740" s="130" t="s">
        <v>98</v>
      </c>
      <c r="G740" s="130">
        <v>18</v>
      </c>
      <c r="H740" s="176" t="s">
        <v>116</v>
      </c>
    </row>
    <row r="741" spans="1:8" hidden="1">
      <c r="A741" s="204">
        <v>9.3000000000000007</v>
      </c>
      <c r="B741" s="274">
        <f t="shared" si="26"/>
        <v>1.4623655913978493</v>
      </c>
      <c r="C741" s="138">
        <v>2</v>
      </c>
      <c r="D741" s="138">
        <v>3</v>
      </c>
      <c r="E741" s="130" t="s">
        <v>96</v>
      </c>
      <c r="F741" s="130" t="s">
        <v>98</v>
      </c>
      <c r="G741" s="130">
        <v>18</v>
      </c>
      <c r="H741" s="176" t="s">
        <v>116</v>
      </c>
    </row>
    <row r="742" spans="1:8">
      <c r="A742" s="204">
        <v>9.9</v>
      </c>
      <c r="B742" s="274">
        <f t="shared" si="26"/>
        <v>1.3737373737373737</v>
      </c>
      <c r="C742" s="138">
        <v>2</v>
      </c>
      <c r="D742" s="138">
        <v>3</v>
      </c>
      <c r="E742" s="130" t="s">
        <v>97</v>
      </c>
      <c r="F742" s="130" t="s">
        <v>98</v>
      </c>
      <c r="G742" s="130">
        <v>18</v>
      </c>
      <c r="H742" s="176" t="s">
        <v>116</v>
      </c>
    </row>
    <row r="743" spans="1:8" hidden="1">
      <c r="A743" s="204">
        <v>12.2</v>
      </c>
      <c r="B743" s="274">
        <f t="shared" si="26"/>
        <v>1.1147540983606559</v>
      </c>
      <c r="C743" s="138">
        <v>2</v>
      </c>
      <c r="D743" s="138">
        <v>3</v>
      </c>
      <c r="E743" s="130" t="s">
        <v>96</v>
      </c>
      <c r="F743" s="130" t="s">
        <v>98</v>
      </c>
      <c r="G743" s="130">
        <v>18</v>
      </c>
      <c r="H743" s="176" t="s">
        <v>116</v>
      </c>
    </row>
    <row r="744" spans="1:8">
      <c r="A744" s="204">
        <v>9.1999999999999993</v>
      </c>
      <c r="B744" s="274">
        <f t="shared" si="26"/>
        <v>1.4782608695652175</v>
      </c>
      <c r="C744" s="138">
        <v>2</v>
      </c>
      <c r="D744" s="138">
        <v>3</v>
      </c>
      <c r="E744" s="130" t="s">
        <v>97</v>
      </c>
      <c r="F744" s="130" t="s">
        <v>98</v>
      </c>
      <c r="G744" s="130">
        <v>18</v>
      </c>
      <c r="H744" s="176" t="s">
        <v>116</v>
      </c>
    </row>
    <row r="745" spans="1:8" hidden="1">
      <c r="A745" s="195">
        <v>6.5</v>
      </c>
      <c r="B745" s="273">
        <f t="shared" ref="B745:B772" si="27">IF(A745&gt;0,7.75/A745,"")</f>
        <v>1.1923076923076923</v>
      </c>
      <c r="C745" s="195">
        <v>2</v>
      </c>
      <c r="D745" s="195">
        <v>3</v>
      </c>
      <c r="E745" s="186" t="s">
        <v>114</v>
      </c>
      <c r="F745" s="186" t="s">
        <v>98</v>
      </c>
      <c r="G745" s="130">
        <v>19</v>
      </c>
      <c r="H745" s="31" t="s">
        <v>116</v>
      </c>
    </row>
    <row r="746" spans="1:8" hidden="1">
      <c r="A746" s="195">
        <v>15.1</v>
      </c>
      <c r="B746" s="273">
        <f t="shared" si="27"/>
        <v>0.51324503311258274</v>
      </c>
      <c r="C746" s="195">
        <v>1</v>
      </c>
      <c r="D746" s="195">
        <v>4</v>
      </c>
      <c r="E746" s="186" t="s">
        <v>97</v>
      </c>
      <c r="F746" s="186" t="s">
        <v>98</v>
      </c>
      <c r="G746" s="130">
        <v>19</v>
      </c>
      <c r="H746" s="31" t="s">
        <v>116</v>
      </c>
    </row>
    <row r="747" spans="1:8" hidden="1">
      <c r="A747" s="195">
        <v>10.8</v>
      </c>
      <c r="B747" s="273">
        <f t="shared" si="27"/>
        <v>0.71759259259259256</v>
      </c>
      <c r="C747" s="195">
        <v>2</v>
      </c>
      <c r="D747" s="195">
        <v>3</v>
      </c>
      <c r="E747" s="186" t="s">
        <v>96</v>
      </c>
      <c r="F747" s="186" t="s">
        <v>98</v>
      </c>
      <c r="G747" s="130">
        <v>19</v>
      </c>
      <c r="H747" s="31" t="s">
        <v>116</v>
      </c>
    </row>
    <row r="748" spans="1:8">
      <c r="A748" s="138">
        <v>5.3</v>
      </c>
      <c r="B748" s="274">
        <f t="shared" si="27"/>
        <v>1.4622641509433962</v>
      </c>
      <c r="C748" s="138">
        <v>1</v>
      </c>
      <c r="D748" s="138">
        <v>3</v>
      </c>
      <c r="E748" s="130" t="s">
        <v>97</v>
      </c>
      <c r="F748" s="130" t="s">
        <v>98</v>
      </c>
      <c r="G748" s="130">
        <v>19</v>
      </c>
      <c r="H748" s="31" t="s">
        <v>116</v>
      </c>
    </row>
    <row r="749" spans="1:8" hidden="1">
      <c r="A749" s="138">
        <v>8.6</v>
      </c>
      <c r="B749" s="274">
        <f t="shared" si="27"/>
        <v>0.90116279069767447</v>
      </c>
      <c r="C749" s="138">
        <v>2</v>
      </c>
      <c r="D749" s="138">
        <v>3</v>
      </c>
      <c r="E749" s="130" t="s">
        <v>96</v>
      </c>
      <c r="F749" s="130" t="s">
        <v>99</v>
      </c>
      <c r="G749" s="130">
        <v>19</v>
      </c>
      <c r="H749" s="31" t="s">
        <v>116</v>
      </c>
    </row>
    <row r="750" spans="1:8">
      <c r="A750" s="138">
        <v>5.3</v>
      </c>
      <c r="B750" s="274">
        <f t="shared" si="27"/>
        <v>1.4622641509433962</v>
      </c>
      <c r="C750" s="138">
        <v>1</v>
      </c>
      <c r="D750" s="138">
        <v>3</v>
      </c>
      <c r="E750" s="130" t="s">
        <v>97</v>
      </c>
      <c r="F750" s="130" t="s">
        <v>98</v>
      </c>
      <c r="G750" s="130">
        <v>19</v>
      </c>
      <c r="H750" s="31" t="s">
        <v>116</v>
      </c>
    </row>
    <row r="751" spans="1:8" hidden="1">
      <c r="A751" s="138">
        <v>9.6999999999999993</v>
      </c>
      <c r="B751" s="274">
        <f t="shared" si="27"/>
        <v>0.7989690721649485</v>
      </c>
      <c r="C751" s="138">
        <v>2</v>
      </c>
      <c r="D751" s="138">
        <v>3</v>
      </c>
      <c r="E751" s="130" t="s">
        <v>96</v>
      </c>
      <c r="F751" s="130" t="s">
        <v>98</v>
      </c>
      <c r="G751" s="130">
        <v>19</v>
      </c>
      <c r="H751" s="31" t="s">
        <v>116</v>
      </c>
    </row>
    <row r="752" spans="1:8" hidden="1">
      <c r="A752" s="138">
        <v>6.6</v>
      </c>
      <c r="B752" s="274">
        <f t="shared" si="27"/>
        <v>1.1742424242424243</v>
      </c>
      <c r="C752" s="138">
        <v>3</v>
      </c>
      <c r="D752" s="138">
        <v>3</v>
      </c>
      <c r="E752" s="130" t="s">
        <v>96</v>
      </c>
      <c r="F752" s="130" t="s">
        <v>98</v>
      </c>
      <c r="G752" s="130">
        <v>19</v>
      </c>
      <c r="H752" s="31" t="s">
        <v>116</v>
      </c>
    </row>
    <row r="753" spans="1:8" hidden="1">
      <c r="A753" s="138">
        <v>6.6</v>
      </c>
      <c r="B753" s="274">
        <f t="shared" si="27"/>
        <v>1.1742424242424243</v>
      </c>
      <c r="C753" s="138">
        <v>5</v>
      </c>
      <c r="D753" s="138">
        <v>3</v>
      </c>
      <c r="E753" s="130" t="s">
        <v>96</v>
      </c>
      <c r="F753" s="130" t="s">
        <v>98</v>
      </c>
      <c r="G753" s="130">
        <v>19</v>
      </c>
      <c r="H753" s="31" t="s">
        <v>116</v>
      </c>
    </row>
    <row r="754" spans="1:8" hidden="1">
      <c r="A754" s="138">
        <v>6.9</v>
      </c>
      <c r="B754" s="274">
        <f t="shared" si="27"/>
        <v>1.1231884057971013</v>
      </c>
      <c r="C754" s="138">
        <v>2</v>
      </c>
      <c r="D754" s="138">
        <v>3</v>
      </c>
      <c r="E754" s="130" t="s">
        <v>96</v>
      </c>
      <c r="F754" s="130" t="s">
        <v>98</v>
      </c>
      <c r="G754" s="130">
        <v>19</v>
      </c>
      <c r="H754" s="31" t="s">
        <v>116</v>
      </c>
    </row>
    <row r="755" spans="1:8" hidden="1">
      <c r="A755" s="138">
        <v>8.6999999999999993</v>
      </c>
      <c r="B755" s="274">
        <f t="shared" si="27"/>
        <v>0.8908045977011495</v>
      </c>
      <c r="C755" s="138">
        <v>2</v>
      </c>
      <c r="D755" s="138">
        <v>3</v>
      </c>
      <c r="E755" s="130" t="s">
        <v>96</v>
      </c>
      <c r="F755" s="130" t="s">
        <v>98</v>
      </c>
      <c r="G755" s="130">
        <v>19</v>
      </c>
      <c r="H755" s="31" t="s">
        <v>116</v>
      </c>
    </row>
    <row r="756" spans="1:8">
      <c r="A756" s="138">
        <v>6.5</v>
      </c>
      <c r="B756" s="274">
        <f t="shared" si="27"/>
        <v>1.1923076923076923</v>
      </c>
      <c r="C756" s="138">
        <v>2</v>
      </c>
      <c r="D756" s="138">
        <v>3</v>
      </c>
      <c r="E756" s="130" t="s">
        <v>97</v>
      </c>
      <c r="F756" s="130" t="s">
        <v>98</v>
      </c>
      <c r="G756" s="130">
        <v>19</v>
      </c>
      <c r="H756" s="31" t="s">
        <v>116</v>
      </c>
    </row>
    <row r="757" spans="1:8" hidden="1">
      <c r="A757" s="138">
        <v>7.4</v>
      </c>
      <c r="B757" s="274">
        <f t="shared" si="27"/>
        <v>1.0472972972972971</v>
      </c>
      <c r="C757" s="138">
        <v>2</v>
      </c>
      <c r="D757" s="138">
        <v>3</v>
      </c>
      <c r="E757" s="130" t="s">
        <v>111</v>
      </c>
      <c r="F757" s="130" t="s">
        <v>98</v>
      </c>
      <c r="G757" s="130">
        <v>19</v>
      </c>
      <c r="H757" s="31" t="s">
        <v>116</v>
      </c>
    </row>
    <row r="758" spans="1:8">
      <c r="A758" s="138">
        <v>4.9000000000000004</v>
      </c>
      <c r="B758" s="274">
        <f t="shared" si="27"/>
        <v>1.5816326530612244</v>
      </c>
      <c r="C758" s="138">
        <v>1</v>
      </c>
      <c r="D758" s="138">
        <v>3</v>
      </c>
      <c r="E758" s="130" t="s">
        <v>97</v>
      </c>
      <c r="F758" s="130" t="s">
        <v>98</v>
      </c>
      <c r="G758" s="130">
        <v>19</v>
      </c>
      <c r="H758" s="31" t="s">
        <v>116</v>
      </c>
    </row>
    <row r="759" spans="1:8" hidden="1">
      <c r="A759" s="138">
        <v>7.8</v>
      </c>
      <c r="B759" s="274">
        <f t="shared" si="27"/>
        <v>0.99358974358974361</v>
      </c>
      <c r="C759" s="138">
        <v>2</v>
      </c>
      <c r="D759" s="138">
        <v>3</v>
      </c>
      <c r="E759" s="130" t="s">
        <v>96</v>
      </c>
      <c r="F759" s="130" t="s">
        <v>98</v>
      </c>
      <c r="G759" s="130">
        <v>19</v>
      </c>
      <c r="H759" s="31" t="s">
        <v>116</v>
      </c>
    </row>
    <row r="760" spans="1:8" hidden="1">
      <c r="A760" s="138">
        <v>6.5</v>
      </c>
      <c r="B760" s="274">
        <f t="shared" si="27"/>
        <v>1.1923076923076923</v>
      </c>
      <c r="C760" s="138">
        <v>2</v>
      </c>
      <c r="D760" s="138">
        <v>3</v>
      </c>
      <c r="E760" s="130" t="s">
        <v>111</v>
      </c>
      <c r="F760" s="130" t="s">
        <v>98</v>
      </c>
      <c r="G760" s="130">
        <v>19</v>
      </c>
      <c r="H760" s="31" t="s">
        <v>116</v>
      </c>
    </row>
    <row r="761" spans="1:8">
      <c r="A761" s="138">
        <v>4.3</v>
      </c>
      <c r="B761" s="274">
        <f t="shared" si="27"/>
        <v>1.8023255813953489</v>
      </c>
      <c r="C761" s="138">
        <v>1</v>
      </c>
      <c r="D761" s="138">
        <v>3</v>
      </c>
      <c r="E761" s="130" t="s">
        <v>97</v>
      </c>
      <c r="F761" s="130" t="s">
        <v>98</v>
      </c>
      <c r="G761" s="130">
        <v>19</v>
      </c>
      <c r="H761" s="31" t="s">
        <v>116</v>
      </c>
    </row>
    <row r="762" spans="1:8" hidden="1">
      <c r="A762" s="138">
        <v>16.100000000000001</v>
      </c>
      <c r="B762" s="274">
        <f t="shared" si="27"/>
        <v>0.48136645962732916</v>
      </c>
      <c r="C762" s="138">
        <v>2</v>
      </c>
      <c r="D762" s="138">
        <v>5</v>
      </c>
      <c r="E762" s="130" t="s">
        <v>111</v>
      </c>
      <c r="F762" s="130" t="s">
        <v>98</v>
      </c>
      <c r="G762" s="130">
        <v>19</v>
      </c>
      <c r="H762" s="31" t="s">
        <v>116</v>
      </c>
    </row>
    <row r="763" spans="1:8">
      <c r="A763" s="138">
        <v>6.8</v>
      </c>
      <c r="B763" s="274">
        <f t="shared" si="27"/>
        <v>1.1397058823529411</v>
      </c>
      <c r="C763" s="138">
        <v>1</v>
      </c>
      <c r="D763" s="138">
        <v>3</v>
      </c>
      <c r="E763" s="130" t="s">
        <v>97</v>
      </c>
      <c r="F763" s="130" t="s">
        <v>98</v>
      </c>
      <c r="G763" s="130">
        <v>19</v>
      </c>
      <c r="H763" s="31" t="s">
        <v>116</v>
      </c>
    </row>
    <row r="764" spans="1:8" hidden="1">
      <c r="A764" s="138">
        <v>11</v>
      </c>
      <c r="B764" s="274">
        <f t="shared" si="27"/>
        <v>0.70454545454545459</v>
      </c>
      <c r="C764" s="138">
        <v>1</v>
      </c>
      <c r="D764" s="138">
        <v>3</v>
      </c>
      <c r="E764" s="130" t="s">
        <v>96</v>
      </c>
      <c r="F764" s="130" t="s">
        <v>98</v>
      </c>
      <c r="G764" s="130">
        <v>19</v>
      </c>
      <c r="H764" s="31" t="s">
        <v>116</v>
      </c>
    </row>
    <row r="765" spans="1:8" hidden="1">
      <c r="A765" s="138">
        <v>9.5</v>
      </c>
      <c r="B765" s="274">
        <f t="shared" si="27"/>
        <v>0.81578947368421051</v>
      </c>
      <c r="C765" s="138">
        <v>2</v>
      </c>
      <c r="D765" s="138">
        <v>3</v>
      </c>
      <c r="E765" s="130" t="s">
        <v>96</v>
      </c>
      <c r="F765" s="130" t="s">
        <v>98</v>
      </c>
      <c r="G765" s="130">
        <v>19</v>
      </c>
      <c r="H765" s="31" t="s">
        <v>116</v>
      </c>
    </row>
    <row r="766" spans="1:8">
      <c r="A766" s="138">
        <v>5.0999999999999996</v>
      </c>
      <c r="B766" s="274">
        <f t="shared" si="27"/>
        <v>1.5196078431372551</v>
      </c>
      <c r="C766" s="138">
        <v>1</v>
      </c>
      <c r="D766" s="138">
        <v>3</v>
      </c>
      <c r="E766" s="130" t="s">
        <v>97</v>
      </c>
      <c r="F766" s="130" t="s">
        <v>98</v>
      </c>
      <c r="G766" s="130">
        <v>19</v>
      </c>
      <c r="H766" s="31" t="s">
        <v>116</v>
      </c>
    </row>
    <row r="767" spans="1:8">
      <c r="A767" s="138">
        <v>6.5</v>
      </c>
      <c r="B767" s="274">
        <f t="shared" si="27"/>
        <v>1.1923076923076923</v>
      </c>
      <c r="C767" s="138">
        <v>1</v>
      </c>
      <c r="D767" s="138">
        <v>3</v>
      </c>
      <c r="E767" s="130" t="s">
        <v>97</v>
      </c>
      <c r="F767" s="130" t="s">
        <v>98</v>
      </c>
      <c r="G767" s="130">
        <v>19</v>
      </c>
      <c r="H767" s="31" t="s">
        <v>116</v>
      </c>
    </row>
    <row r="768" spans="1:8">
      <c r="A768" s="138">
        <v>5.5</v>
      </c>
      <c r="B768" s="274">
        <f t="shared" si="27"/>
        <v>1.4090909090909092</v>
      </c>
      <c r="C768" s="138">
        <v>1</v>
      </c>
      <c r="D768" s="138">
        <v>3</v>
      </c>
      <c r="E768" s="130" t="s">
        <v>97</v>
      </c>
      <c r="F768" s="130" t="s">
        <v>98</v>
      </c>
      <c r="G768" s="130">
        <v>19</v>
      </c>
      <c r="H768" s="31" t="s">
        <v>116</v>
      </c>
    </row>
    <row r="769" spans="1:8" hidden="1">
      <c r="A769" s="138">
        <v>7.1</v>
      </c>
      <c r="B769" s="274">
        <f t="shared" si="27"/>
        <v>1.091549295774648</v>
      </c>
      <c r="C769" s="138">
        <v>2</v>
      </c>
      <c r="D769" s="138">
        <v>4</v>
      </c>
      <c r="E769" s="130" t="s">
        <v>97</v>
      </c>
      <c r="F769" s="130" t="s">
        <v>98</v>
      </c>
      <c r="G769" s="130">
        <v>19</v>
      </c>
      <c r="H769" s="31" t="s">
        <v>116</v>
      </c>
    </row>
    <row r="770" spans="1:8" hidden="1">
      <c r="A770" s="138">
        <v>7</v>
      </c>
      <c r="B770" s="274">
        <f t="shared" si="27"/>
        <v>1.1071428571428572</v>
      </c>
      <c r="C770" s="138">
        <v>4</v>
      </c>
      <c r="D770" s="138">
        <v>3</v>
      </c>
      <c r="E770" s="130" t="s">
        <v>96</v>
      </c>
      <c r="F770" s="130" t="s">
        <v>98</v>
      </c>
      <c r="G770" s="130">
        <v>19</v>
      </c>
      <c r="H770" s="31" t="s">
        <v>116</v>
      </c>
    </row>
    <row r="771" spans="1:8" hidden="1">
      <c r="A771" s="138">
        <v>5.7</v>
      </c>
      <c r="B771" s="274">
        <f t="shared" si="27"/>
        <v>1.3596491228070176</v>
      </c>
      <c r="C771" s="138">
        <v>1</v>
      </c>
      <c r="D771" s="138">
        <v>3</v>
      </c>
      <c r="E771" s="130" t="s">
        <v>111</v>
      </c>
      <c r="F771" s="130" t="s">
        <v>98</v>
      </c>
      <c r="G771" s="130">
        <v>19</v>
      </c>
      <c r="H771" s="31" t="s">
        <v>116</v>
      </c>
    </row>
    <row r="772" spans="1:8" hidden="1">
      <c r="A772" s="138">
        <v>6.7</v>
      </c>
      <c r="B772" s="274">
        <f t="shared" si="27"/>
        <v>1.1567164179104477</v>
      </c>
      <c r="C772" s="138">
        <v>2</v>
      </c>
      <c r="D772" s="138">
        <v>3</v>
      </c>
      <c r="E772" s="130" t="s">
        <v>96</v>
      </c>
      <c r="F772" s="130" t="s">
        <v>98</v>
      </c>
      <c r="G772" s="130">
        <v>19</v>
      </c>
      <c r="H772" s="31" t="s">
        <v>116</v>
      </c>
    </row>
    <row r="773" spans="1:8">
      <c r="A773" s="195">
        <v>10.1</v>
      </c>
      <c r="B773" s="273">
        <f t="shared" ref="B773:B791" si="28">IF(A773&gt;0,13.6/A773,"")</f>
        <v>1.3465346534653466</v>
      </c>
      <c r="C773" s="195">
        <v>1</v>
      </c>
      <c r="D773" s="195">
        <v>3</v>
      </c>
      <c r="E773" s="186" t="s">
        <v>97</v>
      </c>
      <c r="F773" s="186" t="s">
        <v>98</v>
      </c>
      <c r="G773" s="130">
        <v>19</v>
      </c>
      <c r="H773" s="31" t="s">
        <v>116</v>
      </c>
    </row>
    <row r="774" spans="1:8">
      <c r="A774" s="195">
        <v>7.7</v>
      </c>
      <c r="B774" s="273">
        <f t="shared" si="28"/>
        <v>1.7662337662337662</v>
      </c>
      <c r="C774" s="195">
        <v>1</v>
      </c>
      <c r="D774" s="195">
        <v>3</v>
      </c>
      <c r="E774" s="186" t="s">
        <v>97</v>
      </c>
      <c r="F774" s="186" t="s">
        <v>98</v>
      </c>
      <c r="G774" s="130">
        <v>19</v>
      </c>
      <c r="H774" s="31" t="s">
        <v>116</v>
      </c>
    </row>
    <row r="775" spans="1:8" hidden="1">
      <c r="A775" s="195">
        <v>7.8</v>
      </c>
      <c r="B775" s="273">
        <f t="shared" si="28"/>
        <v>1.7435897435897436</v>
      </c>
      <c r="C775" s="195">
        <v>1</v>
      </c>
      <c r="D775" s="195">
        <v>3</v>
      </c>
      <c r="E775" s="186" t="s">
        <v>114</v>
      </c>
      <c r="F775" s="186" t="s">
        <v>98</v>
      </c>
      <c r="G775" s="130">
        <v>19</v>
      </c>
      <c r="H775" s="31" t="s">
        <v>116</v>
      </c>
    </row>
    <row r="776" spans="1:8">
      <c r="A776" s="195">
        <v>9</v>
      </c>
      <c r="B776" s="273">
        <f t="shared" si="28"/>
        <v>1.5111111111111111</v>
      </c>
      <c r="C776" s="195">
        <v>1</v>
      </c>
      <c r="D776" s="195">
        <v>3</v>
      </c>
      <c r="E776" s="186" t="s">
        <v>97</v>
      </c>
      <c r="F776" s="186" t="s">
        <v>98</v>
      </c>
      <c r="G776" s="130">
        <v>19</v>
      </c>
      <c r="H776" s="31" t="s">
        <v>116</v>
      </c>
    </row>
    <row r="777" spans="1:8">
      <c r="A777" s="195">
        <v>9.5</v>
      </c>
      <c r="B777" s="273">
        <f t="shared" si="28"/>
        <v>1.4315789473684211</v>
      </c>
      <c r="C777" s="195">
        <v>1</v>
      </c>
      <c r="D777" s="195">
        <v>3</v>
      </c>
      <c r="E777" s="186" t="s">
        <v>97</v>
      </c>
      <c r="F777" s="186" t="s">
        <v>98</v>
      </c>
      <c r="G777" s="130">
        <v>19</v>
      </c>
      <c r="H777" s="31" t="s">
        <v>116</v>
      </c>
    </row>
    <row r="778" spans="1:8">
      <c r="A778" s="195">
        <v>9.8000000000000007</v>
      </c>
      <c r="B778" s="273">
        <f t="shared" si="28"/>
        <v>1.3877551020408161</v>
      </c>
      <c r="C778" s="195">
        <v>1</v>
      </c>
      <c r="D778" s="195">
        <v>3</v>
      </c>
      <c r="E778" s="186" t="s">
        <v>97</v>
      </c>
      <c r="F778" s="186" t="s">
        <v>98</v>
      </c>
      <c r="G778" s="130">
        <v>19</v>
      </c>
      <c r="H778" s="31" t="s">
        <v>116</v>
      </c>
    </row>
    <row r="779" spans="1:8" hidden="1">
      <c r="A779" s="195">
        <v>11</v>
      </c>
      <c r="B779" s="273">
        <f t="shared" si="28"/>
        <v>1.2363636363636363</v>
      </c>
      <c r="C779" s="195">
        <v>2</v>
      </c>
      <c r="D779" s="195">
        <v>5</v>
      </c>
      <c r="E779" s="186" t="s">
        <v>96</v>
      </c>
      <c r="F779" s="186" t="s">
        <v>98</v>
      </c>
      <c r="G779" s="130">
        <v>19</v>
      </c>
      <c r="H779" s="31" t="s">
        <v>116</v>
      </c>
    </row>
    <row r="780" spans="1:8" hidden="1">
      <c r="A780" s="195">
        <v>13</v>
      </c>
      <c r="B780" s="273">
        <f t="shared" si="28"/>
        <v>1.0461538461538462</v>
      </c>
      <c r="C780" s="195">
        <v>1</v>
      </c>
      <c r="D780" s="195">
        <v>4</v>
      </c>
      <c r="E780" s="186" t="s">
        <v>97</v>
      </c>
      <c r="F780" s="186" t="s">
        <v>98</v>
      </c>
      <c r="G780" s="130">
        <v>19</v>
      </c>
      <c r="H780" s="31" t="s">
        <v>116</v>
      </c>
    </row>
    <row r="781" spans="1:8" hidden="1">
      <c r="A781" s="195">
        <v>10</v>
      </c>
      <c r="B781" s="273">
        <f t="shared" si="28"/>
        <v>1.3599999999999999</v>
      </c>
      <c r="C781" s="195">
        <v>2</v>
      </c>
      <c r="D781" s="195">
        <v>3</v>
      </c>
      <c r="E781" s="186" t="s">
        <v>96</v>
      </c>
      <c r="F781" s="186" t="s">
        <v>98</v>
      </c>
      <c r="G781" s="130">
        <v>19</v>
      </c>
      <c r="H781" s="31" t="s">
        <v>116</v>
      </c>
    </row>
    <row r="782" spans="1:8" hidden="1">
      <c r="A782" s="195">
        <v>17</v>
      </c>
      <c r="B782" s="273">
        <f t="shared" si="28"/>
        <v>0.79999999999999993</v>
      </c>
      <c r="C782" s="195">
        <v>2</v>
      </c>
      <c r="D782" s="195">
        <v>5</v>
      </c>
      <c r="E782" s="186" t="s">
        <v>111</v>
      </c>
      <c r="F782" s="186" t="s">
        <v>98</v>
      </c>
      <c r="G782" s="130">
        <v>19</v>
      </c>
      <c r="H782" s="31" t="s">
        <v>116</v>
      </c>
    </row>
    <row r="783" spans="1:8" hidden="1">
      <c r="A783" s="138">
        <v>15.8</v>
      </c>
      <c r="B783" s="274">
        <f t="shared" si="28"/>
        <v>0.860759493670886</v>
      </c>
      <c r="C783" s="138">
        <v>2</v>
      </c>
      <c r="D783" s="138">
        <v>3</v>
      </c>
      <c r="E783" s="130" t="s">
        <v>96</v>
      </c>
      <c r="F783" s="130" t="s">
        <v>98</v>
      </c>
      <c r="G783" s="130">
        <v>19</v>
      </c>
      <c r="H783" s="31" t="s">
        <v>116</v>
      </c>
    </row>
    <row r="784" spans="1:8" hidden="1">
      <c r="A784" s="138">
        <v>10.7</v>
      </c>
      <c r="B784" s="274">
        <f t="shared" si="28"/>
        <v>1.2710280373831777</v>
      </c>
      <c r="C784" s="138">
        <v>1</v>
      </c>
      <c r="D784" s="138">
        <v>3</v>
      </c>
      <c r="E784" s="130" t="s">
        <v>96</v>
      </c>
      <c r="F784" s="130" t="s">
        <v>98</v>
      </c>
      <c r="G784" s="130">
        <v>19</v>
      </c>
      <c r="H784" s="31" t="s">
        <v>116</v>
      </c>
    </row>
    <row r="785" spans="1:8" hidden="1">
      <c r="A785" s="138">
        <v>24</v>
      </c>
      <c r="B785" s="274">
        <f t="shared" si="28"/>
        <v>0.56666666666666665</v>
      </c>
      <c r="C785" s="138">
        <v>2</v>
      </c>
      <c r="D785" s="138">
        <v>3</v>
      </c>
      <c r="E785" s="130" t="s">
        <v>96</v>
      </c>
      <c r="F785" s="130" t="s">
        <v>98</v>
      </c>
      <c r="G785" s="130">
        <v>19</v>
      </c>
      <c r="H785" s="31" t="s">
        <v>116</v>
      </c>
    </row>
    <row r="786" spans="1:8" hidden="1">
      <c r="A786" s="138">
        <v>23.2</v>
      </c>
      <c r="B786" s="274">
        <f t="shared" si="28"/>
        <v>0.58620689655172409</v>
      </c>
      <c r="C786" s="138">
        <v>2</v>
      </c>
      <c r="D786" s="138">
        <v>3</v>
      </c>
      <c r="E786" s="130" t="s">
        <v>96</v>
      </c>
      <c r="F786" s="130" t="s">
        <v>98</v>
      </c>
      <c r="G786" s="130">
        <v>19</v>
      </c>
      <c r="H786" s="31" t="s">
        <v>116</v>
      </c>
    </row>
    <row r="787" spans="1:8" hidden="1">
      <c r="A787" s="138">
        <v>10.1</v>
      </c>
      <c r="B787" s="274">
        <f t="shared" si="28"/>
        <v>1.3465346534653466</v>
      </c>
      <c r="C787" s="138">
        <v>2</v>
      </c>
      <c r="D787" s="138">
        <v>3</v>
      </c>
      <c r="E787" s="130" t="s">
        <v>111</v>
      </c>
      <c r="F787" s="130" t="s">
        <v>98</v>
      </c>
      <c r="G787" s="130">
        <v>19</v>
      </c>
      <c r="H787" s="31" t="s">
        <v>116</v>
      </c>
    </row>
    <row r="788" spans="1:8">
      <c r="A788" s="138">
        <v>9.4</v>
      </c>
      <c r="B788" s="274">
        <f t="shared" si="28"/>
        <v>1.4468085106382977</v>
      </c>
      <c r="C788" s="138">
        <v>1</v>
      </c>
      <c r="D788" s="138">
        <v>3</v>
      </c>
      <c r="E788" s="130" t="s">
        <v>97</v>
      </c>
      <c r="F788" s="130" t="s">
        <v>98</v>
      </c>
      <c r="G788" s="130">
        <v>19</v>
      </c>
      <c r="H788" s="31" t="s">
        <v>116</v>
      </c>
    </row>
    <row r="789" spans="1:8">
      <c r="A789" s="138">
        <v>7.4</v>
      </c>
      <c r="B789" s="274">
        <f t="shared" si="28"/>
        <v>1.8378378378378377</v>
      </c>
      <c r="C789" s="138">
        <v>1</v>
      </c>
      <c r="D789" s="138">
        <v>3</v>
      </c>
      <c r="E789" s="130" t="s">
        <v>97</v>
      </c>
      <c r="F789" s="130" t="s">
        <v>98</v>
      </c>
      <c r="G789" s="130">
        <v>19</v>
      </c>
      <c r="H789" s="31" t="s">
        <v>116</v>
      </c>
    </row>
    <row r="790" spans="1:8">
      <c r="A790" s="138">
        <v>10.8</v>
      </c>
      <c r="B790" s="274">
        <f t="shared" si="28"/>
        <v>1.2592592592592591</v>
      </c>
      <c r="C790" s="138">
        <v>1</v>
      </c>
      <c r="D790" s="138">
        <v>3</v>
      </c>
      <c r="E790" s="130" t="s">
        <v>97</v>
      </c>
      <c r="F790" s="130" t="s">
        <v>98</v>
      </c>
      <c r="G790" s="130">
        <v>19</v>
      </c>
      <c r="H790" s="31" t="s">
        <v>116</v>
      </c>
    </row>
    <row r="791" spans="1:8">
      <c r="A791" s="138">
        <v>8.1999999999999993</v>
      </c>
      <c r="B791" s="274">
        <f t="shared" si="28"/>
        <v>1.6585365853658538</v>
      </c>
      <c r="C791" s="138">
        <v>1</v>
      </c>
      <c r="D791" s="138">
        <v>3</v>
      </c>
      <c r="E791" s="130" t="s">
        <v>97</v>
      </c>
      <c r="F791" s="130" t="s">
        <v>98</v>
      </c>
      <c r="G791" s="130">
        <v>19</v>
      </c>
      <c r="H791" s="31" t="s">
        <v>116</v>
      </c>
    </row>
    <row r="792" spans="1:8" hidden="1">
      <c r="A792" s="195">
        <v>5.0999999999999996</v>
      </c>
      <c r="B792" s="273">
        <f t="shared" ref="B792:B828" si="29">IF(A792&gt;0,7.75/A792,"")</f>
        <v>1.5196078431372551</v>
      </c>
      <c r="C792" s="195">
        <v>1</v>
      </c>
      <c r="D792" s="195">
        <v>4</v>
      </c>
      <c r="E792" s="186" t="s">
        <v>111</v>
      </c>
      <c r="F792" s="186" t="s">
        <v>98</v>
      </c>
      <c r="G792" s="186">
        <v>20</v>
      </c>
      <c r="H792" s="176" t="s">
        <v>116</v>
      </c>
    </row>
    <row r="793" spans="1:8">
      <c r="A793" s="195">
        <v>4.9000000000000004</v>
      </c>
      <c r="B793" s="273">
        <f t="shared" si="29"/>
        <v>1.5816326530612244</v>
      </c>
      <c r="C793" s="195">
        <v>1</v>
      </c>
      <c r="D793" s="195">
        <v>3</v>
      </c>
      <c r="E793" s="186" t="s">
        <v>97</v>
      </c>
      <c r="F793" s="186" t="s">
        <v>98</v>
      </c>
      <c r="G793" s="186">
        <v>20</v>
      </c>
      <c r="H793" s="176" t="s">
        <v>116</v>
      </c>
    </row>
    <row r="794" spans="1:8" hidden="1">
      <c r="A794" s="195">
        <v>5.6</v>
      </c>
      <c r="B794" s="273">
        <f t="shared" si="29"/>
        <v>1.3839285714285716</v>
      </c>
      <c r="C794" s="195">
        <v>2</v>
      </c>
      <c r="D794" s="195">
        <v>3</v>
      </c>
      <c r="E794" s="186" t="s">
        <v>114</v>
      </c>
      <c r="F794" s="186" t="s">
        <v>98</v>
      </c>
      <c r="G794" s="186">
        <v>20</v>
      </c>
      <c r="H794" s="176" t="s">
        <v>116</v>
      </c>
    </row>
    <row r="795" spans="1:8">
      <c r="A795" s="138">
        <v>4.5999999999999996</v>
      </c>
      <c r="B795" s="274">
        <f t="shared" si="29"/>
        <v>1.6847826086956523</v>
      </c>
      <c r="C795" s="138">
        <v>1</v>
      </c>
      <c r="D795" s="138">
        <v>3</v>
      </c>
      <c r="E795" s="130" t="s">
        <v>97</v>
      </c>
      <c r="F795" s="130" t="s">
        <v>98</v>
      </c>
      <c r="G795" s="186">
        <v>20</v>
      </c>
      <c r="H795" s="176" t="s">
        <v>116</v>
      </c>
    </row>
    <row r="796" spans="1:8">
      <c r="A796" s="138">
        <v>5.9</v>
      </c>
      <c r="B796" s="274">
        <f t="shared" si="29"/>
        <v>1.3135593220338981</v>
      </c>
      <c r="C796" s="138">
        <v>1</v>
      </c>
      <c r="D796" s="138">
        <v>3</v>
      </c>
      <c r="E796" s="130" t="s">
        <v>97</v>
      </c>
      <c r="F796" s="130" t="s">
        <v>98</v>
      </c>
      <c r="G796" s="186">
        <v>20</v>
      </c>
      <c r="H796" s="176" t="s">
        <v>116</v>
      </c>
    </row>
    <row r="797" spans="1:8" hidden="1">
      <c r="A797" s="138">
        <v>6.4</v>
      </c>
      <c r="B797" s="274">
        <f t="shared" si="29"/>
        <v>1.2109375</v>
      </c>
      <c r="C797" s="138">
        <v>3</v>
      </c>
      <c r="D797" s="138">
        <v>3</v>
      </c>
      <c r="E797" s="130" t="s">
        <v>111</v>
      </c>
      <c r="F797" s="130" t="s">
        <v>98</v>
      </c>
      <c r="G797" s="186">
        <v>20</v>
      </c>
      <c r="H797" s="176" t="s">
        <v>116</v>
      </c>
    </row>
    <row r="798" spans="1:8" hidden="1">
      <c r="A798" s="138">
        <v>5.8</v>
      </c>
      <c r="B798" s="274">
        <f t="shared" si="29"/>
        <v>1.3362068965517242</v>
      </c>
      <c r="C798" s="138">
        <v>2</v>
      </c>
      <c r="D798" s="138">
        <v>3</v>
      </c>
      <c r="E798" s="130" t="s">
        <v>111</v>
      </c>
      <c r="F798" s="130" t="s">
        <v>98</v>
      </c>
      <c r="G798" s="186">
        <v>20</v>
      </c>
      <c r="H798" s="176" t="s">
        <v>116</v>
      </c>
    </row>
    <row r="799" spans="1:8" hidden="1">
      <c r="A799" s="138">
        <v>6.8</v>
      </c>
      <c r="B799" s="274">
        <f t="shared" si="29"/>
        <v>1.1397058823529411</v>
      </c>
      <c r="C799" s="138">
        <v>2</v>
      </c>
      <c r="D799" s="138">
        <v>3</v>
      </c>
      <c r="E799" s="130" t="s">
        <v>96</v>
      </c>
      <c r="F799" s="130" t="s">
        <v>98</v>
      </c>
      <c r="G799" s="186">
        <v>20</v>
      </c>
      <c r="H799" s="176" t="s">
        <v>116</v>
      </c>
    </row>
    <row r="800" spans="1:8">
      <c r="A800" s="138">
        <v>5.0999999999999996</v>
      </c>
      <c r="B800" s="274">
        <f t="shared" si="29"/>
        <v>1.5196078431372551</v>
      </c>
      <c r="C800" s="138">
        <v>1</v>
      </c>
      <c r="D800" s="138">
        <v>3</v>
      </c>
      <c r="E800" s="130" t="s">
        <v>97</v>
      </c>
      <c r="F800" s="130" t="s">
        <v>98</v>
      </c>
      <c r="G800" s="186">
        <v>20</v>
      </c>
      <c r="H800" s="176" t="s">
        <v>116</v>
      </c>
    </row>
    <row r="801" spans="1:8">
      <c r="A801" s="138">
        <v>5.4</v>
      </c>
      <c r="B801" s="274">
        <f t="shared" si="29"/>
        <v>1.4351851851851851</v>
      </c>
      <c r="C801" s="138">
        <v>1</v>
      </c>
      <c r="D801" s="138">
        <v>3</v>
      </c>
      <c r="E801" s="130" t="s">
        <v>97</v>
      </c>
      <c r="F801" s="130" t="s">
        <v>98</v>
      </c>
      <c r="G801" s="186">
        <v>20</v>
      </c>
      <c r="H801" s="176" t="s">
        <v>116</v>
      </c>
    </row>
    <row r="802" spans="1:8" hidden="1">
      <c r="A802" s="138">
        <v>5.7</v>
      </c>
      <c r="B802" s="274">
        <f t="shared" si="29"/>
        <v>1.3596491228070176</v>
      </c>
      <c r="C802" s="138">
        <v>2</v>
      </c>
      <c r="D802" s="138">
        <v>3</v>
      </c>
      <c r="E802" s="130" t="s">
        <v>97</v>
      </c>
      <c r="F802" s="130" t="s">
        <v>112</v>
      </c>
      <c r="G802" s="186">
        <v>20</v>
      </c>
      <c r="H802" s="176" t="s">
        <v>116</v>
      </c>
    </row>
    <row r="803" spans="1:8" hidden="1">
      <c r="A803" s="138">
        <v>7.9</v>
      </c>
      <c r="B803" s="274">
        <f t="shared" si="29"/>
        <v>0.98101265822784811</v>
      </c>
      <c r="C803" s="138">
        <v>1</v>
      </c>
      <c r="D803" s="138">
        <v>3</v>
      </c>
      <c r="E803" s="130" t="s">
        <v>111</v>
      </c>
      <c r="F803" s="130" t="s">
        <v>99</v>
      </c>
      <c r="G803" s="186">
        <v>20</v>
      </c>
      <c r="H803" s="176" t="s">
        <v>116</v>
      </c>
    </row>
    <row r="804" spans="1:8" hidden="1">
      <c r="A804" s="138">
        <v>6.7</v>
      </c>
      <c r="B804" s="274">
        <f t="shared" si="29"/>
        <v>1.1567164179104477</v>
      </c>
      <c r="C804" s="138">
        <v>1</v>
      </c>
      <c r="D804" s="138">
        <v>4</v>
      </c>
      <c r="E804" s="130" t="s">
        <v>97</v>
      </c>
      <c r="F804" s="130" t="s">
        <v>98</v>
      </c>
      <c r="G804" s="186">
        <v>20</v>
      </c>
      <c r="H804" s="176" t="s">
        <v>116</v>
      </c>
    </row>
    <row r="805" spans="1:8" hidden="1">
      <c r="A805" s="138">
        <v>4.9000000000000004</v>
      </c>
      <c r="B805" s="274">
        <f t="shared" si="29"/>
        <v>1.5816326530612244</v>
      </c>
      <c r="C805" s="138">
        <v>1</v>
      </c>
      <c r="D805" s="138">
        <v>3</v>
      </c>
      <c r="E805" s="130" t="s">
        <v>111</v>
      </c>
      <c r="F805" s="130" t="s">
        <v>98</v>
      </c>
      <c r="G805" s="186">
        <v>20</v>
      </c>
      <c r="H805" s="176" t="s">
        <v>116</v>
      </c>
    </row>
    <row r="806" spans="1:8" hidden="1">
      <c r="A806" s="138">
        <v>5.5</v>
      </c>
      <c r="B806" s="274">
        <f t="shared" si="29"/>
        <v>1.4090909090909092</v>
      </c>
      <c r="C806" s="138">
        <v>2</v>
      </c>
      <c r="D806" s="138">
        <v>3</v>
      </c>
      <c r="E806" s="130" t="s">
        <v>111</v>
      </c>
      <c r="F806" s="130" t="s">
        <v>98</v>
      </c>
      <c r="G806" s="186">
        <v>20</v>
      </c>
      <c r="H806" s="176" t="s">
        <v>116</v>
      </c>
    </row>
    <row r="807" spans="1:8">
      <c r="A807" s="138">
        <v>6</v>
      </c>
      <c r="B807" s="274">
        <f t="shared" si="29"/>
        <v>1.2916666666666667</v>
      </c>
      <c r="C807" s="138">
        <v>1</v>
      </c>
      <c r="D807" s="138">
        <v>3</v>
      </c>
      <c r="E807" s="130" t="s">
        <v>97</v>
      </c>
      <c r="F807" s="130" t="s">
        <v>98</v>
      </c>
      <c r="G807" s="186">
        <v>20</v>
      </c>
      <c r="H807" s="176" t="s">
        <v>116</v>
      </c>
    </row>
    <row r="808" spans="1:8" hidden="1">
      <c r="A808" s="138">
        <v>4.8</v>
      </c>
      <c r="B808" s="274">
        <f t="shared" si="29"/>
        <v>1.6145833333333335</v>
      </c>
      <c r="C808" s="138">
        <v>1</v>
      </c>
      <c r="D808" s="138">
        <v>3</v>
      </c>
      <c r="E808" s="130" t="s">
        <v>96</v>
      </c>
      <c r="F808" s="130" t="s">
        <v>98</v>
      </c>
      <c r="G808" s="186">
        <v>20</v>
      </c>
      <c r="H808" s="176" t="s">
        <v>116</v>
      </c>
    </row>
    <row r="809" spans="1:8">
      <c r="A809" s="138">
        <v>3.7</v>
      </c>
      <c r="B809" s="274">
        <f t="shared" si="29"/>
        <v>2.0945945945945943</v>
      </c>
      <c r="C809" s="138">
        <v>1</v>
      </c>
      <c r="D809" s="138">
        <v>3</v>
      </c>
      <c r="E809" s="130" t="s">
        <v>97</v>
      </c>
      <c r="F809" s="130" t="s">
        <v>98</v>
      </c>
      <c r="G809" s="186">
        <v>20</v>
      </c>
      <c r="H809" s="176" t="s">
        <v>116</v>
      </c>
    </row>
    <row r="810" spans="1:8" hidden="1">
      <c r="A810" s="138">
        <v>5.0999999999999996</v>
      </c>
      <c r="B810" s="274">
        <f t="shared" si="29"/>
        <v>1.5196078431372551</v>
      </c>
      <c r="C810" s="138">
        <v>1</v>
      </c>
      <c r="D810" s="138">
        <v>3</v>
      </c>
      <c r="E810" s="130" t="s">
        <v>96</v>
      </c>
      <c r="F810" s="130" t="s">
        <v>98</v>
      </c>
      <c r="G810" s="186">
        <v>20</v>
      </c>
      <c r="H810" s="176" t="s">
        <v>116</v>
      </c>
    </row>
    <row r="811" spans="1:8" hidden="1">
      <c r="A811" s="138">
        <v>6</v>
      </c>
      <c r="B811" s="274">
        <f t="shared" si="29"/>
        <v>1.2916666666666667</v>
      </c>
      <c r="C811" s="138">
        <v>1</v>
      </c>
      <c r="D811" s="138">
        <v>3</v>
      </c>
      <c r="E811" s="130" t="s">
        <v>96</v>
      </c>
      <c r="F811" s="130" t="s">
        <v>98</v>
      </c>
      <c r="G811" s="186">
        <v>20</v>
      </c>
      <c r="H811" s="176" t="s">
        <v>116</v>
      </c>
    </row>
    <row r="812" spans="1:8" hidden="1">
      <c r="A812" s="138">
        <v>6.2</v>
      </c>
      <c r="B812" s="274">
        <f t="shared" si="29"/>
        <v>1.25</v>
      </c>
      <c r="C812" s="138">
        <v>6</v>
      </c>
      <c r="D812" s="138">
        <v>2</v>
      </c>
      <c r="E812" s="130" t="s">
        <v>111</v>
      </c>
      <c r="F812" s="130" t="s">
        <v>98</v>
      </c>
      <c r="G812" s="186">
        <v>20</v>
      </c>
      <c r="H812" s="176" t="s">
        <v>116</v>
      </c>
    </row>
    <row r="813" spans="1:8" hidden="1">
      <c r="A813" s="138">
        <v>7.1</v>
      </c>
      <c r="B813" s="274">
        <f t="shared" si="29"/>
        <v>1.091549295774648</v>
      </c>
      <c r="C813" s="138">
        <v>2</v>
      </c>
      <c r="D813" s="138">
        <v>3</v>
      </c>
      <c r="E813" s="130" t="s">
        <v>96</v>
      </c>
      <c r="F813" s="130" t="s">
        <v>98</v>
      </c>
      <c r="G813" s="186">
        <v>20</v>
      </c>
      <c r="H813" s="176" t="s">
        <v>116</v>
      </c>
    </row>
    <row r="814" spans="1:8" hidden="1">
      <c r="A814" s="138">
        <v>4.9000000000000004</v>
      </c>
      <c r="B814" s="274">
        <f t="shared" si="29"/>
        <v>1.5816326530612244</v>
      </c>
      <c r="C814" s="138">
        <v>1</v>
      </c>
      <c r="D814" s="138">
        <v>3</v>
      </c>
      <c r="E814" s="130" t="s">
        <v>111</v>
      </c>
      <c r="F814" s="130" t="s">
        <v>98</v>
      </c>
      <c r="G814" s="186">
        <v>20</v>
      </c>
      <c r="H814" s="176" t="s">
        <v>116</v>
      </c>
    </row>
    <row r="815" spans="1:8" hidden="1">
      <c r="A815" s="138">
        <v>6.7</v>
      </c>
      <c r="B815" s="274">
        <f t="shared" si="29"/>
        <v>1.1567164179104477</v>
      </c>
      <c r="C815" s="138">
        <v>2</v>
      </c>
      <c r="D815" s="138">
        <v>3</v>
      </c>
      <c r="E815" s="130" t="s">
        <v>96</v>
      </c>
      <c r="F815" s="130" t="s">
        <v>98</v>
      </c>
      <c r="G815" s="186">
        <v>20</v>
      </c>
      <c r="H815" s="176" t="s">
        <v>116</v>
      </c>
    </row>
    <row r="816" spans="1:8" hidden="1">
      <c r="A816" s="138">
        <v>10.1</v>
      </c>
      <c r="B816" s="274">
        <f t="shared" si="29"/>
        <v>0.76732673267326734</v>
      </c>
      <c r="C816" s="138">
        <v>2</v>
      </c>
      <c r="D816" s="138">
        <v>3</v>
      </c>
      <c r="E816" s="130" t="s">
        <v>96</v>
      </c>
      <c r="F816" s="130" t="s">
        <v>98</v>
      </c>
      <c r="G816" s="186">
        <v>20</v>
      </c>
      <c r="H816" s="176" t="s">
        <v>116</v>
      </c>
    </row>
    <row r="817" spans="1:8" hidden="1">
      <c r="A817" s="138">
        <v>6.8</v>
      </c>
      <c r="B817" s="274">
        <f t="shared" si="29"/>
        <v>1.1397058823529411</v>
      </c>
      <c r="C817" s="138">
        <v>1</v>
      </c>
      <c r="D817" s="138">
        <v>3</v>
      </c>
      <c r="E817" s="130" t="s">
        <v>111</v>
      </c>
      <c r="F817" s="130" t="s">
        <v>98</v>
      </c>
      <c r="G817" s="186">
        <v>20</v>
      </c>
      <c r="H817" s="176" t="s">
        <v>116</v>
      </c>
    </row>
    <row r="818" spans="1:8" hidden="1">
      <c r="A818" s="138">
        <v>6.5</v>
      </c>
      <c r="B818" s="274">
        <f t="shared" si="29"/>
        <v>1.1923076923076923</v>
      </c>
      <c r="C818" s="138">
        <v>2</v>
      </c>
      <c r="D818" s="138">
        <v>4</v>
      </c>
      <c r="E818" s="130" t="s">
        <v>97</v>
      </c>
      <c r="F818" s="130" t="s">
        <v>98</v>
      </c>
      <c r="G818" s="186">
        <v>20</v>
      </c>
      <c r="H818" s="176" t="s">
        <v>116</v>
      </c>
    </row>
    <row r="819" spans="1:8" hidden="1">
      <c r="A819" s="138">
        <v>7.4</v>
      </c>
      <c r="B819" s="274">
        <f t="shared" si="29"/>
        <v>1.0472972972972971</v>
      </c>
      <c r="C819" s="138">
        <v>1</v>
      </c>
      <c r="D819" s="138">
        <v>3</v>
      </c>
      <c r="E819" s="130" t="s">
        <v>96</v>
      </c>
      <c r="F819" s="130" t="s">
        <v>98</v>
      </c>
      <c r="G819" s="186">
        <v>20</v>
      </c>
      <c r="H819" s="176" t="s">
        <v>116</v>
      </c>
    </row>
    <row r="820" spans="1:8">
      <c r="A820" s="138">
        <v>5.0999999999999996</v>
      </c>
      <c r="B820" s="274">
        <f t="shared" si="29"/>
        <v>1.5196078431372551</v>
      </c>
      <c r="C820" s="138">
        <v>1</v>
      </c>
      <c r="D820" s="138">
        <v>3</v>
      </c>
      <c r="E820" s="130" t="s">
        <v>97</v>
      </c>
      <c r="F820" s="130" t="s">
        <v>98</v>
      </c>
      <c r="G820" s="186">
        <v>20</v>
      </c>
      <c r="H820" s="176" t="s">
        <v>116</v>
      </c>
    </row>
    <row r="821" spans="1:8">
      <c r="A821" s="138">
        <v>5.5</v>
      </c>
      <c r="B821" s="274">
        <f t="shared" si="29"/>
        <v>1.4090909090909092</v>
      </c>
      <c r="C821" s="138">
        <v>1</v>
      </c>
      <c r="D821" s="138">
        <v>3</v>
      </c>
      <c r="E821" s="130" t="s">
        <v>97</v>
      </c>
      <c r="F821" s="130" t="s">
        <v>98</v>
      </c>
      <c r="G821" s="186">
        <v>20</v>
      </c>
      <c r="H821" s="176" t="s">
        <v>116</v>
      </c>
    </row>
    <row r="822" spans="1:8">
      <c r="A822" s="138">
        <v>3.9</v>
      </c>
      <c r="B822" s="274">
        <f t="shared" si="29"/>
        <v>1.9871794871794872</v>
      </c>
      <c r="C822" s="138">
        <v>1</v>
      </c>
      <c r="D822" s="138">
        <v>3</v>
      </c>
      <c r="E822" s="130" t="s">
        <v>97</v>
      </c>
      <c r="F822" s="130" t="s">
        <v>98</v>
      </c>
      <c r="G822" s="186">
        <v>20</v>
      </c>
      <c r="H822" s="176" t="s">
        <v>116</v>
      </c>
    </row>
    <row r="823" spans="1:8" hidden="1">
      <c r="A823" s="138">
        <v>2.6</v>
      </c>
      <c r="B823" s="274">
        <f t="shared" si="29"/>
        <v>2.9807692307692308</v>
      </c>
      <c r="C823" s="138">
        <v>1</v>
      </c>
      <c r="D823" s="138">
        <v>3</v>
      </c>
      <c r="E823" s="130" t="s">
        <v>111</v>
      </c>
      <c r="F823" s="130" t="s">
        <v>98</v>
      </c>
      <c r="G823" s="186">
        <v>20</v>
      </c>
      <c r="H823" s="176" t="s">
        <v>116</v>
      </c>
    </row>
    <row r="824" spans="1:8" hidden="1">
      <c r="A824" s="138">
        <v>10.7</v>
      </c>
      <c r="B824" s="274">
        <f t="shared" si="29"/>
        <v>0.72429906542056077</v>
      </c>
      <c r="C824" s="138">
        <v>1</v>
      </c>
      <c r="D824" s="138">
        <v>4</v>
      </c>
      <c r="E824" s="130" t="s">
        <v>96</v>
      </c>
      <c r="F824" s="130" t="s">
        <v>98</v>
      </c>
      <c r="G824" s="186">
        <v>20</v>
      </c>
      <c r="H824" s="176" t="s">
        <v>116</v>
      </c>
    </row>
    <row r="825" spans="1:8" hidden="1">
      <c r="A825" s="138">
        <v>6.2</v>
      </c>
      <c r="B825" s="274">
        <f t="shared" si="29"/>
        <v>1.25</v>
      </c>
      <c r="C825" s="138">
        <v>1</v>
      </c>
      <c r="D825" s="138">
        <v>3</v>
      </c>
      <c r="E825" s="130" t="s">
        <v>111</v>
      </c>
      <c r="F825" s="130" t="s">
        <v>98</v>
      </c>
      <c r="G825" s="186">
        <v>20</v>
      </c>
      <c r="H825" s="176" t="s">
        <v>116</v>
      </c>
    </row>
    <row r="826" spans="1:8" hidden="1">
      <c r="A826" s="138">
        <v>8.4</v>
      </c>
      <c r="B826" s="274">
        <f t="shared" si="29"/>
        <v>0.92261904761904756</v>
      </c>
      <c r="C826" s="138">
        <v>2</v>
      </c>
      <c r="D826" s="138">
        <v>3</v>
      </c>
      <c r="E826" s="130" t="s">
        <v>96</v>
      </c>
      <c r="F826" s="130" t="s">
        <v>98</v>
      </c>
      <c r="G826" s="186">
        <v>20</v>
      </c>
      <c r="H826" s="176" t="s">
        <v>116</v>
      </c>
    </row>
    <row r="827" spans="1:8" hidden="1">
      <c r="A827" s="138">
        <v>5.6</v>
      </c>
      <c r="B827" s="274">
        <f t="shared" si="29"/>
        <v>1.3839285714285716</v>
      </c>
      <c r="C827" s="138">
        <v>1</v>
      </c>
      <c r="D827" s="138">
        <v>3</v>
      </c>
      <c r="E827" s="130" t="s">
        <v>111</v>
      </c>
      <c r="F827" s="130" t="s">
        <v>98</v>
      </c>
      <c r="G827" s="186">
        <v>20</v>
      </c>
      <c r="H827" s="176" t="s">
        <v>116</v>
      </c>
    </row>
    <row r="828" spans="1:8" hidden="1">
      <c r="A828" s="138">
        <v>8.3000000000000007</v>
      </c>
      <c r="B828" s="274">
        <f t="shared" si="29"/>
        <v>0.9337349397590361</v>
      </c>
      <c r="C828" s="138">
        <v>2</v>
      </c>
      <c r="D828" s="138">
        <v>3</v>
      </c>
      <c r="E828" s="130" t="s">
        <v>111</v>
      </c>
      <c r="F828" s="130" t="s">
        <v>98</v>
      </c>
      <c r="G828" s="186">
        <v>20</v>
      </c>
      <c r="H828" s="176" t="s">
        <v>116</v>
      </c>
    </row>
    <row r="829" spans="1:8" hidden="1">
      <c r="A829" s="195">
        <v>8.6999999999999993</v>
      </c>
      <c r="B829" s="273">
        <f t="shared" ref="B829:B860" si="30">IF(A829&gt;0,13.6/A829,"")</f>
        <v>1.5632183908045978</v>
      </c>
      <c r="C829" s="195">
        <v>1</v>
      </c>
      <c r="D829" s="195">
        <v>3</v>
      </c>
      <c r="E829" s="186" t="s">
        <v>111</v>
      </c>
      <c r="F829" s="186" t="s">
        <v>98</v>
      </c>
      <c r="G829" s="186">
        <v>20</v>
      </c>
      <c r="H829" s="176" t="s">
        <v>116</v>
      </c>
    </row>
    <row r="830" spans="1:8" hidden="1">
      <c r="A830" s="195">
        <v>7.9</v>
      </c>
      <c r="B830" s="273">
        <f t="shared" si="30"/>
        <v>1.721518987341772</v>
      </c>
      <c r="C830" s="195">
        <v>1</v>
      </c>
      <c r="D830" s="195">
        <v>3</v>
      </c>
      <c r="E830" s="186" t="s">
        <v>114</v>
      </c>
      <c r="F830" s="186" t="s">
        <v>98</v>
      </c>
      <c r="G830" s="186">
        <v>20</v>
      </c>
      <c r="H830" s="176" t="s">
        <v>116</v>
      </c>
    </row>
    <row r="831" spans="1:8">
      <c r="A831" s="195">
        <v>12</v>
      </c>
      <c r="B831" s="273">
        <f t="shared" si="30"/>
        <v>1.1333333333333333</v>
      </c>
      <c r="C831" s="195">
        <v>2</v>
      </c>
      <c r="D831" s="195">
        <v>3</v>
      </c>
      <c r="E831" s="186" t="s">
        <v>97</v>
      </c>
      <c r="F831" s="186" t="s">
        <v>98</v>
      </c>
      <c r="G831" s="186">
        <v>20</v>
      </c>
      <c r="H831" s="176" t="s">
        <v>116</v>
      </c>
    </row>
    <row r="832" spans="1:8" hidden="1">
      <c r="A832" s="195">
        <v>5.7</v>
      </c>
      <c r="B832" s="273">
        <f t="shared" si="30"/>
        <v>2.3859649122807016</v>
      </c>
      <c r="C832" s="195">
        <v>1</v>
      </c>
      <c r="D832" s="195">
        <v>3</v>
      </c>
      <c r="E832" s="186" t="s">
        <v>111</v>
      </c>
      <c r="F832" s="186" t="s">
        <v>98</v>
      </c>
      <c r="G832" s="186">
        <v>20</v>
      </c>
      <c r="H832" s="176" t="s">
        <v>116</v>
      </c>
    </row>
    <row r="833" spans="1:8" hidden="1">
      <c r="A833" s="195">
        <v>11.2</v>
      </c>
      <c r="B833" s="273">
        <f t="shared" si="30"/>
        <v>1.2142857142857144</v>
      </c>
      <c r="C833" s="195">
        <v>2</v>
      </c>
      <c r="D833" s="195">
        <v>3</v>
      </c>
      <c r="E833" s="186" t="s">
        <v>96</v>
      </c>
      <c r="F833" s="186" t="s">
        <v>99</v>
      </c>
      <c r="G833" s="186">
        <v>20</v>
      </c>
      <c r="H833" s="176" t="s">
        <v>116</v>
      </c>
    </row>
    <row r="834" spans="1:8" hidden="1">
      <c r="A834" s="195">
        <v>7.9</v>
      </c>
      <c r="B834" s="273">
        <f t="shared" si="30"/>
        <v>1.721518987341772</v>
      </c>
      <c r="C834" s="195">
        <v>1</v>
      </c>
      <c r="D834" s="195">
        <v>3</v>
      </c>
      <c r="E834" s="186" t="s">
        <v>111</v>
      </c>
      <c r="F834" s="186" t="s">
        <v>98</v>
      </c>
      <c r="G834" s="186">
        <v>20</v>
      </c>
      <c r="H834" s="176" t="s">
        <v>116</v>
      </c>
    </row>
    <row r="835" spans="1:8" hidden="1">
      <c r="A835" s="195">
        <v>8.6999999999999993</v>
      </c>
      <c r="B835" s="273">
        <f t="shared" si="30"/>
        <v>1.5632183908045978</v>
      </c>
      <c r="C835" s="195">
        <v>2</v>
      </c>
      <c r="D835" s="195">
        <v>4</v>
      </c>
      <c r="E835" s="186" t="s">
        <v>111</v>
      </c>
      <c r="F835" s="186" t="s">
        <v>99</v>
      </c>
      <c r="G835" s="186">
        <v>20</v>
      </c>
      <c r="H835" s="176" t="s">
        <v>116</v>
      </c>
    </row>
    <row r="836" spans="1:8" hidden="1">
      <c r="A836" s="195">
        <v>6.2</v>
      </c>
      <c r="B836" s="273">
        <f t="shared" si="30"/>
        <v>2.193548387096774</v>
      </c>
      <c r="C836" s="195">
        <v>1</v>
      </c>
      <c r="D836" s="195">
        <v>2</v>
      </c>
      <c r="E836" s="186" t="s">
        <v>111</v>
      </c>
      <c r="F836" s="186" t="s">
        <v>98</v>
      </c>
      <c r="G836" s="186">
        <v>20</v>
      </c>
      <c r="H836" s="176" t="s">
        <v>116</v>
      </c>
    </row>
    <row r="837" spans="1:8" hidden="1">
      <c r="A837" s="195">
        <v>10.5</v>
      </c>
      <c r="B837" s="273">
        <f t="shared" si="30"/>
        <v>1.2952380952380953</v>
      </c>
      <c r="C837" s="195">
        <v>1</v>
      </c>
      <c r="D837" s="195">
        <v>3</v>
      </c>
      <c r="E837" s="186" t="s">
        <v>111</v>
      </c>
      <c r="F837" s="186" t="s">
        <v>98</v>
      </c>
      <c r="G837" s="186">
        <v>20</v>
      </c>
      <c r="H837" s="176" t="s">
        <v>116</v>
      </c>
    </row>
    <row r="838" spans="1:8" hidden="1">
      <c r="A838" s="195">
        <v>8.8000000000000007</v>
      </c>
      <c r="B838" s="273">
        <f t="shared" si="30"/>
        <v>1.5454545454545452</v>
      </c>
      <c r="C838" s="195">
        <v>1</v>
      </c>
      <c r="D838" s="195">
        <v>3</v>
      </c>
      <c r="E838" s="186" t="s">
        <v>111</v>
      </c>
      <c r="F838" s="186" t="s">
        <v>98</v>
      </c>
      <c r="G838" s="186">
        <v>20</v>
      </c>
      <c r="H838" s="176" t="s">
        <v>116</v>
      </c>
    </row>
    <row r="839" spans="1:8">
      <c r="A839" s="138">
        <v>7.5</v>
      </c>
      <c r="B839" s="274">
        <f t="shared" si="30"/>
        <v>1.8133333333333332</v>
      </c>
      <c r="C839" s="138">
        <v>1</v>
      </c>
      <c r="D839" s="138">
        <v>3</v>
      </c>
      <c r="E839" s="130" t="s">
        <v>97</v>
      </c>
      <c r="F839" s="130" t="s">
        <v>98</v>
      </c>
      <c r="G839" s="186">
        <v>20</v>
      </c>
      <c r="H839" s="176" t="s">
        <v>116</v>
      </c>
    </row>
    <row r="840" spans="1:8">
      <c r="A840" s="138">
        <v>10.5</v>
      </c>
      <c r="B840" s="274">
        <f t="shared" si="30"/>
        <v>1.2952380952380953</v>
      </c>
      <c r="C840" s="138">
        <v>1</v>
      </c>
      <c r="D840" s="138">
        <v>2</v>
      </c>
      <c r="E840" s="130" t="s">
        <v>97</v>
      </c>
      <c r="F840" s="130" t="s">
        <v>98</v>
      </c>
      <c r="G840" s="186">
        <v>20</v>
      </c>
      <c r="H840" s="176" t="s">
        <v>116</v>
      </c>
    </row>
    <row r="841" spans="1:8">
      <c r="A841" s="138">
        <v>7.5</v>
      </c>
      <c r="B841" s="274">
        <f t="shared" si="30"/>
        <v>1.8133333333333332</v>
      </c>
      <c r="C841" s="138">
        <v>1</v>
      </c>
      <c r="D841" s="138">
        <v>3</v>
      </c>
      <c r="E841" s="130" t="s">
        <v>97</v>
      </c>
      <c r="F841" s="130" t="s">
        <v>98</v>
      </c>
      <c r="G841" s="186">
        <v>20</v>
      </c>
      <c r="H841" s="176" t="s">
        <v>116</v>
      </c>
    </row>
    <row r="842" spans="1:8" hidden="1">
      <c r="A842" s="138">
        <v>9.6999999999999993</v>
      </c>
      <c r="B842" s="274">
        <f t="shared" si="30"/>
        <v>1.4020618556701032</v>
      </c>
      <c r="C842" s="138">
        <v>2</v>
      </c>
      <c r="D842" s="138">
        <v>3</v>
      </c>
      <c r="E842" s="130" t="s">
        <v>96</v>
      </c>
      <c r="F842" s="130" t="s">
        <v>98</v>
      </c>
      <c r="G842" s="186">
        <v>20</v>
      </c>
      <c r="H842" s="176" t="s">
        <v>116</v>
      </c>
    </row>
    <row r="843" spans="1:8">
      <c r="A843" s="138">
        <v>11</v>
      </c>
      <c r="B843" s="274">
        <f t="shared" si="30"/>
        <v>1.2363636363636363</v>
      </c>
      <c r="C843" s="138">
        <v>1</v>
      </c>
      <c r="D843" s="138">
        <v>3</v>
      </c>
      <c r="E843" s="130" t="s">
        <v>97</v>
      </c>
      <c r="F843" s="130" t="s">
        <v>98</v>
      </c>
      <c r="G843" s="186">
        <v>20</v>
      </c>
      <c r="H843" s="176" t="s">
        <v>116</v>
      </c>
    </row>
    <row r="844" spans="1:8" hidden="1">
      <c r="A844" s="138">
        <v>12.8</v>
      </c>
      <c r="B844" s="274">
        <f t="shared" si="30"/>
        <v>1.0625</v>
      </c>
      <c r="C844" s="138">
        <v>1</v>
      </c>
      <c r="D844" s="138">
        <v>4</v>
      </c>
      <c r="E844" s="130" t="s">
        <v>111</v>
      </c>
      <c r="F844" s="130" t="s">
        <v>98</v>
      </c>
      <c r="G844" s="186">
        <v>20</v>
      </c>
      <c r="H844" s="176" t="s">
        <v>116</v>
      </c>
    </row>
    <row r="845" spans="1:8" hidden="1">
      <c r="A845" s="138">
        <v>14.3</v>
      </c>
      <c r="B845" s="274">
        <f t="shared" si="30"/>
        <v>0.95104895104895093</v>
      </c>
      <c r="C845" s="138">
        <v>1</v>
      </c>
      <c r="D845" s="138">
        <v>3</v>
      </c>
      <c r="E845" s="130" t="s">
        <v>111</v>
      </c>
      <c r="F845" s="130" t="s">
        <v>98</v>
      </c>
      <c r="G845" s="186">
        <v>20</v>
      </c>
      <c r="H845" s="176" t="s">
        <v>116</v>
      </c>
    </row>
    <row r="846" spans="1:8" hidden="1">
      <c r="A846" s="138">
        <v>7.9</v>
      </c>
      <c r="B846" s="274">
        <f t="shared" si="30"/>
        <v>1.721518987341772</v>
      </c>
      <c r="C846" s="138">
        <v>2</v>
      </c>
      <c r="D846" s="138">
        <v>3</v>
      </c>
      <c r="E846" s="130" t="s">
        <v>111</v>
      </c>
      <c r="F846" s="130" t="s">
        <v>98</v>
      </c>
      <c r="G846" s="186">
        <v>20</v>
      </c>
      <c r="H846" s="176" t="s">
        <v>116</v>
      </c>
    </row>
    <row r="847" spans="1:8" hidden="1">
      <c r="A847" s="138">
        <v>10</v>
      </c>
      <c r="B847" s="274">
        <f t="shared" si="30"/>
        <v>1.3599999999999999</v>
      </c>
      <c r="C847" s="138">
        <v>2</v>
      </c>
      <c r="D847" s="138">
        <v>4</v>
      </c>
      <c r="E847" s="130" t="s">
        <v>111</v>
      </c>
      <c r="F847" s="130" t="s">
        <v>98</v>
      </c>
      <c r="G847" s="186">
        <v>20</v>
      </c>
      <c r="H847" s="176" t="s">
        <v>116</v>
      </c>
    </row>
    <row r="848" spans="1:8" hidden="1">
      <c r="A848" s="138">
        <v>13.3</v>
      </c>
      <c r="B848" s="274">
        <f t="shared" si="30"/>
        <v>1.0225563909774436</v>
      </c>
      <c r="C848" s="138">
        <v>2</v>
      </c>
      <c r="D848" s="138">
        <v>3</v>
      </c>
      <c r="E848" s="130" t="s">
        <v>96</v>
      </c>
      <c r="F848" s="130" t="s">
        <v>98</v>
      </c>
      <c r="G848" s="186">
        <v>20</v>
      </c>
      <c r="H848" s="176" t="s">
        <v>116</v>
      </c>
    </row>
    <row r="849" spans="1:8" hidden="1">
      <c r="A849" s="138">
        <v>9</v>
      </c>
      <c r="B849" s="274">
        <f t="shared" si="30"/>
        <v>1.5111111111111111</v>
      </c>
      <c r="C849" s="138">
        <v>1</v>
      </c>
      <c r="D849" s="138">
        <v>3</v>
      </c>
      <c r="E849" s="130" t="s">
        <v>111</v>
      </c>
      <c r="F849" s="130" t="s">
        <v>98</v>
      </c>
      <c r="G849" s="186">
        <v>20</v>
      </c>
      <c r="H849" s="176" t="s">
        <v>116</v>
      </c>
    </row>
    <row r="850" spans="1:8" hidden="1">
      <c r="A850" s="138">
        <v>16</v>
      </c>
      <c r="B850" s="274">
        <f t="shared" si="30"/>
        <v>0.85</v>
      </c>
      <c r="C850" s="138">
        <v>2</v>
      </c>
      <c r="D850" s="138">
        <v>3</v>
      </c>
      <c r="E850" s="130" t="s">
        <v>96</v>
      </c>
      <c r="F850" s="130" t="s">
        <v>98</v>
      </c>
      <c r="G850" s="186">
        <v>20</v>
      </c>
      <c r="H850" s="176" t="s">
        <v>116</v>
      </c>
    </row>
    <row r="851" spans="1:8">
      <c r="A851" s="138">
        <v>6.2</v>
      </c>
      <c r="B851" s="274">
        <f t="shared" si="30"/>
        <v>2.193548387096774</v>
      </c>
      <c r="C851" s="138">
        <v>1</v>
      </c>
      <c r="D851" s="138">
        <v>3</v>
      </c>
      <c r="E851" s="130" t="s">
        <v>97</v>
      </c>
      <c r="F851" s="130" t="s">
        <v>98</v>
      </c>
      <c r="G851" s="186">
        <v>20</v>
      </c>
      <c r="H851" s="176" t="s">
        <v>116</v>
      </c>
    </row>
    <row r="852" spans="1:8">
      <c r="A852" s="138">
        <v>5.7</v>
      </c>
      <c r="B852" s="274">
        <f t="shared" si="30"/>
        <v>2.3859649122807016</v>
      </c>
      <c r="C852" s="138">
        <v>2</v>
      </c>
      <c r="D852" s="138">
        <v>3</v>
      </c>
      <c r="E852" s="130" t="s">
        <v>97</v>
      </c>
      <c r="F852" s="130" t="s">
        <v>98</v>
      </c>
      <c r="G852" s="186">
        <v>20</v>
      </c>
      <c r="H852" s="176" t="s">
        <v>116</v>
      </c>
    </row>
    <row r="853" spans="1:8" hidden="1">
      <c r="A853" s="138">
        <v>9.4</v>
      </c>
      <c r="B853" s="274">
        <f t="shared" si="30"/>
        <v>1.4468085106382977</v>
      </c>
      <c r="C853" s="138">
        <v>3</v>
      </c>
      <c r="D853" s="138">
        <v>2</v>
      </c>
      <c r="E853" s="130" t="s">
        <v>111</v>
      </c>
      <c r="F853" s="130" t="s">
        <v>99</v>
      </c>
      <c r="G853" s="186">
        <v>20</v>
      </c>
      <c r="H853" s="176" t="s">
        <v>116</v>
      </c>
    </row>
    <row r="854" spans="1:8" hidden="1">
      <c r="A854" s="138">
        <v>11.1</v>
      </c>
      <c r="B854" s="274">
        <f t="shared" si="30"/>
        <v>1.2252252252252251</v>
      </c>
      <c r="C854" s="138">
        <v>1</v>
      </c>
      <c r="D854" s="138">
        <v>4</v>
      </c>
      <c r="E854" s="130" t="s">
        <v>111</v>
      </c>
      <c r="F854" s="130" t="s">
        <v>98</v>
      </c>
      <c r="G854" s="186">
        <v>20</v>
      </c>
      <c r="H854" s="176" t="s">
        <v>116</v>
      </c>
    </row>
    <row r="855" spans="1:8">
      <c r="A855" s="138">
        <v>8.1</v>
      </c>
      <c r="B855" s="274">
        <f t="shared" si="30"/>
        <v>1.6790123456790125</v>
      </c>
      <c r="C855" s="138">
        <v>1</v>
      </c>
      <c r="D855" s="138">
        <v>3</v>
      </c>
      <c r="E855" s="130" t="s">
        <v>97</v>
      </c>
      <c r="F855" s="130" t="s">
        <v>98</v>
      </c>
      <c r="G855" s="186">
        <v>20</v>
      </c>
      <c r="H855" s="176" t="s">
        <v>116</v>
      </c>
    </row>
    <row r="856" spans="1:8" hidden="1">
      <c r="A856" s="138">
        <v>9.3000000000000007</v>
      </c>
      <c r="B856" s="274">
        <f t="shared" si="30"/>
        <v>1.4623655913978493</v>
      </c>
      <c r="C856" s="138">
        <v>2</v>
      </c>
      <c r="D856" s="138">
        <v>3</v>
      </c>
      <c r="E856" s="130" t="s">
        <v>111</v>
      </c>
      <c r="F856" s="130" t="s">
        <v>98</v>
      </c>
      <c r="G856" s="186">
        <v>20</v>
      </c>
      <c r="H856" s="176" t="s">
        <v>116</v>
      </c>
    </row>
    <row r="857" spans="1:8" hidden="1">
      <c r="A857" s="138">
        <v>11.5</v>
      </c>
      <c r="B857" s="274">
        <f t="shared" si="30"/>
        <v>1.182608695652174</v>
      </c>
      <c r="C857" s="138">
        <v>2</v>
      </c>
      <c r="D857" s="138">
        <v>3</v>
      </c>
      <c r="E857" s="130" t="s">
        <v>96</v>
      </c>
      <c r="F857" s="130" t="s">
        <v>99</v>
      </c>
      <c r="G857" s="186">
        <v>20</v>
      </c>
      <c r="H857" s="176" t="s">
        <v>116</v>
      </c>
    </row>
    <row r="858" spans="1:8" hidden="1">
      <c r="A858" s="138">
        <v>16.8</v>
      </c>
      <c r="B858" s="274">
        <f t="shared" si="30"/>
        <v>0.80952380952380942</v>
      </c>
      <c r="C858" s="138">
        <v>3</v>
      </c>
      <c r="D858" s="138">
        <v>5</v>
      </c>
      <c r="E858" s="130" t="s">
        <v>96</v>
      </c>
      <c r="F858" s="130" t="s">
        <v>99</v>
      </c>
      <c r="G858" s="186">
        <v>20</v>
      </c>
      <c r="H858" s="176" t="s">
        <v>116</v>
      </c>
    </row>
    <row r="859" spans="1:8" hidden="1">
      <c r="A859" s="138">
        <v>11.5</v>
      </c>
      <c r="B859" s="274">
        <f t="shared" si="30"/>
        <v>1.182608695652174</v>
      </c>
      <c r="C859" s="138">
        <v>2</v>
      </c>
      <c r="D859" s="138">
        <v>3</v>
      </c>
      <c r="E859" s="130" t="s">
        <v>111</v>
      </c>
      <c r="F859" s="130" t="s">
        <v>98</v>
      </c>
      <c r="G859" s="186">
        <v>20</v>
      </c>
      <c r="H859" s="176" t="s">
        <v>116</v>
      </c>
    </row>
    <row r="860" spans="1:8" hidden="1">
      <c r="A860" s="138">
        <v>6.5</v>
      </c>
      <c r="B860" s="274">
        <f t="shared" si="30"/>
        <v>2.0923076923076924</v>
      </c>
      <c r="C860" s="138">
        <v>1</v>
      </c>
      <c r="D860" s="138">
        <v>3</v>
      </c>
      <c r="E860" s="130" t="s">
        <v>111</v>
      </c>
      <c r="F860" s="130" t="s">
        <v>99</v>
      </c>
      <c r="G860" s="186">
        <v>20</v>
      </c>
      <c r="H860" s="176" t="s">
        <v>116</v>
      </c>
    </row>
    <row r="861" spans="1:8">
      <c r="A861" s="203">
        <v>5.2</v>
      </c>
      <c r="B861" s="273">
        <f t="shared" ref="B861:B871" si="31">IF(A861&gt;0,7.75/A861,"")</f>
        <v>1.4903846153846154</v>
      </c>
      <c r="C861" s="195">
        <v>2</v>
      </c>
      <c r="D861" s="195">
        <v>3</v>
      </c>
      <c r="E861" s="186" t="s">
        <v>97</v>
      </c>
      <c r="F861" s="186" t="s">
        <v>98</v>
      </c>
      <c r="G861" s="130">
        <v>7</v>
      </c>
      <c r="H861" s="176" t="s">
        <v>122</v>
      </c>
    </row>
    <row r="862" spans="1:8">
      <c r="A862" s="203">
        <v>5.6</v>
      </c>
      <c r="B862" s="273">
        <f t="shared" si="31"/>
        <v>1.3839285714285716</v>
      </c>
      <c r="C862" s="195">
        <v>1</v>
      </c>
      <c r="D862" s="195">
        <v>3</v>
      </c>
      <c r="E862" s="186" t="s">
        <v>97</v>
      </c>
      <c r="F862" s="186" t="s">
        <v>98</v>
      </c>
      <c r="G862" s="130">
        <v>7</v>
      </c>
      <c r="H862" s="176" t="s">
        <v>122</v>
      </c>
    </row>
    <row r="863" spans="1:8" hidden="1">
      <c r="A863" s="203">
        <v>6.2</v>
      </c>
      <c r="B863" s="273">
        <f t="shared" si="31"/>
        <v>1.25</v>
      </c>
      <c r="C863" s="195">
        <v>1</v>
      </c>
      <c r="D863" s="195">
        <v>3</v>
      </c>
      <c r="E863" s="186" t="s">
        <v>114</v>
      </c>
      <c r="F863" s="186" t="s">
        <v>98</v>
      </c>
      <c r="G863" s="130">
        <v>7</v>
      </c>
      <c r="H863" s="176" t="s">
        <v>122</v>
      </c>
    </row>
    <row r="864" spans="1:8">
      <c r="A864" s="203">
        <v>6.7</v>
      </c>
      <c r="B864" s="273">
        <f t="shared" si="31"/>
        <v>1.1567164179104477</v>
      </c>
      <c r="C864" s="195">
        <v>2</v>
      </c>
      <c r="D864" s="195">
        <v>3</v>
      </c>
      <c r="E864" s="186" t="s">
        <v>97</v>
      </c>
      <c r="F864" s="186" t="s">
        <v>98</v>
      </c>
      <c r="G864" s="130">
        <v>7</v>
      </c>
      <c r="H864" s="176" t="s">
        <v>122</v>
      </c>
    </row>
    <row r="865" spans="1:8">
      <c r="A865" s="203">
        <v>6.4</v>
      </c>
      <c r="B865" s="273">
        <f t="shared" si="31"/>
        <v>1.2109375</v>
      </c>
      <c r="C865" s="195">
        <v>1</v>
      </c>
      <c r="D865" s="195">
        <v>3</v>
      </c>
      <c r="E865" s="186" t="s">
        <v>97</v>
      </c>
      <c r="F865" s="186" t="s">
        <v>98</v>
      </c>
      <c r="G865" s="130">
        <v>7</v>
      </c>
      <c r="H865" s="176" t="s">
        <v>122</v>
      </c>
    </row>
    <row r="866" spans="1:8">
      <c r="A866" s="203">
        <v>5.8</v>
      </c>
      <c r="B866" s="273">
        <f t="shared" si="31"/>
        <v>1.3362068965517242</v>
      </c>
      <c r="C866" s="195">
        <v>1</v>
      </c>
      <c r="D866" s="195">
        <v>3</v>
      </c>
      <c r="E866" s="186" t="s">
        <v>97</v>
      </c>
      <c r="F866" s="186" t="s">
        <v>98</v>
      </c>
      <c r="G866" s="130">
        <v>7</v>
      </c>
      <c r="H866" s="176" t="s">
        <v>122</v>
      </c>
    </row>
    <row r="867" spans="1:8">
      <c r="A867" s="203">
        <v>5.0999999999999996</v>
      </c>
      <c r="B867" s="273">
        <f t="shared" si="31"/>
        <v>1.5196078431372551</v>
      </c>
      <c r="C867" s="195">
        <v>1</v>
      </c>
      <c r="D867" s="195">
        <v>3</v>
      </c>
      <c r="E867" s="186" t="s">
        <v>97</v>
      </c>
      <c r="F867" s="186" t="s">
        <v>98</v>
      </c>
      <c r="G867" s="130">
        <v>7</v>
      </c>
      <c r="H867" s="176" t="s">
        <v>122</v>
      </c>
    </row>
    <row r="868" spans="1:8">
      <c r="A868" s="203">
        <v>5.2</v>
      </c>
      <c r="B868" s="273">
        <f t="shared" si="31"/>
        <v>1.4903846153846154</v>
      </c>
      <c r="C868" s="195">
        <v>1</v>
      </c>
      <c r="D868" s="195">
        <v>3</v>
      </c>
      <c r="E868" s="186" t="s">
        <v>97</v>
      </c>
      <c r="F868" s="186" t="s">
        <v>98</v>
      </c>
      <c r="G868" s="130">
        <v>7</v>
      </c>
      <c r="H868" s="176" t="s">
        <v>122</v>
      </c>
    </row>
    <row r="869" spans="1:8">
      <c r="A869" s="203">
        <v>5.9</v>
      </c>
      <c r="B869" s="273">
        <f t="shared" si="31"/>
        <v>1.3135593220338981</v>
      </c>
      <c r="C869" s="195">
        <v>1</v>
      </c>
      <c r="D869" s="195">
        <v>3</v>
      </c>
      <c r="E869" s="186" t="s">
        <v>97</v>
      </c>
      <c r="F869" s="186" t="s">
        <v>98</v>
      </c>
      <c r="G869" s="130">
        <v>7</v>
      </c>
      <c r="H869" s="176" t="s">
        <v>122</v>
      </c>
    </row>
    <row r="870" spans="1:8">
      <c r="A870" s="203">
        <v>5</v>
      </c>
      <c r="B870" s="273">
        <f t="shared" si="31"/>
        <v>1.55</v>
      </c>
      <c r="C870" s="195">
        <v>1</v>
      </c>
      <c r="D870" s="195">
        <v>3</v>
      </c>
      <c r="E870" s="186" t="s">
        <v>97</v>
      </c>
      <c r="F870" s="186" t="s">
        <v>98</v>
      </c>
      <c r="G870" s="130">
        <v>7</v>
      </c>
      <c r="H870" s="176" t="s">
        <v>122</v>
      </c>
    </row>
    <row r="871" spans="1:8">
      <c r="A871" s="204">
        <v>6.9</v>
      </c>
      <c r="B871" s="274">
        <f t="shared" si="31"/>
        <v>1.1231884057971013</v>
      </c>
      <c r="C871" s="138">
        <v>1</v>
      </c>
      <c r="D871" s="138">
        <v>3</v>
      </c>
      <c r="E871" s="130" t="s">
        <v>97</v>
      </c>
      <c r="F871" s="130" t="s">
        <v>98</v>
      </c>
      <c r="G871" s="130">
        <v>7</v>
      </c>
      <c r="H871" s="176" t="s">
        <v>122</v>
      </c>
    </row>
    <row r="872" spans="1:8">
      <c r="A872" s="203">
        <v>7.6</v>
      </c>
      <c r="B872" s="273">
        <f t="shared" ref="B872:B887" si="32">IF(A872&gt;0,13.6/A872,"")</f>
        <v>1.7894736842105263</v>
      </c>
      <c r="C872" s="195">
        <v>1</v>
      </c>
      <c r="D872" s="195">
        <v>3</v>
      </c>
      <c r="E872" s="186" t="s">
        <v>97</v>
      </c>
      <c r="F872" s="186" t="s">
        <v>98</v>
      </c>
      <c r="G872" s="130">
        <v>7</v>
      </c>
      <c r="H872" s="176" t="s">
        <v>122</v>
      </c>
    </row>
    <row r="873" spans="1:8">
      <c r="A873" s="203">
        <v>9.1</v>
      </c>
      <c r="B873" s="273">
        <f t="shared" si="32"/>
        <v>1.4945054945054945</v>
      </c>
      <c r="C873" s="195">
        <v>2</v>
      </c>
      <c r="D873" s="195">
        <v>3</v>
      </c>
      <c r="E873" s="186" t="s">
        <v>97</v>
      </c>
      <c r="F873" s="186" t="s">
        <v>98</v>
      </c>
      <c r="G873" s="130">
        <v>7</v>
      </c>
      <c r="H873" s="176" t="s">
        <v>122</v>
      </c>
    </row>
    <row r="874" spans="1:8" hidden="1">
      <c r="A874" s="203">
        <v>10.8</v>
      </c>
      <c r="B874" s="273">
        <f t="shared" si="32"/>
        <v>1.2592592592592591</v>
      </c>
      <c r="C874" s="195">
        <v>2</v>
      </c>
      <c r="D874" s="195">
        <v>3</v>
      </c>
      <c r="E874" s="186" t="s">
        <v>111</v>
      </c>
      <c r="F874" s="186" t="s">
        <v>98</v>
      </c>
      <c r="G874" s="130">
        <v>7</v>
      </c>
      <c r="H874" s="176" t="s">
        <v>122</v>
      </c>
    </row>
    <row r="875" spans="1:8">
      <c r="A875" s="203">
        <v>8.3000000000000007</v>
      </c>
      <c r="B875" s="273">
        <f t="shared" si="32"/>
        <v>1.6385542168674696</v>
      </c>
      <c r="C875" s="195">
        <v>1</v>
      </c>
      <c r="D875" s="195">
        <v>3</v>
      </c>
      <c r="E875" s="186" t="s">
        <v>97</v>
      </c>
      <c r="F875" s="186" t="s">
        <v>98</v>
      </c>
      <c r="G875" s="130">
        <v>7</v>
      </c>
      <c r="H875" s="176" t="s">
        <v>122</v>
      </c>
    </row>
    <row r="876" spans="1:8">
      <c r="A876" s="203">
        <v>10</v>
      </c>
      <c r="B876" s="273">
        <f t="shared" si="32"/>
        <v>1.3599999999999999</v>
      </c>
      <c r="C876" s="195">
        <v>1</v>
      </c>
      <c r="D876" s="195">
        <v>3</v>
      </c>
      <c r="E876" s="186" t="s">
        <v>97</v>
      </c>
      <c r="F876" s="186" t="s">
        <v>98</v>
      </c>
      <c r="G876" s="130">
        <v>7</v>
      </c>
      <c r="H876" s="176" t="s">
        <v>122</v>
      </c>
    </row>
    <row r="877" spans="1:8">
      <c r="A877" s="203">
        <v>10.199999999999999</v>
      </c>
      <c r="B877" s="273">
        <f t="shared" si="32"/>
        <v>1.3333333333333335</v>
      </c>
      <c r="C877" s="195">
        <v>2</v>
      </c>
      <c r="D877" s="195">
        <v>3</v>
      </c>
      <c r="E877" s="186" t="s">
        <v>97</v>
      </c>
      <c r="F877" s="186" t="s">
        <v>98</v>
      </c>
      <c r="G877" s="130">
        <v>7</v>
      </c>
      <c r="H877" s="176" t="s">
        <v>122</v>
      </c>
    </row>
    <row r="878" spans="1:8">
      <c r="A878" s="203">
        <v>7.9</v>
      </c>
      <c r="B878" s="273">
        <f t="shared" si="32"/>
        <v>1.721518987341772</v>
      </c>
      <c r="C878" s="195">
        <v>1</v>
      </c>
      <c r="D878" s="195">
        <v>3</v>
      </c>
      <c r="E878" s="186" t="s">
        <v>97</v>
      </c>
      <c r="F878" s="186" t="s">
        <v>98</v>
      </c>
      <c r="G878" s="130">
        <v>7</v>
      </c>
      <c r="H878" s="176" t="s">
        <v>122</v>
      </c>
    </row>
    <row r="879" spans="1:8">
      <c r="A879" s="203">
        <v>9.1</v>
      </c>
      <c r="B879" s="273">
        <f t="shared" si="32"/>
        <v>1.4945054945054945</v>
      </c>
      <c r="C879" s="195">
        <v>1</v>
      </c>
      <c r="D879" s="195">
        <v>3</v>
      </c>
      <c r="E879" s="186" t="s">
        <v>97</v>
      </c>
      <c r="F879" s="186" t="s">
        <v>98</v>
      </c>
      <c r="G879" s="130">
        <v>7</v>
      </c>
      <c r="H879" s="176" t="s">
        <v>122</v>
      </c>
    </row>
    <row r="880" spans="1:8">
      <c r="A880" s="203">
        <v>8.5</v>
      </c>
      <c r="B880" s="273">
        <f t="shared" si="32"/>
        <v>1.5999999999999999</v>
      </c>
      <c r="C880" s="195">
        <v>1</v>
      </c>
      <c r="D880" s="195">
        <v>3</v>
      </c>
      <c r="E880" s="186" t="s">
        <v>97</v>
      </c>
      <c r="F880" s="186" t="s">
        <v>98</v>
      </c>
      <c r="G880" s="130">
        <v>7</v>
      </c>
      <c r="H880" s="176" t="s">
        <v>122</v>
      </c>
    </row>
    <row r="881" spans="1:8">
      <c r="A881" s="203">
        <v>8.1</v>
      </c>
      <c r="B881" s="273">
        <f t="shared" si="32"/>
        <v>1.6790123456790125</v>
      </c>
      <c r="C881" s="195">
        <v>1</v>
      </c>
      <c r="D881" s="195">
        <v>3</v>
      </c>
      <c r="E881" s="186" t="s">
        <v>97</v>
      </c>
      <c r="F881" s="186" t="s">
        <v>98</v>
      </c>
      <c r="G881" s="130">
        <v>7</v>
      </c>
      <c r="H881" s="176" t="s">
        <v>122</v>
      </c>
    </row>
    <row r="882" spans="1:8">
      <c r="A882" s="204">
        <v>7.7</v>
      </c>
      <c r="B882" s="274">
        <f t="shared" si="32"/>
        <v>1.7662337662337662</v>
      </c>
      <c r="C882" s="138">
        <v>1</v>
      </c>
      <c r="D882" s="138">
        <v>3</v>
      </c>
      <c r="E882" s="130" t="s">
        <v>97</v>
      </c>
      <c r="F882" s="130" t="s">
        <v>98</v>
      </c>
      <c r="G882" s="130">
        <v>7</v>
      </c>
      <c r="H882" s="176" t="s">
        <v>122</v>
      </c>
    </row>
    <row r="883" spans="1:8">
      <c r="A883" s="204">
        <v>11.9</v>
      </c>
      <c r="B883" s="274">
        <f t="shared" si="32"/>
        <v>1.1428571428571428</v>
      </c>
      <c r="C883" s="138">
        <v>1</v>
      </c>
      <c r="D883" s="138">
        <v>3</v>
      </c>
      <c r="E883" s="130" t="s">
        <v>97</v>
      </c>
      <c r="F883" s="130" t="s">
        <v>98</v>
      </c>
      <c r="G883" s="130">
        <v>7</v>
      </c>
      <c r="H883" s="176" t="s">
        <v>122</v>
      </c>
    </row>
    <row r="884" spans="1:8">
      <c r="A884" s="204">
        <v>8.1</v>
      </c>
      <c r="B884" s="274">
        <f t="shared" si="32"/>
        <v>1.6790123456790125</v>
      </c>
      <c r="C884" s="138">
        <v>1</v>
      </c>
      <c r="D884" s="138">
        <v>3</v>
      </c>
      <c r="E884" s="130" t="s">
        <v>97</v>
      </c>
      <c r="F884" s="130" t="s">
        <v>98</v>
      </c>
      <c r="G884" s="130">
        <v>7</v>
      </c>
      <c r="H884" s="176" t="s">
        <v>122</v>
      </c>
    </row>
    <row r="885" spans="1:8">
      <c r="A885" s="204">
        <v>8.9</v>
      </c>
      <c r="B885" s="274">
        <f t="shared" si="32"/>
        <v>1.5280898876404494</v>
      </c>
      <c r="C885" s="138">
        <v>1</v>
      </c>
      <c r="D885" s="138">
        <v>3</v>
      </c>
      <c r="E885" s="130" t="s">
        <v>97</v>
      </c>
      <c r="F885" s="130" t="s">
        <v>98</v>
      </c>
      <c r="G885" s="130">
        <v>7</v>
      </c>
      <c r="H885" s="176" t="s">
        <v>122</v>
      </c>
    </row>
    <row r="886" spans="1:8">
      <c r="A886" s="204">
        <v>11.1</v>
      </c>
      <c r="B886" s="274">
        <f t="shared" si="32"/>
        <v>1.2252252252252251</v>
      </c>
      <c r="C886" s="138">
        <v>1</v>
      </c>
      <c r="D886" s="138">
        <v>3</v>
      </c>
      <c r="E886" s="130" t="s">
        <v>97</v>
      </c>
      <c r="F886" s="130" t="s">
        <v>98</v>
      </c>
      <c r="G886" s="130">
        <v>7</v>
      </c>
      <c r="H886" s="176" t="s">
        <v>122</v>
      </c>
    </row>
    <row r="887" spans="1:8">
      <c r="A887" s="204">
        <v>7.9</v>
      </c>
      <c r="B887" s="274">
        <f t="shared" si="32"/>
        <v>1.721518987341772</v>
      </c>
      <c r="C887" s="138">
        <v>1</v>
      </c>
      <c r="D887" s="138">
        <v>3</v>
      </c>
      <c r="E887" s="130" t="s">
        <v>97</v>
      </c>
      <c r="F887" s="130" t="s">
        <v>98</v>
      </c>
      <c r="G887" s="130">
        <v>7</v>
      </c>
      <c r="H887" s="176" t="s">
        <v>122</v>
      </c>
    </row>
    <row r="888" spans="1:8" hidden="1">
      <c r="A888" s="206">
        <v>6.7</v>
      </c>
      <c r="B888" s="273">
        <f t="shared" ref="B888:B898" si="33">IF(A888&gt;0,7.75/A888,"")</f>
        <v>1.1567164179104477</v>
      </c>
      <c r="C888" s="212">
        <v>1</v>
      </c>
      <c r="D888" s="212">
        <v>3</v>
      </c>
      <c r="E888" s="278" t="s">
        <v>111</v>
      </c>
      <c r="F888" s="278" t="s">
        <v>98</v>
      </c>
      <c r="G888" s="186">
        <v>8</v>
      </c>
      <c r="H888" s="176" t="s">
        <v>122</v>
      </c>
    </row>
    <row r="889" spans="1:8">
      <c r="A889" s="206">
        <v>6.1</v>
      </c>
      <c r="B889" s="273">
        <f t="shared" si="33"/>
        <v>1.2704918032786885</v>
      </c>
      <c r="C889" s="212">
        <v>1</v>
      </c>
      <c r="D889" s="212">
        <v>2</v>
      </c>
      <c r="E889" s="278" t="s">
        <v>97</v>
      </c>
      <c r="F889" s="278" t="s">
        <v>98</v>
      </c>
      <c r="G889" s="186">
        <v>8</v>
      </c>
      <c r="H889" s="176" t="s">
        <v>122</v>
      </c>
    </row>
    <row r="890" spans="1:8" hidden="1">
      <c r="A890" s="206">
        <v>9.6999999999999993</v>
      </c>
      <c r="B890" s="273">
        <f t="shared" si="33"/>
        <v>0.7989690721649485</v>
      </c>
      <c r="C890" s="212">
        <v>1</v>
      </c>
      <c r="D890" s="212">
        <v>4</v>
      </c>
      <c r="E890" s="278" t="s">
        <v>97</v>
      </c>
      <c r="F890" s="278" t="s">
        <v>98</v>
      </c>
      <c r="G890" s="186">
        <v>8</v>
      </c>
      <c r="H890" s="176" t="s">
        <v>122</v>
      </c>
    </row>
    <row r="891" spans="1:8" hidden="1">
      <c r="A891" s="206">
        <v>6.8</v>
      </c>
      <c r="B891" s="273">
        <f t="shared" si="33"/>
        <v>1.1397058823529411</v>
      </c>
      <c r="C891" s="212">
        <v>1</v>
      </c>
      <c r="D891" s="212">
        <v>3</v>
      </c>
      <c r="E891" s="278" t="s">
        <v>111</v>
      </c>
      <c r="F891" s="278" t="s">
        <v>98</v>
      </c>
      <c r="G891" s="186">
        <v>8</v>
      </c>
      <c r="H891" s="176" t="s">
        <v>122</v>
      </c>
    </row>
    <row r="892" spans="1:8">
      <c r="A892" s="206">
        <v>7.6</v>
      </c>
      <c r="B892" s="273">
        <f t="shared" si="33"/>
        <v>1.0197368421052633</v>
      </c>
      <c r="C892" s="212">
        <v>2</v>
      </c>
      <c r="D892" s="212">
        <v>3</v>
      </c>
      <c r="E892" s="278" t="s">
        <v>97</v>
      </c>
      <c r="F892" s="278" t="s">
        <v>98</v>
      </c>
      <c r="G892" s="186">
        <v>8</v>
      </c>
      <c r="H892" s="176" t="s">
        <v>122</v>
      </c>
    </row>
    <row r="893" spans="1:8" hidden="1">
      <c r="A893" s="206">
        <v>6.9</v>
      </c>
      <c r="B893" s="273">
        <f t="shared" si="33"/>
        <v>1.1231884057971013</v>
      </c>
      <c r="C893" s="212">
        <v>2</v>
      </c>
      <c r="D893" s="212">
        <v>3</v>
      </c>
      <c r="E893" s="278" t="s">
        <v>96</v>
      </c>
      <c r="F893" s="278" t="s">
        <v>98</v>
      </c>
      <c r="G893" s="186">
        <v>8</v>
      </c>
      <c r="H893" s="176" t="s">
        <v>122</v>
      </c>
    </row>
    <row r="894" spans="1:8">
      <c r="A894" s="206">
        <v>4.9000000000000004</v>
      </c>
      <c r="B894" s="273">
        <f t="shared" si="33"/>
        <v>1.5816326530612244</v>
      </c>
      <c r="C894" s="212">
        <v>1</v>
      </c>
      <c r="D894" s="212">
        <v>3</v>
      </c>
      <c r="E894" s="278" t="s">
        <v>97</v>
      </c>
      <c r="F894" s="278" t="s">
        <v>98</v>
      </c>
      <c r="G894" s="186">
        <v>8</v>
      </c>
      <c r="H894" s="176" t="s">
        <v>122</v>
      </c>
    </row>
    <row r="895" spans="1:8">
      <c r="A895" s="206">
        <v>6.5</v>
      </c>
      <c r="B895" s="273">
        <f t="shared" si="33"/>
        <v>1.1923076923076923</v>
      </c>
      <c r="C895" s="212">
        <v>1</v>
      </c>
      <c r="D895" s="212">
        <v>2</v>
      </c>
      <c r="E895" s="278" t="s">
        <v>97</v>
      </c>
      <c r="F895" s="278" t="s">
        <v>98</v>
      </c>
      <c r="G895" s="186">
        <v>8</v>
      </c>
      <c r="H895" s="176" t="s">
        <v>122</v>
      </c>
    </row>
    <row r="896" spans="1:8">
      <c r="A896" s="206">
        <v>6.4</v>
      </c>
      <c r="B896" s="273">
        <f t="shared" si="33"/>
        <v>1.2109375</v>
      </c>
      <c r="C896" s="212">
        <v>1</v>
      </c>
      <c r="D896" s="212">
        <v>3</v>
      </c>
      <c r="E896" s="278" t="s">
        <v>97</v>
      </c>
      <c r="F896" s="278" t="s">
        <v>98</v>
      </c>
      <c r="G896" s="186">
        <v>8</v>
      </c>
      <c r="H896" s="176" t="s">
        <v>122</v>
      </c>
    </row>
    <row r="897" spans="1:8">
      <c r="A897" s="206">
        <v>4.9000000000000004</v>
      </c>
      <c r="B897" s="273">
        <f t="shared" si="33"/>
        <v>1.5816326530612244</v>
      </c>
      <c r="C897" s="212">
        <v>1</v>
      </c>
      <c r="D897" s="212">
        <v>3</v>
      </c>
      <c r="E897" s="278" t="s">
        <v>97</v>
      </c>
      <c r="F897" s="278" t="s">
        <v>98</v>
      </c>
      <c r="G897" s="186">
        <v>8</v>
      </c>
      <c r="H897" s="176" t="s">
        <v>122</v>
      </c>
    </row>
    <row r="898" spans="1:8" hidden="1">
      <c r="A898" s="207">
        <v>7.1</v>
      </c>
      <c r="B898" s="274">
        <f t="shared" si="33"/>
        <v>1.091549295774648</v>
      </c>
      <c r="C898" s="213">
        <v>3</v>
      </c>
      <c r="D898" s="213">
        <v>3</v>
      </c>
      <c r="E898" s="279" t="s">
        <v>96</v>
      </c>
      <c r="F898" s="279" t="s">
        <v>98</v>
      </c>
      <c r="G898" s="186">
        <v>8</v>
      </c>
      <c r="H898" s="176" t="s">
        <v>122</v>
      </c>
    </row>
    <row r="899" spans="1:8">
      <c r="A899" s="206">
        <v>8.6</v>
      </c>
      <c r="B899" s="273">
        <f t="shared" ref="B899:B909" si="34">IF(A899&gt;0,13.6/A899,"")</f>
        <v>1.5813953488372092</v>
      </c>
      <c r="C899" s="212">
        <v>1</v>
      </c>
      <c r="D899" s="212">
        <v>3</v>
      </c>
      <c r="E899" s="278" t="s">
        <v>97</v>
      </c>
      <c r="F899" s="278" t="s">
        <v>98</v>
      </c>
      <c r="G899" s="186">
        <v>8</v>
      </c>
      <c r="H899" s="176" t="s">
        <v>122</v>
      </c>
    </row>
    <row r="900" spans="1:8" hidden="1">
      <c r="A900" s="206">
        <v>2.9</v>
      </c>
      <c r="B900" s="273">
        <f t="shared" si="34"/>
        <v>4.6896551724137927</v>
      </c>
      <c r="C900" s="212">
        <v>2</v>
      </c>
      <c r="D900" s="212">
        <v>3</v>
      </c>
      <c r="E900" s="278" t="s">
        <v>111</v>
      </c>
      <c r="F900" s="278" t="s">
        <v>98</v>
      </c>
      <c r="G900" s="186">
        <v>8</v>
      </c>
      <c r="H900" s="176" t="s">
        <v>122</v>
      </c>
    </row>
    <row r="901" spans="1:8">
      <c r="A901" s="206">
        <v>10.5</v>
      </c>
      <c r="B901" s="273">
        <f t="shared" si="34"/>
        <v>1.2952380952380953</v>
      </c>
      <c r="C901" s="212">
        <v>1</v>
      </c>
      <c r="D901" s="212">
        <v>3</v>
      </c>
      <c r="E901" s="278" t="s">
        <v>97</v>
      </c>
      <c r="F901" s="278" t="s">
        <v>98</v>
      </c>
      <c r="G901" s="186">
        <v>8</v>
      </c>
      <c r="H901" s="176" t="s">
        <v>122</v>
      </c>
    </row>
    <row r="902" spans="1:8">
      <c r="A902" s="206">
        <v>9</v>
      </c>
      <c r="B902" s="273">
        <f t="shared" si="34"/>
        <v>1.5111111111111111</v>
      </c>
      <c r="C902" s="212">
        <v>1</v>
      </c>
      <c r="D902" s="212">
        <v>3</v>
      </c>
      <c r="E902" s="278" t="s">
        <v>97</v>
      </c>
      <c r="F902" s="278" t="s">
        <v>98</v>
      </c>
      <c r="G902" s="186">
        <v>8</v>
      </c>
      <c r="H902" s="176" t="s">
        <v>122</v>
      </c>
    </row>
    <row r="903" spans="1:8">
      <c r="A903" s="206">
        <v>11.1</v>
      </c>
      <c r="B903" s="273">
        <f t="shared" si="34"/>
        <v>1.2252252252252251</v>
      </c>
      <c r="C903" s="212">
        <v>2</v>
      </c>
      <c r="D903" s="212">
        <v>3</v>
      </c>
      <c r="E903" s="278" t="s">
        <v>97</v>
      </c>
      <c r="F903" s="278" t="s">
        <v>98</v>
      </c>
      <c r="G903" s="186">
        <v>8</v>
      </c>
      <c r="H903" s="176" t="s">
        <v>122</v>
      </c>
    </row>
    <row r="904" spans="1:8" hidden="1">
      <c r="A904" s="206">
        <v>9.1999999999999993</v>
      </c>
      <c r="B904" s="273">
        <f t="shared" si="34"/>
        <v>1.4782608695652175</v>
      </c>
      <c r="C904" s="212">
        <v>1</v>
      </c>
      <c r="D904" s="212">
        <v>3</v>
      </c>
      <c r="E904" s="278" t="s">
        <v>97</v>
      </c>
      <c r="F904" s="278" t="s">
        <v>77</v>
      </c>
      <c r="G904" s="186">
        <v>8</v>
      </c>
      <c r="H904" s="176" t="s">
        <v>122</v>
      </c>
    </row>
    <row r="905" spans="1:8">
      <c r="A905" s="206">
        <v>10</v>
      </c>
      <c r="B905" s="273">
        <f t="shared" si="34"/>
        <v>1.3599999999999999</v>
      </c>
      <c r="C905" s="212">
        <v>1</v>
      </c>
      <c r="D905" s="212">
        <v>2</v>
      </c>
      <c r="E905" s="278" t="s">
        <v>97</v>
      </c>
      <c r="F905" s="278" t="s">
        <v>98</v>
      </c>
      <c r="G905" s="186">
        <v>8</v>
      </c>
      <c r="H905" s="176" t="s">
        <v>122</v>
      </c>
    </row>
    <row r="906" spans="1:8">
      <c r="A906" s="206">
        <v>8</v>
      </c>
      <c r="B906" s="273">
        <f t="shared" si="34"/>
        <v>1.7</v>
      </c>
      <c r="C906" s="212">
        <v>1</v>
      </c>
      <c r="D906" s="212">
        <v>3</v>
      </c>
      <c r="E906" s="278" t="s">
        <v>97</v>
      </c>
      <c r="F906" s="278" t="s">
        <v>98</v>
      </c>
      <c r="G906" s="186">
        <v>8</v>
      </c>
      <c r="H906" s="176" t="s">
        <v>122</v>
      </c>
    </row>
    <row r="907" spans="1:8" hidden="1">
      <c r="A907" s="206">
        <v>9.4</v>
      </c>
      <c r="B907" s="273">
        <f t="shared" si="34"/>
        <v>1.4468085106382977</v>
      </c>
      <c r="C907" s="212">
        <v>2</v>
      </c>
      <c r="D907" s="212">
        <v>3</v>
      </c>
      <c r="E907" s="278" t="s">
        <v>96</v>
      </c>
      <c r="F907" s="278" t="s">
        <v>98</v>
      </c>
      <c r="G907" s="186">
        <v>8</v>
      </c>
      <c r="H907" s="176" t="s">
        <v>122</v>
      </c>
    </row>
    <row r="908" spans="1:8">
      <c r="A908" s="206">
        <v>9.8000000000000007</v>
      </c>
      <c r="B908" s="273">
        <f t="shared" si="34"/>
        <v>1.3877551020408161</v>
      </c>
      <c r="C908" s="212">
        <v>1</v>
      </c>
      <c r="D908" s="212">
        <v>3</v>
      </c>
      <c r="E908" s="278" t="s">
        <v>97</v>
      </c>
      <c r="F908" s="278" t="s">
        <v>98</v>
      </c>
      <c r="G908" s="186">
        <v>8</v>
      </c>
      <c r="H908" s="176" t="s">
        <v>122</v>
      </c>
    </row>
    <row r="909" spans="1:8">
      <c r="A909" s="207">
        <v>8.8000000000000007</v>
      </c>
      <c r="B909" s="274">
        <f t="shared" si="34"/>
        <v>1.5454545454545452</v>
      </c>
      <c r="C909" s="213">
        <v>1</v>
      </c>
      <c r="D909" s="213">
        <v>3</v>
      </c>
      <c r="E909" s="279" t="s">
        <v>97</v>
      </c>
      <c r="F909" s="279" t="s">
        <v>98</v>
      </c>
      <c r="G909" s="186">
        <v>8</v>
      </c>
      <c r="H909" s="176" t="s">
        <v>122</v>
      </c>
    </row>
    <row r="910" spans="1:8" hidden="1">
      <c r="A910" s="203">
        <v>4.5</v>
      </c>
      <c r="B910" s="273">
        <f t="shared" ref="B910:B937" si="35">IF(A910&gt;0,7.75/A910,"")</f>
        <v>1.7222222222222223</v>
      </c>
      <c r="C910" s="195">
        <v>1</v>
      </c>
      <c r="D910" s="195">
        <v>3</v>
      </c>
      <c r="E910" s="186" t="s">
        <v>97</v>
      </c>
      <c r="F910" s="186" t="s">
        <v>112</v>
      </c>
      <c r="G910" s="186">
        <v>10</v>
      </c>
      <c r="H910" s="176" t="s">
        <v>122</v>
      </c>
    </row>
    <row r="911" spans="1:8" hidden="1">
      <c r="A911" s="203">
        <v>6.7</v>
      </c>
      <c r="B911" s="273">
        <f t="shared" si="35"/>
        <v>1.1567164179104477</v>
      </c>
      <c r="C911" s="195">
        <v>12</v>
      </c>
      <c r="D911" s="195">
        <v>3</v>
      </c>
      <c r="E911" s="186" t="s">
        <v>114</v>
      </c>
      <c r="F911" s="186" t="s">
        <v>99</v>
      </c>
      <c r="G911" s="186">
        <v>10</v>
      </c>
      <c r="H911" s="176" t="s">
        <v>122</v>
      </c>
    </row>
    <row r="912" spans="1:8">
      <c r="A912" s="203">
        <v>4.4000000000000004</v>
      </c>
      <c r="B912" s="273">
        <f t="shared" si="35"/>
        <v>1.7613636363636362</v>
      </c>
      <c r="C912" s="195">
        <v>1</v>
      </c>
      <c r="D912" s="195">
        <v>3</v>
      </c>
      <c r="E912" s="186" t="s">
        <v>97</v>
      </c>
      <c r="F912" s="186" t="s">
        <v>98</v>
      </c>
      <c r="G912" s="186">
        <v>10</v>
      </c>
      <c r="H912" s="176" t="s">
        <v>122</v>
      </c>
    </row>
    <row r="913" spans="1:8" hidden="1">
      <c r="A913" s="203">
        <v>8.6</v>
      </c>
      <c r="B913" s="273">
        <f t="shared" si="35"/>
        <v>0.90116279069767447</v>
      </c>
      <c r="C913" s="195">
        <v>2</v>
      </c>
      <c r="D913" s="195">
        <v>3</v>
      </c>
      <c r="E913" s="186" t="s">
        <v>96</v>
      </c>
      <c r="F913" s="186" t="s">
        <v>98</v>
      </c>
      <c r="G913" s="186">
        <v>10</v>
      </c>
      <c r="H913" s="176" t="s">
        <v>122</v>
      </c>
    </row>
    <row r="914" spans="1:8" hidden="1">
      <c r="A914" s="203">
        <v>9.8000000000000007</v>
      </c>
      <c r="B914" s="273">
        <f t="shared" si="35"/>
        <v>0.79081632653061218</v>
      </c>
      <c r="C914" s="195">
        <v>2</v>
      </c>
      <c r="D914" s="195">
        <v>5</v>
      </c>
      <c r="E914" s="186" t="s">
        <v>111</v>
      </c>
      <c r="F914" s="186" t="s">
        <v>98</v>
      </c>
      <c r="G914" s="186">
        <v>10</v>
      </c>
      <c r="H914" s="176" t="s">
        <v>122</v>
      </c>
    </row>
    <row r="915" spans="1:8" hidden="1">
      <c r="A915" s="203">
        <v>8.1</v>
      </c>
      <c r="B915" s="273">
        <f t="shared" si="35"/>
        <v>0.95679012345679015</v>
      </c>
      <c r="C915" s="195">
        <v>1</v>
      </c>
      <c r="D915" s="195">
        <v>4</v>
      </c>
      <c r="E915" s="186" t="s">
        <v>97</v>
      </c>
      <c r="F915" s="186" t="s">
        <v>98</v>
      </c>
      <c r="G915" s="186">
        <v>10</v>
      </c>
      <c r="H915" s="176" t="s">
        <v>122</v>
      </c>
    </row>
    <row r="916" spans="1:8" hidden="1">
      <c r="A916" s="203">
        <v>4.7</v>
      </c>
      <c r="B916" s="273">
        <f t="shared" si="35"/>
        <v>1.6489361702127658</v>
      </c>
      <c r="C916" s="195">
        <v>2</v>
      </c>
      <c r="D916" s="195">
        <v>3</v>
      </c>
      <c r="E916" s="186" t="s">
        <v>96</v>
      </c>
      <c r="F916" s="186" t="s">
        <v>98</v>
      </c>
      <c r="G916" s="186">
        <v>10</v>
      </c>
      <c r="H916" s="176" t="s">
        <v>122</v>
      </c>
    </row>
    <row r="917" spans="1:8" hidden="1">
      <c r="A917" s="203">
        <v>8.1999999999999993</v>
      </c>
      <c r="B917" s="273">
        <f t="shared" si="35"/>
        <v>0.94512195121951226</v>
      </c>
      <c r="C917" s="195">
        <v>2</v>
      </c>
      <c r="D917" s="195">
        <v>3</v>
      </c>
      <c r="E917" s="186" t="s">
        <v>96</v>
      </c>
      <c r="F917" s="186" t="s">
        <v>98</v>
      </c>
      <c r="G917" s="186">
        <v>10</v>
      </c>
      <c r="H917" s="176" t="s">
        <v>122</v>
      </c>
    </row>
    <row r="918" spans="1:8">
      <c r="A918" s="203">
        <v>5.5</v>
      </c>
      <c r="B918" s="273">
        <f t="shared" si="35"/>
        <v>1.4090909090909092</v>
      </c>
      <c r="C918" s="195">
        <v>1</v>
      </c>
      <c r="D918" s="195">
        <v>3</v>
      </c>
      <c r="E918" s="186" t="s">
        <v>97</v>
      </c>
      <c r="F918" s="186" t="s">
        <v>98</v>
      </c>
      <c r="G918" s="186">
        <v>10</v>
      </c>
      <c r="H918" s="176" t="s">
        <v>122</v>
      </c>
    </row>
    <row r="919" spans="1:8" hidden="1">
      <c r="A919" s="203">
        <v>6</v>
      </c>
      <c r="B919" s="273">
        <f t="shared" si="35"/>
        <v>1.2916666666666667</v>
      </c>
      <c r="C919" s="195">
        <v>1</v>
      </c>
      <c r="D919" s="195">
        <v>3</v>
      </c>
      <c r="E919" s="186" t="s">
        <v>96</v>
      </c>
      <c r="F919" s="186" t="s">
        <v>98</v>
      </c>
      <c r="G919" s="186">
        <v>10</v>
      </c>
      <c r="H919" s="176" t="s">
        <v>122</v>
      </c>
    </row>
    <row r="920" spans="1:8" hidden="1">
      <c r="A920" s="204">
        <v>5.7</v>
      </c>
      <c r="B920" s="274">
        <f t="shared" si="35"/>
        <v>1.3596491228070176</v>
      </c>
      <c r="C920" s="138">
        <v>2</v>
      </c>
      <c r="D920" s="138">
        <v>3</v>
      </c>
      <c r="E920" s="130" t="s">
        <v>96</v>
      </c>
      <c r="F920" s="130" t="s">
        <v>98</v>
      </c>
      <c r="G920" s="186">
        <v>10</v>
      </c>
      <c r="H920" s="176" t="s">
        <v>122</v>
      </c>
    </row>
    <row r="921" spans="1:8" hidden="1">
      <c r="A921" s="204">
        <v>6</v>
      </c>
      <c r="B921" s="274">
        <f t="shared" si="35"/>
        <v>1.2916666666666667</v>
      </c>
      <c r="C921" s="138">
        <v>2</v>
      </c>
      <c r="D921" s="138">
        <v>3</v>
      </c>
      <c r="E921" s="130" t="s">
        <v>111</v>
      </c>
      <c r="F921" s="130" t="s">
        <v>98</v>
      </c>
      <c r="G921" s="186">
        <v>10</v>
      </c>
      <c r="H921" s="176" t="s">
        <v>122</v>
      </c>
    </row>
    <row r="922" spans="1:8">
      <c r="A922" s="204">
        <v>7.2</v>
      </c>
      <c r="B922" s="274">
        <f t="shared" si="35"/>
        <v>1.0763888888888888</v>
      </c>
      <c r="C922" s="138">
        <v>2</v>
      </c>
      <c r="D922" s="138">
        <v>3</v>
      </c>
      <c r="E922" s="130" t="s">
        <v>97</v>
      </c>
      <c r="F922" s="130" t="s">
        <v>98</v>
      </c>
      <c r="G922" s="186">
        <v>10</v>
      </c>
      <c r="H922" s="176" t="s">
        <v>122</v>
      </c>
    </row>
    <row r="923" spans="1:8" hidden="1">
      <c r="A923" s="204">
        <v>6</v>
      </c>
      <c r="B923" s="274">
        <f t="shared" si="35"/>
        <v>1.2916666666666667</v>
      </c>
      <c r="C923" s="138">
        <v>3</v>
      </c>
      <c r="D923" s="138">
        <v>3</v>
      </c>
      <c r="E923" s="130" t="s">
        <v>96</v>
      </c>
      <c r="F923" s="130" t="s">
        <v>98</v>
      </c>
      <c r="G923" s="186">
        <v>10</v>
      </c>
      <c r="H923" s="176" t="s">
        <v>122</v>
      </c>
    </row>
    <row r="924" spans="1:8">
      <c r="A924" s="204">
        <v>3.8</v>
      </c>
      <c r="B924" s="274">
        <f t="shared" si="35"/>
        <v>2.0394736842105265</v>
      </c>
      <c r="C924" s="138">
        <v>1</v>
      </c>
      <c r="D924" s="138">
        <v>3</v>
      </c>
      <c r="E924" s="130" t="s">
        <v>97</v>
      </c>
      <c r="F924" s="130" t="s">
        <v>98</v>
      </c>
      <c r="G924" s="186">
        <v>10</v>
      </c>
      <c r="H924" s="176" t="s">
        <v>122</v>
      </c>
    </row>
    <row r="925" spans="1:8" hidden="1">
      <c r="A925" s="204">
        <v>5.8</v>
      </c>
      <c r="B925" s="274">
        <f t="shared" si="35"/>
        <v>1.3362068965517242</v>
      </c>
      <c r="C925" s="138">
        <v>21</v>
      </c>
      <c r="D925" s="138">
        <v>3</v>
      </c>
      <c r="E925" s="130" t="s">
        <v>96</v>
      </c>
      <c r="F925" s="130" t="s">
        <v>98</v>
      </c>
      <c r="G925" s="186">
        <v>10</v>
      </c>
      <c r="H925" s="176" t="s">
        <v>122</v>
      </c>
    </row>
    <row r="926" spans="1:8" hidden="1">
      <c r="A926" s="204">
        <v>13.3</v>
      </c>
      <c r="B926" s="274">
        <f t="shared" si="35"/>
        <v>0.58270676691729317</v>
      </c>
      <c r="C926" s="138">
        <v>2</v>
      </c>
      <c r="D926" s="138">
        <v>3</v>
      </c>
      <c r="E926" s="130" t="s">
        <v>96</v>
      </c>
      <c r="F926" s="130" t="s">
        <v>98</v>
      </c>
      <c r="G926" s="186">
        <v>10</v>
      </c>
      <c r="H926" s="176" t="s">
        <v>122</v>
      </c>
    </row>
    <row r="927" spans="1:8">
      <c r="A927" s="204">
        <v>9.1999999999999993</v>
      </c>
      <c r="B927" s="274">
        <f t="shared" si="35"/>
        <v>0.84239130434782616</v>
      </c>
      <c r="C927" s="138">
        <v>1</v>
      </c>
      <c r="D927" s="138">
        <v>3</v>
      </c>
      <c r="E927" s="130" t="s">
        <v>115</v>
      </c>
      <c r="F927" s="130" t="s">
        <v>98</v>
      </c>
      <c r="G927" s="186">
        <v>10</v>
      </c>
      <c r="H927" s="176" t="s">
        <v>122</v>
      </c>
    </row>
    <row r="928" spans="1:8" hidden="1">
      <c r="A928" s="204">
        <v>5.7</v>
      </c>
      <c r="B928" s="274">
        <f t="shared" si="35"/>
        <v>1.3596491228070176</v>
      </c>
      <c r="C928" s="138">
        <v>2</v>
      </c>
      <c r="D928" s="138">
        <v>3</v>
      </c>
      <c r="E928" s="130" t="s">
        <v>96</v>
      </c>
      <c r="F928" s="130" t="s">
        <v>98</v>
      </c>
      <c r="G928" s="186">
        <v>10</v>
      </c>
      <c r="H928" s="176" t="s">
        <v>122</v>
      </c>
    </row>
    <row r="929" spans="1:8">
      <c r="A929" s="204">
        <v>5.5</v>
      </c>
      <c r="B929" s="274">
        <f t="shared" si="35"/>
        <v>1.4090909090909092</v>
      </c>
      <c r="C929" s="138">
        <v>2</v>
      </c>
      <c r="D929" s="138">
        <v>3</v>
      </c>
      <c r="E929" s="130" t="s">
        <v>97</v>
      </c>
      <c r="F929" s="130" t="s">
        <v>99</v>
      </c>
      <c r="G929" s="186">
        <v>10</v>
      </c>
      <c r="H929" s="176" t="s">
        <v>122</v>
      </c>
    </row>
    <row r="930" spans="1:8" hidden="1">
      <c r="A930" s="204">
        <v>6.5</v>
      </c>
      <c r="B930" s="274">
        <f t="shared" si="35"/>
        <v>1.1923076923076923</v>
      </c>
      <c r="C930" s="138">
        <v>1</v>
      </c>
      <c r="D930" s="138">
        <v>3</v>
      </c>
      <c r="E930" s="130" t="s">
        <v>97</v>
      </c>
      <c r="F930" s="130" t="s">
        <v>77</v>
      </c>
      <c r="G930" s="186">
        <v>10</v>
      </c>
      <c r="H930" s="176" t="s">
        <v>122</v>
      </c>
    </row>
    <row r="931" spans="1:8" hidden="1">
      <c r="A931" s="204">
        <v>7.2</v>
      </c>
      <c r="B931" s="274">
        <f t="shared" si="35"/>
        <v>1.0763888888888888</v>
      </c>
      <c r="C931" s="138">
        <v>2</v>
      </c>
      <c r="D931" s="138">
        <v>3</v>
      </c>
      <c r="E931" s="130" t="s">
        <v>111</v>
      </c>
      <c r="F931" s="130" t="s">
        <v>98</v>
      </c>
      <c r="G931" s="186">
        <v>10</v>
      </c>
      <c r="H931" s="176" t="s">
        <v>122</v>
      </c>
    </row>
    <row r="932" spans="1:8" hidden="1">
      <c r="A932" s="204">
        <v>6</v>
      </c>
      <c r="B932" s="274">
        <f t="shared" si="35"/>
        <v>1.2916666666666667</v>
      </c>
      <c r="C932" s="138">
        <v>2</v>
      </c>
      <c r="D932" s="138">
        <v>3</v>
      </c>
      <c r="E932" s="130" t="s">
        <v>96</v>
      </c>
      <c r="F932" s="130" t="s">
        <v>98</v>
      </c>
      <c r="G932" s="186">
        <v>10</v>
      </c>
      <c r="H932" s="176" t="s">
        <v>122</v>
      </c>
    </row>
    <row r="933" spans="1:8" hidden="1">
      <c r="A933" s="204">
        <v>9.1999999999999993</v>
      </c>
      <c r="B933" s="274">
        <f t="shared" si="35"/>
        <v>0.84239130434782616</v>
      </c>
      <c r="C933" s="138">
        <v>2</v>
      </c>
      <c r="D933" s="138">
        <v>4</v>
      </c>
      <c r="E933" s="130" t="s">
        <v>96</v>
      </c>
      <c r="F933" s="130" t="s">
        <v>98</v>
      </c>
      <c r="G933" s="186">
        <v>10</v>
      </c>
      <c r="H933" s="176" t="s">
        <v>122</v>
      </c>
    </row>
    <row r="934" spans="1:8">
      <c r="A934" s="204">
        <v>5.8</v>
      </c>
      <c r="B934" s="274">
        <f t="shared" si="35"/>
        <v>1.3362068965517242</v>
      </c>
      <c r="C934" s="138">
        <v>1</v>
      </c>
      <c r="D934" s="138">
        <v>3</v>
      </c>
      <c r="E934" s="130" t="s">
        <v>97</v>
      </c>
      <c r="F934" s="130" t="s">
        <v>98</v>
      </c>
      <c r="G934" s="186">
        <v>10</v>
      </c>
      <c r="H934" s="176" t="s">
        <v>122</v>
      </c>
    </row>
    <row r="935" spans="1:8" hidden="1">
      <c r="A935" s="204">
        <v>9.1</v>
      </c>
      <c r="B935" s="274">
        <f t="shared" si="35"/>
        <v>0.85164835164835173</v>
      </c>
      <c r="C935" s="138">
        <v>2</v>
      </c>
      <c r="D935" s="138">
        <v>3</v>
      </c>
      <c r="E935" s="130" t="s">
        <v>96</v>
      </c>
      <c r="F935" s="130" t="s">
        <v>98</v>
      </c>
      <c r="G935" s="186">
        <v>10</v>
      </c>
      <c r="H935" s="176" t="s">
        <v>122</v>
      </c>
    </row>
    <row r="936" spans="1:8">
      <c r="A936" s="204">
        <v>5</v>
      </c>
      <c r="B936" s="274">
        <f t="shared" si="35"/>
        <v>1.55</v>
      </c>
      <c r="C936" s="138">
        <v>1</v>
      </c>
      <c r="D936" s="138">
        <v>3</v>
      </c>
      <c r="E936" s="130" t="s">
        <v>97</v>
      </c>
      <c r="F936" s="130" t="s">
        <v>98</v>
      </c>
      <c r="G936" s="186">
        <v>10</v>
      </c>
      <c r="H936" s="176" t="s">
        <v>122</v>
      </c>
    </row>
    <row r="937" spans="1:8" hidden="1">
      <c r="A937" s="204">
        <v>5.4</v>
      </c>
      <c r="B937" s="274">
        <f t="shared" si="35"/>
        <v>1.4351851851851851</v>
      </c>
      <c r="C937" s="138">
        <v>1</v>
      </c>
      <c r="D937" s="138">
        <v>3</v>
      </c>
      <c r="E937" s="130" t="s">
        <v>111</v>
      </c>
      <c r="F937" s="130" t="s">
        <v>98</v>
      </c>
      <c r="G937" s="186">
        <v>10</v>
      </c>
      <c r="H937" s="176" t="s">
        <v>122</v>
      </c>
    </row>
    <row r="938" spans="1:8" hidden="1">
      <c r="A938" s="203">
        <v>17.5</v>
      </c>
      <c r="B938" s="273">
        <f t="shared" ref="B938:B957" si="36">IF(A938&gt;0,13.6/A938,"")</f>
        <v>0.77714285714285714</v>
      </c>
      <c r="C938" s="195">
        <v>2</v>
      </c>
      <c r="D938" s="195">
        <v>3</v>
      </c>
      <c r="E938" s="186" t="s">
        <v>114</v>
      </c>
      <c r="F938" s="186" t="s">
        <v>98</v>
      </c>
      <c r="G938" s="186">
        <v>10</v>
      </c>
      <c r="H938" s="176" t="s">
        <v>122</v>
      </c>
    </row>
    <row r="939" spans="1:8">
      <c r="A939" s="203">
        <v>10.7</v>
      </c>
      <c r="B939" s="273">
        <f t="shared" si="36"/>
        <v>1.2710280373831777</v>
      </c>
      <c r="C939" s="195">
        <v>1</v>
      </c>
      <c r="D939" s="195">
        <v>3</v>
      </c>
      <c r="E939" s="186" t="s">
        <v>97</v>
      </c>
      <c r="F939" s="186" t="s">
        <v>98</v>
      </c>
      <c r="G939" s="186">
        <v>10</v>
      </c>
      <c r="H939" s="176" t="s">
        <v>122</v>
      </c>
    </row>
    <row r="940" spans="1:8" hidden="1">
      <c r="A940" s="203">
        <v>7.4</v>
      </c>
      <c r="B940" s="273">
        <f t="shared" si="36"/>
        <v>1.8378378378378377</v>
      </c>
      <c r="C940" s="195">
        <v>1</v>
      </c>
      <c r="D940" s="195">
        <v>3</v>
      </c>
      <c r="E940" s="186" t="s">
        <v>111</v>
      </c>
      <c r="F940" s="186" t="s">
        <v>98</v>
      </c>
      <c r="G940" s="186">
        <v>10</v>
      </c>
      <c r="H940" s="176" t="s">
        <v>122</v>
      </c>
    </row>
    <row r="941" spans="1:8" hidden="1">
      <c r="A941" s="203">
        <v>8.3000000000000007</v>
      </c>
      <c r="B941" s="273">
        <f t="shared" si="36"/>
        <v>1.6385542168674696</v>
      </c>
      <c r="C941" s="195">
        <v>2</v>
      </c>
      <c r="D941" s="195">
        <v>3</v>
      </c>
      <c r="E941" s="186" t="s">
        <v>96</v>
      </c>
      <c r="F941" s="186" t="s">
        <v>98</v>
      </c>
      <c r="G941" s="186">
        <v>10</v>
      </c>
      <c r="H941" s="176" t="s">
        <v>122</v>
      </c>
    </row>
    <row r="942" spans="1:8" hidden="1">
      <c r="A942" s="203">
        <v>7.7</v>
      </c>
      <c r="B942" s="273">
        <f t="shared" si="36"/>
        <v>1.7662337662337662</v>
      </c>
      <c r="C942" s="195">
        <v>6</v>
      </c>
      <c r="D942" s="195">
        <v>3</v>
      </c>
      <c r="E942" s="186" t="s">
        <v>96</v>
      </c>
      <c r="F942" s="186" t="s">
        <v>98</v>
      </c>
      <c r="G942" s="186">
        <v>10</v>
      </c>
      <c r="H942" s="176" t="s">
        <v>122</v>
      </c>
    </row>
    <row r="943" spans="1:8">
      <c r="A943" s="203">
        <v>9</v>
      </c>
      <c r="B943" s="273">
        <f t="shared" si="36"/>
        <v>1.5111111111111111</v>
      </c>
      <c r="C943" s="195">
        <v>1</v>
      </c>
      <c r="D943" s="195">
        <v>3</v>
      </c>
      <c r="E943" s="186" t="s">
        <v>97</v>
      </c>
      <c r="F943" s="186" t="s">
        <v>98</v>
      </c>
      <c r="G943" s="186">
        <v>10</v>
      </c>
      <c r="H943" s="176" t="s">
        <v>122</v>
      </c>
    </row>
    <row r="944" spans="1:8" hidden="1">
      <c r="A944" s="203">
        <v>14.2</v>
      </c>
      <c r="B944" s="273">
        <f t="shared" si="36"/>
        <v>0.95774647887323949</v>
      </c>
      <c r="C944" s="195">
        <v>2</v>
      </c>
      <c r="D944" s="195">
        <v>3</v>
      </c>
      <c r="E944" s="186" t="s">
        <v>96</v>
      </c>
      <c r="F944" s="186" t="s">
        <v>98</v>
      </c>
      <c r="G944" s="186">
        <v>10</v>
      </c>
      <c r="H944" s="176" t="s">
        <v>122</v>
      </c>
    </row>
    <row r="945" spans="1:8" hidden="1">
      <c r="A945" s="203">
        <v>12.4</v>
      </c>
      <c r="B945" s="273">
        <f t="shared" si="36"/>
        <v>1.096774193548387</v>
      </c>
      <c r="C945" s="195">
        <v>4</v>
      </c>
      <c r="D945" s="195">
        <v>3</v>
      </c>
      <c r="E945" s="186" t="s">
        <v>96</v>
      </c>
      <c r="F945" s="186" t="s">
        <v>99</v>
      </c>
      <c r="G945" s="186">
        <v>10</v>
      </c>
      <c r="H945" s="176" t="s">
        <v>122</v>
      </c>
    </row>
    <row r="946" spans="1:8">
      <c r="A946" s="203">
        <v>7.7</v>
      </c>
      <c r="B946" s="273">
        <f t="shared" si="36"/>
        <v>1.7662337662337662</v>
      </c>
      <c r="C946" s="195">
        <v>1</v>
      </c>
      <c r="D946" s="195">
        <v>3</v>
      </c>
      <c r="E946" s="186" t="s">
        <v>97</v>
      </c>
      <c r="F946" s="186" t="s">
        <v>98</v>
      </c>
      <c r="G946" s="186">
        <v>10</v>
      </c>
      <c r="H946" s="176" t="s">
        <v>122</v>
      </c>
    </row>
    <row r="947" spans="1:8">
      <c r="A947" s="203">
        <v>7.8</v>
      </c>
      <c r="B947" s="273">
        <f t="shared" si="36"/>
        <v>1.7435897435897436</v>
      </c>
      <c r="C947" s="195">
        <v>1</v>
      </c>
      <c r="D947" s="195">
        <v>3</v>
      </c>
      <c r="E947" s="186" t="s">
        <v>97</v>
      </c>
      <c r="F947" s="186" t="s">
        <v>98</v>
      </c>
      <c r="G947" s="186">
        <v>10</v>
      </c>
      <c r="H947" s="176" t="s">
        <v>122</v>
      </c>
    </row>
    <row r="948" spans="1:8" hidden="1">
      <c r="A948" s="204">
        <v>8.9</v>
      </c>
      <c r="B948" s="274">
        <f t="shared" si="36"/>
        <v>1.5280898876404494</v>
      </c>
      <c r="C948" s="138">
        <v>1</v>
      </c>
      <c r="D948" s="138">
        <v>3</v>
      </c>
      <c r="E948" s="130" t="s">
        <v>97</v>
      </c>
      <c r="F948" s="130" t="s">
        <v>112</v>
      </c>
      <c r="G948" s="186">
        <v>10</v>
      </c>
      <c r="H948" s="176" t="s">
        <v>122</v>
      </c>
    </row>
    <row r="949" spans="1:8">
      <c r="A949" s="204">
        <v>8.6</v>
      </c>
      <c r="B949" s="274">
        <f t="shared" si="36"/>
        <v>1.5813953488372092</v>
      </c>
      <c r="C949" s="138">
        <v>1</v>
      </c>
      <c r="D949" s="138">
        <v>3</v>
      </c>
      <c r="E949" s="130" t="s">
        <v>97</v>
      </c>
      <c r="F949" s="130" t="s">
        <v>98</v>
      </c>
      <c r="G949" s="186">
        <v>10</v>
      </c>
      <c r="H949" s="176" t="s">
        <v>122</v>
      </c>
    </row>
    <row r="950" spans="1:8" hidden="1">
      <c r="A950" s="204">
        <v>10.4</v>
      </c>
      <c r="B950" s="274">
        <f t="shared" si="36"/>
        <v>1.3076923076923077</v>
      </c>
      <c r="C950" s="138">
        <v>2</v>
      </c>
      <c r="D950" s="138">
        <v>4</v>
      </c>
      <c r="E950" s="130" t="s">
        <v>97</v>
      </c>
      <c r="F950" s="130" t="s">
        <v>98</v>
      </c>
      <c r="G950" s="186">
        <v>10</v>
      </c>
      <c r="H950" s="176" t="s">
        <v>122</v>
      </c>
    </row>
    <row r="951" spans="1:8">
      <c r="A951" s="204">
        <v>9.9</v>
      </c>
      <c r="B951" s="274">
        <f t="shared" si="36"/>
        <v>1.3737373737373737</v>
      </c>
      <c r="C951" s="138">
        <v>1</v>
      </c>
      <c r="D951" s="138">
        <v>3</v>
      </c>
      <c r="E951" s="130" t="s">
        <v>97</v>
      </c>
      <c r="F951" s="130" t="s">
        <v>98</v>
      </c>
      <c r="G951" s="186">
        <v>10</v>
      </c>
      <c r="H951" s="176" t="s">
        <v>122</v>
      </c>
    </row>
    <row r="952" spans="1:8" hidden="1">
      <c r="A952" s="204">
        <v>20</v>
      </c>
      <c r="B952" s="274">
        <f t="shared" si="36"/>
        <v>0.67999999999999994</v>
      </c>
      <c r="C952" s="138">
        <v>2</v>
      </c>
      <c r="D952" s="138">
        <v>3</v>
      </c>
      <c r="E952" s="130" t="s">
        <v>96</v>
      </c>
      <c r="F952" s="130" t="s">
        <v>98</v>
      </c>
      <c r="G952" s="186">
        <v>10</v>
      </c>
      <c r="H952" s="176" t="s">
        <v>122</v>
      </c>
    </row>
    <row r="953" spans="1:8" hidden="1">
      <c r="A953" s="204">
        <v>12.1</v>
      </c>
      <c r="B953" s="274">
        <f t="shared" si="36"/>
        <v>1.1239669421487604</v>
      </c>
      <c r="C953" s="138">
        <v>4</v>
      </c>
      <c r="D953" s="138">
        <v>3</v>
      </c>
      <c r="E953" s="130" t="s">
        <v>96</v>
      </c>
      <c r="F953" s="130" t="s">
        <v>98</v>
      </c>
      <c r="G953" s="186">
        <v>10</v>
      </c>
      <c r="H953" s="176" t="s">
        <v>122</v>
      </c>
    </row>
    <row r="954" spans="1:8" hidden="1">
      <c r="A954" s="204">
        <v>9.6999999999999993</v>
      </c>
      <c r="B954" s="274">
        <f t="shared" si="36"/>
        <v>1.4020618556701032</v>
      </c>
      <c r="C954" s="138">
        <v>1</v>
      </c>
      <c r="D954" s="138">
        <v>4</v>
      </c>
      <c r="E954" s="130" t="s">
        <v>97</v>
      </c>
      <c r="F954" s="130" t="s">
        <v>77</v>
      </c>
      <c r="G954" s="186">
        <v>10</v>
      </c>
      <c r="H954" s="176" t="s">
        <v>122</v>
      </c>
    </row>
    <row r="955" spans="1:8" hidden="1">
      <c r="A955" s="204">
        <v>21.8</v>
      </c>
      <c r="B955" s="274">
        <f t="shared" si="36"/>
        <v>0.62385321100917424</v>
      </c>
      <c r="C955" s="138">
        <v>3</v>
      </c>
      <c r="D955" s="138">
        <v>4</v>
      </c>
      <c r="E955" s="130" t="s">
        <v>96</v>
      </c>
      <c r="F955" s="130" t="s">
        <v>99</v>
      </c>
      <c r="G955" s="186">
        <v>10</v>
      </c>
      <c r="H955" s="176" t="s">
        <v>122</v>
      </c>
    </row>
    <row r="956" spans="1:8">
      <c r="A956" s="204">
        <v>8</v>
      </c>
      <c r="B956" s="274">
        <f t="shared" si="36"/>
        <v>1.7</v>
      </c>
      <c r="C956" s="138">
        <v>1</v>
      </c>
      <c r="D956" s="138">
        <v>3</v>
      </c>
      <c r="E956" s="130" t="s">
        <v>97</v>
      </c>
      <c r="F956" s="130" t="s">
        <v>98</v>
      </c>
      <c r="G956" s="186">
        <v>10</v>
      </c>
      <c r="H956" s="176" t="s">
        <v>122</v>
      </c>
    </row>
    <row r="957" spans="1:8" hidden="1">
      <c r="A957" s="204">
        <v>10.4</v>
      </c>
      <c r="B957" s="274">
        <f t="shared" si="36"/>
        <v>1.3076923076923077</v>
      </c>
      <c r="C957" s="138">
        <v>1</v>
      </c>
      <c r="D957" s="138">
        <v>3</v>
      </c>
      <c r="E957" s="130" t="s">
        <v>111</v>
      </c>
      <c r="F957" s="130" t="s">
        <v>98</v>
      </c>
      <c r="G957" s="186">
        <v>10</v>
      </c>
      <c r="H957" s="176" t="s">
        <v>122</v>
      </c>
    </row>
    <row r="958" spans="1:8" hidden="1">
      <c r="A958" s="206">
        <v>7.4</v>
      </c>
      <c r="B958" s="273">
        <f t="shared" ref="B958:B970" si="37">IF(A958&gt;0,7.75/A958,"")</f>
        <v>1.0472972972972971</v>
      </c>
      <c r="C958" s="212">
        <v>1</v>
      </c>
      <c r="D958" s="212">
        <v>3</v>
      </c>
      <c r="E958" s="278" t="s">
        <v>111</v>
      </c>
      <c r="F958" s="278" t="s">
        <v>98</v>
      </c>
      <c r="G958" s="186">
        <v>11</v>
      </c>
      <c r="H958" s="176" t="s">
        <v>122</v>
      </c>
    </row>
    <row r="959" spans="1:8" hidden="1">
      <c r="A959" s="206">
        <v>7.2</v>
      </c>
      <c r="B959" s="273">
        <f t="shared" si="37"/>
        <v>1.0763888888888888</v>
      </c>
      <c r="C959" s="212">
        <v>3</v>
      </c>
      <c r="D959" s="212">
        <v>3</v>
      </c>
      <c r="E959" s="278" t="s">
        <v>111</v>
      </c>
      <c r="F959" s="278" t="s">
        <v>98</v>
      </c>
      <c r="G959" s="186">
        <v>11</v>
      </c>
      <c r="H959" s="176" t="s">
        <v>122</v>
      </c>
    </row>
    <row r="960" spans="1:8">
      <c r="A960" s="206">
        <v>7</v>
      </c>
      <c r="B960" s="273">
        <f t="shared" si="37"/>
        <v>1.1071428571428572</v>
      </c>
      <c r="C960" s="212">
        <v>2</v>
      </c>
      <c r="D960" s="212">
        <v>3</v>
      </c>
      <c r="E960" s="278" t="s">
        <v>97</v>
      </c>
      <c r="F960" s="278" t="s">
        <v>98</v>
      </c>
      <c r="G960" s="186">
        <v>11</v>
      </c>
      <c r="H960" s="176" t="s">
        <v>122</v>
      </c>
    </row>
    <row r="961" spans="1:8" hidden="1">
      <c r="A961" s="206">
        <v>7.8</v>
      </c>
      <c r="B961" s="273">
        <f t="shared" si="37"/>
        <v>0.99358974358974361</v>
      </c>
      <c r="C961" s="212">
        <v>1</v>
      </c>
      <c r="D961" s="212">
        <v>3</v>
      </c>
      <c r="E961" s="278" t="s">
        <v>96</v>
      </c>
      <c r="F961" s="278" t="s">
        <v>98</v>
      </c>
      <c r="G961" s="186">
        <v>11</v>
      </c>
      <c r="H961" s="176" t="s">
        <v>122</v>
      </c>
    </row>
    <row r="962" spans="1:8" hidden="1">
      <c r="A962" s="206">
        <v>9.4</v>
      </c>
      <c r="B962" s="273">
        <f t="shared" si="37"/>
        <v>0.82446808510638292</v>
      </c>
      <c r="C962" s="212">
        <v>2</v>
      </c>
      <c r="D962" s="212">
        <v>3</v>
      </c>
      <c r="E962" s="278" t="s">
        <v>96</v>
      </c>
      <c r="F962" s="278" t="s">
        <v>98</v>
      </c>
      <c r="G962" s="186">
        <v>11</v>
      </c>
      <c r="H962" s="176" t="s">
        <v>122</v>
      </c>
    </row>
    <row r="963" spans="1:8" hidden="1">
      <c r="A963" s="206">
        <v>6.67</v>
      </c>
      <c r="B963" s="273">
        <f t="shared" si="37"/>
        <v>1.1619190404797601</v>
      </c>
      <c r="C963" s="212">
        <v>2</v>
      </c>
      <c r="D963" s="212">
        <v>3</v>
      </c>
      <c r="E963" s="278" t="s">
        <v>111</v>
      </c>
      <c r="F963" s="278" t="s">
        <v>98</v>
      </c>
      <c r="G963" s="186">
        <v>11</v>
      </c>
      <c r="H963" s="176" t="s">
        <v>122</v>
      </c>
    </row>
    <row r="964" spans="1:8" hidden="1">
      <c r="A964" s="206">
        <v>6.8</v>
      </c>
      <c r="B964" s="273">
        <f t="shared" si="37"/>
        <v>1.1397058823529411</v>
      </c>
      <c r="C964" s="212">
        <v>1</v>
      </c>
      <c r="D964" s="212">
        <v>4</v>
      </c>
      <c r="E964" s="278" t="s">
        <v>97</v>
      </c>
      <c r="F964" s="278" t="s">
        <v>98</v>
      </c>
      <c r="G964" s="186">
        <v>11</v>
      </c>
      <c r="H964" s="176" t="s">
        <v>122</v>
      </c>
    </row>
    <row r="965" spans="1:8" hidden="1">
      <c r="A965" s="206">
        <v>7.4</v>
      </c>
      <c r="B965" s="273">
        <f t="shared" si="37"/>
        <v>1.0472972972972971</v>
      </c>
      <c r="C965" s="212">
        <v>1</v>
      </c>
      <c r="D965" s="212">
        <v>3</v>
      </c>
      <c r="E965" s="278" t="s">
        <v>96</v>
      </c>
      <c r="F965" s="278" t="s">
        <v>98</v>
      </c>
      <c r="G965" s="186">
        <v>11</v>
      </c>
      <c r="H965" s="176" t="s">
        <v>122</v>
      </c>
    </row>
    <row r="966" spans="1:8" hidden="1">
      <c r="A966" s="206">
        <v>6.1</v>
      </c>
      <c r="B966" s="273">
        <f t="shared" si="37"/>
        <v>1.2704918032786885</v>
      </c>
      <c r="C966" s="212">
        <v>2</v>
      </c>
      <c r="D966" s="212">
        <v>3</v>
      </c>
      <c r="E966" s="278" t="s">
        <v>111</v>
      </c>
      <c r="F966" s="278" t="s">
        <v>98</v>
      </c>
      <c r="G966" s="186">
        <v>11</v>
      </c>
      <c r="H966" s="176" t="s">
        <v>122</v>
      </c>
    </row>
    <row r="967" spans="1:8" hidden="1">
      <c r="A967" s="206">
        <v>8.5</v>
      </c>
      <c r="B967" s="273">
        <f t="shared" si="37"/>
        <v>0.91176470588235292</v>
      </c>
      <c r="C967" s="212">
        <v>2</v>
      </c>
      <c r="D967" s="212">
        <v>3</v>
      </c>
      <c r="E967" s="278" t="s">
        <v>96</v>
      </c>
      <c r="F967" s="278" t="s">
        <v>98</v>
      </c>
      <c r="G967" s="186">
        <v>11</v>
      </c>
      <c r="H967" s="176" t="s">
        <v>122</v>
      </c>
    </row>
    <row r="968" spans="1:8" hidden="1">
      <c r="A968" s="207">
        <v>7.9</v>
      </c>
      <c r="B968" s="274">
        <f t="shared" si="37"/>
        <v>0.98101265822784811</v>
      </c>
      <c r="C968" s="213">
        <v>3</v>
      </c>
      <c r="D968" s="213">
        <v>5</v>
      </c>
      <c r="E968" s="279" t="s">
        <v>96</v>
      </c>
      <c r="F968" s="279" t="s">
        <v>98</v>
      </c>
      <c r="G968" s="186">
        <v>11</v>
      </c>
      <c r="H968" s="176" t="s">
        <v>122</v>
      </c>
    </row>
    <row r="969" spans="1:8" hidden="1">
      <c r="A969" s="207">
        <v>5.9</v>
      </c>
      <c r="B969" s="274">
        <f t="shared" si="37"/>
        <v>1.3135593220338981</v>
      </c>
      <c r="C969" s="213">
        <v>2</v>
      </c>
      <c r="D969" s="213">
        <v>3</v>
      </c>
      <c r="E969" s="279" t="s">
        <v>96</v>
      </c>
      <c r="F969" s="279" t="s">
        <v>98</v>
      </c>
      <c r="G969" s="186">
        <v>11</v>
      </c>
      <c r="H969" s="176" t="s">
        <v>122</v>
      </c>
    </row>
    <row r="970" spans="1:8" hidden="1">
      <c r="A970" s="207">
        <v>7.9</v>
      </c>
      <c r="B970" s="274">
        <f t="shared" si="37"/>
        <v>0.98101265822784811</v>
      </c>
      <c r="C970" s="213">
        <v>1</v>
      </c>
      <c r="D970" s="213">
        <v>4</v>
      </c>
      <c r="E970" s="279" t="s">
        <v>97</v>
      </c>
      <c r="F970" s="279" t="s">
        <v>98</v>
      </c>
      <c r="G970" s="186">
        <v>11</v>
      </c>
      <c r="H970" s="176" t="s">
        <v>122</v>
      </c>
    </row>
    <row r="971" spans="1:8">
      <c r="A971" s="206">
        <v>9.1999999999999993</v>
      </c>
      <c r="B971" s="273">
        <f t="shared" ref="B971:B981" si="38">IF(A971&gt;0,13.6/A971,"")</f>
        <v>1.4782608695652175</v>
      </c>
      <c r="C971" s="212">
        <v>1</v>
      </c>
      <c r="D971" s="212">
        <v>3</v>
      </c>
      <c r="E971" s="278" t="s">
        <v>97</v>
      </c>
      <c r="F971" s="278" t="s">
        <v>98</v>
      </c>
      <c r="G971" s="186">
        <v>11</v>
      </c>
      <c r="H971" s="176" t="s">
        <v>122</v>
      </c>
    </row>
    <row r="972" spans="1:8">
      <c r="A972" s="206">
        <v>8</v>
      </c>
      <c r="B972" s="273">
        <f t="shared" si="38"/>
        <v>1.7</v>
      </c>
      <c r="C972" s="212">
        <v>1</v>
      </c>
      <c r="D972" s="212">
        <v>3</v>
      </c>
      <c r="E972" s="278" t="s">
        <v>97</v>
      </c>
      <c r="F972" s="278" t="s">
        <v>98</v>
      </c>
      <c r="G972" s="186">
        <v>11</v>
      </c>
      <c r="H972" s="176" t="s">
        <v>122</v>
      </c>
    </row>
    <row r="973" spans="1:8">
      <c r="A973" s="206">
        <v>9.9</v>
      </c>
      <c r="B973" s="273">
        <f t="shared" si="38"/>
        <v>1.3737373737373737</v>
      </c>
      <c r="C973" s="212">
        <v>1</v>
      </c>
      <c r="D973" s="212">
        <v>3</v>
      </c>
      <c r="E973" s="278" t="s">
        <v>97</v>
      </c>
      <c r="F973" s="278" t="s">
        <v>98</v>
      </c>
      <c r="G973" s="186">
        <v>11</v>
      </c>
      <c r="H973" s="176" t="s">
        <v>122</v>
      </c>
    </row>
    <row r="974" spans="1:8" hidden="1">
      <c r="A974" s="206">
        <v>9.9</v>
      </c>
      <c r="B974" s="273">
        <f t="shared" si="38"/>
        <v>1.3737373737373737</v>
      </c>
      <c r="C974" s="212">
        <v>1</v>
      </c>
      <c r="D974" s="212">
        <v>4</v>
      </c>
      <c r="E974" s="278" t="s">
        <v>97</v>
      </c>
      <c r="F974" s="278" t="s">
        <v>98</v>
      </c>
      <c r="G974" s="186">
        <v>11</v>
      </c>
      <c r="H974" s="176" t="s">
        <v>122</v>
      </c>
    </row>
    <row r="975" spans="1:8" hidden="1">
      <c r="A975" s="206">
        <v>14</v>
      </c>
      <c r="B975" s="273">
        <f t="shared" si="38"/>
        <v>0.97142857142857142</v>
      </c>
      <c r="C975" s="212">
        <v>7</v>
      </c>
      <c r="D975" s="212">
        <v>3</v>
      </c>
      <c r="E975" s="278" t="s">
        <v>96</v>
      </c>
      <c r="F975" s="278" t="s">
        <v>98</v>
      </c>
      <c r="G975" s="186">
        <v>11</v>
      </c>
      <c r="H975" s="176" t="s">
        <v>122</v>
      </c>
    </row>
    <row r="976" spans="1:8">
      <c r="A976" s="206">
        <v>11.7</v>
      </c>
      <c r="B976" s="273">
        <f t="shared" si="38"/>
        <v>1.1623931623931625</v>
      </c>
      <c r="C976" s="212">
        <v>1</v>
      </c>
      <c r="D976" s="212">
        <v>3</v>
      </c>
      <c r="E976" s="278" t="s">
        <v>97</v>
      </c>
      <c r="F976" s="278" t="s">
        <v>98</v>
      </c>
      <c r="G976" s="186">
        <v>11</v>
      </c>
      <c r="H976" s="176" t="s">
        <v>122</v>
      </c>
    </row>
    <row r="977" spans="1:8" hidden="1">
      <c r="A977" s="206">
        <v>12.2</v>
      </c>
      <c r="B977" s="273">
        <f t="shared" si="38"/>
        <v>1.1147540983606559</v>
      </c>
      <c r="C977" s="212">
        <v>2</v>
      </c>
      <c r="D977" s="212">
        <v>4</v>
      </c>
      <c r="E977" s="278" t="s">
        <v>96</v>
      </c>
      <c r="F977" s="278" t="s">
        <v>98</v>
      </c>
      <c r="G977" s="186">
        <v>11</v>
      </c>
      <c r="H977" s="176" t="s">
        <v>122</v>
      </c>
    </row>
    <row r="978" spans="1:8">
      <c r="A978" s="206">
        <v>8.8000000000000007</v>
      </c>
      <c r="B978" s="273">
        <f t="shared" si="38"/>
        <v>1.5454545454545452</v>
      </c>
      <c r="C978" s="212">
        <v>2</v>
      </c>
      <c r="D978" s="212">
        <v>3</v>
      </c>
      <c r="E978" s="278" t="s">
        <v>97</v>
      </c>
      <c r="F978" s="278" t="s">
        <v>98</v>
      </c>
      <c r="G978" s="186">
        <v>11</v>
      </c>
      <c r="H978" s="176" t="s">
        <v>122</v>
      </c>
    </row>
    <row r="979" spans="1:8" hidden="1">
      <c r="A979" s="206">
        <v>10.1</v>
      </c>
      <c r="B979" s="273">
        <f t="shared" si="38"/>
        <v>1.3465346534653466</v>
      </c>
      <c r="C979" s="212">
        <v>2</v>
      </c>
      <c r="D979" s="212">
        <v>4</v>
      </c>
      <c r="E979" s="278" t="s">
        <v>97</v>
      </c>
      <c r="F979" s="278" t="s">
        <v>98</v>
      </c>
      <c r="G979" s="186">
        <v>11</v>
      </c>
      <c r="H979" s="176" t="s">
        <v>122</v>
      </c>
    </row>
    <row r="980" spans="1:8">
      <c r="A980" s="206">
        <v>13.6</v>
      </c>
      <c r="B980" s="273">
        <f t="shared" si="38"/>
        <v>1</v>
      </c>
      <c r="C980" s="212">
        <v>2</v>
      </c>
      <c r="D980" s="212">
        <v>3</v>
      </c>
      <c r="E980" s="278" t="s">
        <v>97</v>
      </c>
      <c r="F980" s="278" t="s">
        <v>100</v>
      </c>
      <c r="G980" s="186">
        <v>11</v>
      </c>
      <c r="H980" s="176" t="s">
        <v>122</v>
      </c>
    </row>
    <row r="981" spans="1:8">
      <c r="A981" s="207">
        <v>8.9</v>
      </c>
      <c r="B981" s="274">
        <f t="shared" si="38"/>
        <v>1.5280898876404494</v>
      </c>
      <c r="C981" s="213">
        <v>1</v>
      </c>
      <c r="D981" s="213">
        <v>3</v>
      </c>
      <c r="E981" s="279" t="s">
        <v>97</v>
      </c>
      <c r="F981" s="279" t="s">
        <v>98</v>
      </c>
      <c r="G981" s="186">
        <v>11</v>
      </c>
      <c r="H981" s="176" t="s">
        <v>122</v>
      </c>
    </row>
    <row r="982" spans="1:8">
      <c r="A982" s="203">
        <v>5.0999999999999996</v>
      </c>
      <c r="B982" s="273">
        <f t="shared" ref="B982:B1007" si="39">IF(A982&gt;0,7.75/A982,"")</f>
        <v>1.5196078431372551</v>
      </c>
      <c r="C982" s="195">
        <v>1</v>
      </c>
      <c r="D982" s="195">
        <v>3</v>
      </c>
      <c r="E982" s="186" t="s">
        <v>97</v>
      </c>
      <c r="F982" s="186" t="s">
        <v>98</v>
      </c>
      <c r="G982" s="186">
        <v>13</v>
      </c>
      <c r="H982" s="176" t="s">
        <v>122</v>
      </c>
    </row>
    <row r="983" spans="1:8" hidden="1">
      <c r="A983" s="203">
        <v>5.5</v>
      </c>
      <c r="B983" s="273">
        <f t="shared" si="39"/>
        <v>1.4090909090909092</v>
      </c>
      <c r="C983" s="195">
        <v>3</v>
      </c>
      <c r="D983" s="195">
        <v>5</v>
      </c>
      <c r="E983" s="186" t="s">
        <v>111</v>
      </c>
      <c r="F983" s="186" t="s">
        <v>98</v>
      </c>
      <c r="G983" s="186">
        <v>13</v>
      </c>
      <c r="H983" s="176" t="s">
        <v>122</v>
      </c>
    </row>
    <row r="984" spans="1:8" hidden="1">
      <c r="A984" s="203">
        <v>6.5</v>
      </c>
      <c r="B984" s="273">
        <f t="shared" si="39"/>
        <v>1.1923076923076923</v>
      </c>
      <c r="C984" s="195">
        <v>2</v>
      </c>
      <c r="D984" s="195">
        <v>3</v>
      </c>
      <c r="E984" s="186" t="s">
        <v>114</v>
      </c>
      <c r="F984" s="186" t="s">
        <v>98</v>
      </c>
      <c r="G984" s="186">
        <v>13</v>
      </c>
      <c r="H984" s="176" t="s">
        <v>122</v>
      </c>
    </row>
    <row r="985" spans="1:8" hidden="1">
      <c r="A985" s="203">
        <v>10.8</v>
      </c>
      <c r="B985" s="273">
        <f t="shared" si="39"/>
        <v>0.71759259259259256</v>
      </c>
      <c r="C985" s="195">
        <v>2</v>
      </c>
      <c r="D985" s="195">
        <v>3</v>
      </c>
      <c r="E985" s="186" t="s">
        <v>96</v>
      </c>
      <c r="F985" s="186" t="s">
        <v>98</v>
      </c>
      <c r="G985" s="186">
        <v>13</v>
      </c>
      <c r="H985" s="176" t="s">
        <v>122</v>
      </c>
    </row>
    <row r="986" spans="1:8" hidden="1">
      <c r="A986" s="203">
        <v>12.1</v>
      </c>
      <c r="B986" s="273">
        <f t="shared" si="39"/>
        <v>0.64049586776859502</v>
      </c>
      <c r="C986" s="195">
        <v>1</v>
      </c>
      <c r="D986" s="195">
        <v>3</v>
      </c>
      <c r="E986" s="186" t="s">
        <v>96</v>
      </c>
      <c r="F986" s="186" t="s">
        <v>98</v>
      </c>
      <c r="G986" s="186">
        <v>13</v>
      </c>
      <c r="H986" s="176" t="s">
        <v>122</v>
      </c>
    </row>
    <row r="987" spans="1:8">
      <c r="A987" s="203">
        <v>5.7</v>
      </c>
      <c r="B987" s="273">
        <f t="shared" si="39"/>
        <v>1.3596491228070176</v>
      </c>
      <c r="C987" s="195">
        <v>2</v>
      </c>
      <c r="D987" s="195">
        <v>3</v>
      </c>
      <c r="E987" s="186" t="s">
        <v>97</v>
      </c>
      <c r="F987" s="186" t="s">
        <v>98</v>
      </c>
      <c r="G987" s="186">
        <v>13</v>
      </c>
      <c r="H987" s="176" t="s">
        <v>122</v>
      </c>
    </row>
    <row r="988" spans="1:8">
      <c r="A988" s="203">
        <v>5.3</v>
      </c>
      <c r="B988" s="273">
        <f t="shared" si="39"/>
        <v>1.4622641509433962</v>
      </c>
      <c r="C988" s="195">
        <v>1</v>
      </c>
      <c r="D988" s="195">
        <v>3</v>
      </c>
      <c r="E988" s="186" t="s">
        <v>97</v>
      </c>
      <c r="F988" s="186" t="s">
        <v>98</v>
      </c>
      <c r="G988" s="186">
        <v>13</v>
      </c>
      <c r="H988" s="176" t="s">
        <v>122</v>
      </c>
    </row>
    <row r="989" spans="1:8" hidden="1">
      <c r="A989" s="203">
        <v>6.6</v>
      </c>
      <c r="B989" s="273">
        <f t="shared" si="39"/>
        <v>1.1742424242424243</v>
      </c>
      <c r="C989" s="195">
        <v>1</v>
      </c>
      <c r="D989" s="195">
        <v>3</v>
      </c>
      <c r="E989" s="186" t="s">
        <v>111</v>
      </c>
      <c r="F989" s="186" t="s">
        <v>98</v>
      </c>
      <c r="G989" s="186">
        <v>13</v>
      </c>
      <c r="H989" s="176" t="s">
        <v>122</v>
      </c>
    </row>
    <row r="990" spans="1:8" hidden="1">
      <c r="A990" s="203">
        <v>6.3</v>
      </c>
      <c r="B990" s="273">
        <f t="shared" si="39"/>
        <v>1.2301587301587302</v>
      </c>
      <c r="C990" s="195">
        <v>2</v>
      </c>
      <c r="D990" s="195">
        <v>3</v>
      </c>
      <c r="E990" s="186" t="s">
        <v>96</v>
      </c>
      <c r="F990" s="186" t="s">
        <v>98</v>
      </c>
      <c r="G990" s="186">
        <v>13</v>
      </c>
      <c r="H990" s="176" t="s">
        <v>122</v>
      </c>
    </row>
    <row r="991" spans="1:8" hidden="1">
      <c r="A991" s="203">
        <v>8.5</v>
      </c>
      <c r="B991" s="273">
        <f t="shared" si="39"/>
        <v>0.91176470588235292</v>
      </c>
      <c r="C991" s="195">
        <v>2</v>
      </c>
      <c r="D991" s="195">
        <v>3</v>
      </c>
      <c r="E991" s="186" t="s">
        <v>96</v>
      </c>
      <c r="F991" s="186" t="s">
        <v>98</v>
      </c>
      <c r="G991" s="186">
        <v>13</v>
      </c>
      <c r="H991" s="176" t="s">
        <v>122</v>
      </c>
    </row>
    <row r="992" spans="1:8">
      <c r="A992" s="204">
        <v>9.6999999999999993</v>
      </c>
      <c r="B992" s="274">
        <f t="shared" si="39"/>
        <v>0.7989690721649485</v>
      </c>
      <c r="C992" s="138">
        <v>6</v>
      </c>
      <c r="D992" s="138">
        <v>5</v>
      </c>
      <c r="E992" s="130" t="s">
        <v>97</v>
      </c>
      <c r="F992" s="130" t="s">
        <v>98</v>
      </c>
      <c r="G992" s="186">
        <v>13</v>
      </c>
      <c r="H992" s="176" t="s">
        <v>122</v>
      </c>
    </row>
    <row r="993" spans="1:8">
      <c r="A993" s="204">
        <v>4.9000000000000004</v>
      </c>
      <c r="B993" s="274">
        <f t="shared" si="39"/>
        <v>1.5816326530612244</v>
      </c>
      <c r="C993" s="138">
        <v>1</v>
      </c>
      <c r="D993" s="138">
        <v>3</v>
      </c>
      <c r="E993" s="130" t="s">
        <v>97</v>
      </c>
      <c r="F993" s="130" t="s">
        <v>99</v>
      </c>
      <c r="G993" s="186">
        <v>13</v>
      </c>
      <c r="H993" s="176" t="s">
        <v>122</v>
      </c>
    </row>
    <row r="994" spans="1:8">
      <c r="A994" s="204">
        <v>5.8</v>
      </c>
      <c r="B994" s="274">
        <f t="shared" si="39"/>
        <v>1.3362068965517242</v>
      </c>
      <c r="C994" s="138">
        <v>2</v>
      </c>
      <c r="D994" s="138">
        <v>3</v>
      </c>
      <c r="E994" s="130" t="s">
        <v>97</v>
      </c>
      <c r="F994" s="130" t="s">
        <v>100</v>
      </c>
      <c r="G994" s="186">
        <v>13</v>
      </c>
      <c r="H994" s="176" t="s">
        <v>122</v>
      </c>
    </row>
    <row r="995" spans="1:8" hidden="1">
      <c r="A995" s="204">
        <v>8.4</v>
      </c>
      <c r="B995" s="274">
        <f t="shared" si="39"/>
        <v>0.92261904761904756</v>
      </c>
      <c r="C995" s="138">
        <v>2</v>
      </c>
      <c r="D995" s="138">
        <v>3</v>
      </c>
      <c r="E995" s="130" t="s">
        <v>96</v>
      </c>
      <c r="F995" s="130" t="s">
        <v>98</v>
      </c>
      <c r="G995" s="186">
        <v>13</v>
      </c>
      <c r="H995" s="176" t="s">
        <v>122</v>
      </c>
    </row>
    <row r="996" spans="1:8" hidden="1">
      <c r="A996" s="204">
        <v>8</v>
      </c>
      <c r="B996" s="274">
        <f t="shared" si="39"/>
        <v>0.96875</v>
      </c>
      <c r="C996" s="138">
        <v>2</v>
      </c>
      <c r="D996" s="138">
        <v>3</v>
      </c>
      <c r="E996" s="130" t="s">
        <v>96</v>
      </c>
      <c r="F996" s="130" t="s">
        <v>98</v>
      </c>
      <c r="G996" s="186">
        <v>13</v>
      </c>
      <c r="H996" s="176" t="s">
        <v>122</v>
      </c>
    </row>
    <row r="997" spans="1:8" hidden="1">
      <c r="A997" s="204">
        <v>7</v>
      </c>
      <c r="B997" s="274">
        <f t="shared" si="39"/>
        <v>1.1071428571428572</v>
      </c>
      <c r="C997" s="138">
        <v>2</v>
      </c>
      <c r="D997" s="138">
        <v>3</v>
      </c>
      <c r="E997" s="130" t="s">
        <v>96</v>
      </c>
      <c r="F997" s="130" t="s">
        <v>98</v>
      </c>
      <c r="G997" s="186">
        <v>13</v>
      </c>
      <c r="H997" s="176" t="s">
        <v>122</v>
      </c>
    </row>
    <row r="998" spans="1:8" hidden="1">
      <c r="A998" s="204">
        <v>6.4</v>
      </c>
      <c r="B998" s="274">
        <f t="shared" si="39"/>
        <v>1.2109375</v>
      </c>
      <c r="C998" s="138">
        <v>1</v>
      </c>
      <c r="D998" s="138">
        <v>3</v>
      </c>
      <c r="E998" s="130" t="s">
        <v>111</v>
      </c>
      <c r="F998" s="130" t="s">
        <v>98</v>
      </c>
      <c r="G998" s="186">
        <v>13</v>
      </c>
      <c r="H998" s="176" t="s">
        <v>122</v>
      </c>
    </row>
    <row r="999" spans="1:8" hidden="1">
      <c r="A999" s="204">
        <v>9.1999999999999993</v>
      </c>
      <c r="B999" s="274">
        <f t="shared" si="39"/>
        <v>0.84239130434782616</v>
      </c>
      <c r="C999" s="138">
        <v>1</v>
      </c>
      <c r="D999" s="138">
        <v>3</v>
      </c>
      <c r="E999" s="130" t="s">
        <v>96</v>
      </c>
      <c r="F999" s="130" t="s">
        <v>98</v>
      </c>
      <c r="G999" s="186">
        <v>13</v>
      </c>
      <c r="H999" s="176" t="s">
        <v>122</v>
      </c>
    </row>
    <row r="1000" spans="1:8" hidden="1">
      <c r="A1000" s="204">
        <v>6.7</v>
      </c>
      <c r="B1000" s="274">
        <f t="shared" si="39"/>
        <v>1.1567164179104477</v>
      </c>
      <c r="C1000" s="138">
        <v>4</v>
      </c>
      <c r="D1000" s="138">
        <v>3</v>
      </c>
      <c r="E1000" s="130" t="s">
        <v>96</v>
      </c>
      <c r="F1000" s="130" t="s">
        <v>98</v>
      </c>
      <c r="G1000" s="186">
        <v>13</v>
      </c>
      <c r="H1000" s="176" t="s">
        <v>122</v>
      </c>
    </row>
    <row r="1001" spans="1:8" hidden="1">
      <c r="A1001" s="204">
        <v>5.4</v>
      </c>
      <c r="B1001" s="274">
        <f t="shared" si="39"/>
        <v>1.4351851851851851</v>
      </c>
      <c r="C1001" s="138">
        <v>25</v>
      </c>
      <c r="D1001" s="138">
        <v>3</v>
      </c>
      <c r="E1001" s="130" t="s">
        <v>96</v>
      </c>
      <c r="F1001" s="130" t="s">
        <v>98</v>
      </c>
      <c r="G1001" s="186">
        <v>13</v>
      </c>
      <c r="H1001" s="176" t="s">
        <v>122</v>
      </c>
    </row>
    <row r="1002" spans="1:8" hidden="1">
      <c r="A1002" s="204">
        <v>6.6</v>
      </c>
      <c r="B1002" s="274">
        <f t="shared" si="39"/>
        <v>1.1742424242424243</v>
      </c>
      <c r="C1002" s="138">
        <v>2</v>
      </c>
      <c r="D1002" s="138">
        <v>3</v>
      </c>
      <c r="E1002" s="130" t="s">
        <v>96</v>
      </c>
      <c r="F1002" s="130" t="s">
        <v>98</v>
      </c>
      <c r="G1002" s="186">
        <v>13</v>
      </c>
      <c r="H1002" s="176" t="s">
        <v>122</v>
      </c>
    </row>
    <row r="1003" spans="1:8" hidden="1">
      <c r="A1003" s="204">
        <v>9.6</v>
      </c>
      <c r="B1003" s="274">
        <f t="shared" si="39"/>
        <v>0.80729166666666674</v>
      </c>
      <c r="C1003" s="138">
        <v>2</v>
      </c>
      <c r="D1003" s="138">
        <v>3</v>
      </c>
      <c r="E1003" s="130" t="s">
        <v>96</v>
      </c>
      <c r="F1003" s="130" t="s">
        <v>98</v>
      </c>
      <c r="G1003" s="186">
        <v>13</v>
      </c>
      <c r="H1003" s="176" t="s">
        <v>122</v>
      </c>
    </row>
    <row r="1004" spans="1:8" hidden="1">
      <c r="A1004" s="204">
        <v>8.1</v>
      </c>
      <c r="B1004" s="274">
        <f t="shared" si="39"/>
        <v>0.95679012345679015</v>
      </c>
      <c r="C1004" s="138">
        <v>1</v>
      </c>
      <c r="D1004" s="138">
        <v>3</v>
      </c>
      <c r="E1004" s="130" t="s">
        <v>111</v>
      </c>
      <c r="F1004" s="130" t="s">
        <v>98</v>
      </c>
      <c r="G1004" s="186">
        <v>13</v>
      </c>
      <c r="H1004" s="176" t="s">
        <v>122</v>
      </c>
    </row>
    <row r="1005" spans="1:8" hidden="1">
      <c r="A1005" s="204">
        <v>9.1999999999999993</v>
      </c>
      <c r="B1005" s="274">
        <f t="shared" si="39"/>
        <v>0.84239130434782616</v>
      </c>
      <c r="C1005" s="138">
        <v>2</v>
      </c>
      <c r="D1005" s="138">
        <v>3</v>
      </c>
      <c r="E1005" s="130" t="s">
        <v>96</v>
      </c>
      <c r="F1005" s="130" t="s">
        <v>98</v>
      </c>
      <c r="G1005" s="186">
        <v>13</v>
      </c>
      <c r="H1005" s="176" t="s">
        <v>122</v>
      </c>
    </row>
    <row r="1006" spans="1:8" hidden="1">
      <c r="A1006" s="204">
        <v>8.3000000000000007</v>
      </c>
      <c r="B1006" s="274">
        <f t="shared" si="39"/>
        <v>0.9337349397590361</v>
      </c>
      <c r="C1006" s="138">
        <v>1</v>
      </c>
      <c r="D1006" s="138">
        <v>3</v>
      </c>
      <c r="E1006" s="130" t="s">
        <v>111</v>
      </c>
      <c r="F1006" s="130" t="s">
        <v>98</v>
      </c>
      <c r="G1006" s="186">
        <v>13</v>
      </c>
      <c r="H1006" s="176" t="s">
        <v>122</v>
      </c>
    </row>
    <row r="1007" spans="1:8">
      <c r="A1007" s="204">
        <v>6.8</v>
      </c>
      <c r="B1007" s="274">
        <f t="shared" si="39"/>
        <v>1.1397058823529411</v>
      </c>
      <c r="C1007" s="138">
        <v>1</v>
      </c>
      <c r="D1007" s="138">
        <v>3</v>
      </c>
      <c r="E1007" s="130" t="s">
        <v>97</v>
      </c>
      <c r="F1007" s="130" t="s">
        <v>98</v>
      </c>
      <c r="G1007" s="186">
        <v>13</v>
      </c>
      <c r="H1007" s="176" t="s">
        <v>122</v>
      </c>
    </row>
    <row r="1008" spans="1:8" hidden="1">
      <c r="A1008" s="203">
        <v>12</v>
      </c>
      <c r="B1008" s="273">
        <f t="shared" ref="B1008:B1027" si="40">IF(A1008&gt;0,13.6/A1008,"")</f>
        <v>1.1333333333333333</v>
      </c>
      <c r="C1008" s="195">
        <v>2</v>
      </c>
      <c r="D1008" s="195">
        <v>3</v>
      </c>
      <c r="E1008" s="186" t="s">
        <v>114</v>
      </c>
      <c r="F1008" s="186" t="s">
        <v>98</v>
      </c>
      <c r="G1008" s="186">
        <v>13</v>
      </c>
      <c r="H1008" s="176" t="s">
        <v>122</v>
      </c>
    </row>
    <row r="1009" spans="1:8" hidden="1">
      <c r="A1009" s="203">
        <v>13.7</v>
      </c>
      <c r="B1009" s="273">
        <f t="shared" si="40"/>
        <v>0.99270072992700731</v>
      </c>
      <c r="C1009" s="195">
        <v>2</v>
      </c>
      <c r="D1009" s="195">
        <v>4</v>
      </c>
      <c r="E1009" s="186" t="s">
        <v>96</v>
      </c>
      <c r="F1009" s="186" t="s">
        <v>98</v>
      </c>
      <c r="G1009" s="186">
        <v>13</v>
      </c>
      <c r="H1009" s="176" t="s">
        <v>122</v>
      </c>
    </row>
    <row r="1010" spans="1:8" hidden="1">
      <c r="A1010" s="203">
        <v>12.6</v>
      </c>
      <c r="B1010" s="273">
        <f t="shared" si="40"/>
        <v>1.0793650793650793</v>
      </c>
      <c r="C1010" s="195">
        <v>1</v>
      </c>
      <c r="D1010" s="195">
        <v>4</v>
      </c>
      <c r="E1010" s="186" t="s">
        <v>97</v>
      </c>
      <c r="F1010" s="186" t="s">
        <v>98</v>
      </c>
      <c r="G1010" s="186">
        <v>13</v>
      </c>
      <c r="H1010" s="176" t="s">
        <v>122</v>
      </c>
    </row>
    <row r="1011" spans="1:8">
      <c r="A1011" s="203">
        <v>10.4</v>
      </c>
      <c r="B1011" s="273">
        <f t="shared" si="40"/>
        <v>1.3076923076923077</v>
      </c>
      <c r="C1011" s="195">
        <v>1</v>
      </c>
      <c r="D1011" s="195">
        <v>3</v>
      </c>
      <c r="E1011" s="186" t="s">
        <v>97</v>
      </c>
      <c r="F1011" s="186" t="s">
        <v>98</v>
      </c>
      <c r="G1011" s="186">
        <v>13</v>
      </c>
      <c r="H1011" s="176" t="s">
        <v>122</v>
      </c>
    </row>
    <row r="1012" spans="1:8" hidden="1">
      <c r="A1012" s="203">
        <v>10.8</v>
      </c>
      <c r="B1012" s="273">
        <f t="shared" si="40"/>
        <v>1.2592592592592591</v>
      </c>
      <c r="C1012" s="195">
        <v>3</v>
      </c>
      <c r="D1012" s="195">
        <v>3</v>
      </c>
      <c r="E1012" s="186" t="s">
        <v>111</v>
      </c>
      <c r="F1012" s="186" t="s">
        <v>98</v>
      </c>
      <c r="G1012" s="186">
        <v>13</v>
      </c>
      <c r="H1012" s="176" t="s">
        <v>122</v>
      </c>
    </row>
    <row r="1013" spans="1:8">
      <c r="A1013" s="203">
        <v>10.8</v>
      </c>
      <c r="B1013" s="273">
        <f t="shared" si="40"/>
        <v>1.2592592592592591</v>
      </c>
      <c r="C1013" s="195">
        <v>1</v>
      </c>
      <c r="D1013" s="195">
        <v>3</v>
      </c>
      <c r="E1013" s="186" t="s">
        <v>97</v>
      </c>
      <c r="F1013" s="186" t="s">
        <v>98</v>
      </c>
      <c r="G1013" s="186">
        <v>13</v>
      </c>
      <c r="H1013" s="176" t="s">
        <v>122</v>
      </c>
    </row>
    <row r="1014" spans="1:8" hidden="1">
      <c r="A1014" s="203">
        <v>21.8</v>
      </c>
      <c r="B1014" s="273">
        <f t="shared" si="40"/>
        <v>0.62385321100917424</v>
      </c>
      <c r="C1014" s="195">
        <v>1</v>
      </c>
      <c r="D1014" s="195">
        <v>3</v>
      </c>
      <c r="E1014" s="186" t="s">
        <v>96</v>
      </c>
      <c r="F1014" s="186" t="s">
        <v>98</v>
      </c>
      <c r="G1014" s="186">
        <v>13</v>
      </c>
      <c r="H1014" s="176" t="s">
        <v>122</v>
      </c>
    </row>
    <row r="1015" spans="1:8" hidden="1">
      <c r="A1015" s="203">
        <v>21.1</v>
      </c>
      <c r="B1015" s="273">
        <f t="shared" si="40"/>
        <v>0.64454976303317535</v>
      </c>
      <c r="C1015" s="195">
        <v>2</v>
      </c>
      <c r="D1015" s="195">
        <v>4</v>
      </c>
      <c r="E1015" s="186" t="s">
        <v>96</v>
      </c>
      <c r="F1015" s="186" t="s">
        <v>98</v>
      </c>
      <c r="G1015" s="186">
        <v>13</v>
      </c>
      <c r="H1015" s="176" t="s">
        <v>122</v>
      </c>
    </row>
    <row r="1016" spans="1:8" hidden="1">
      <c r="A1016" s="203">
        <v>16.7</v>
      </c>
      <c r="B1016" s="273">
        <f t="shared" si="40"/>
        <v>0.81437125748502992</v>
      </c>
      <c r="C1016" s="195">
        <v>1</v>
      </c>
      <c r="D1016" s="195">
        <v>4</v>
      </c>
      <c r="E1016" s="186" t="s">
        <v>97</v>
      </c>
      <c r="F1016" s="186" t="s">
        <v>98</v>
      </c>
      <c r="G1016" s="186">
        <v>13</v>
      </c>
      <c r="H1016" s="176" t="s">
        <v>122</v>
      </c>
    </row>
    <row r="1017" spans="1:8" hidden="1">
      <c r="A1017" s="203">
        <v>22.8</v>
      </c>
      <c r="B1017" s="273">
        <f t="shared" si="40"/>
        <v>0.59649122807017541</v>
      </c>
      <c r="C1017" s="195">
        <v>2</v>
      </c>
      <c r="D1017" s="195">
        <v>3</v>
      </c>
      <c r="E1017" s="186" t="s">
        <v>96</v>
      </c>
      <c r="F1017" s="186" t="s">
        <v>98</v>
      </c>
      <c r="G1017" s="186">
        <v>13</v>
      </c>
      <c r="H1017" s="176" t="s">
        <v>122</v>
      </c>
    </row>
    <row r="1018" spans="1:8">
      <c r="A1018" s="204">
        <v>8.8000000000000007</v>
      </c>
      <c r="B1018" s="274">
        <f t="shared" si="40"/>
        <v>1.5454545454545452</v>
      </c>
      <c r="C1018" s="138">
        <v>1</v>
      </c>
      <c r="D1018" s="138">
        <v>3</v>
      </c>
      <c r="E1018" s="130" t="s">
        <v>97</v>
      </c>
      <c r="F1018" s="130" t="s">
        <v>98</v>
      </c>
      <c r="G1018" s="186">
        <v>13</v>
      </c>
      <c r="H1018" s="176" t="s">
        <v>122</v>
      </c>
    </row>
    <row r="1019" spans="1:8" hidden="1">
      <c r="A1019" s="204">
        <v>15.2</v>
      </c>
      <c r="B1019" s="274">
        <f t="shared" si="40"/>
        <v>0.89473684210526316</v>
      </c>
      <c r="C1019" s="138">
        <v>3</v>
      </c>
      <c r="D1019" s="138">
        <v>3</v>
      </c>
      <c r="E1019" s="130" t="s">
        <v>96</v>
      </c>
      <c r="F1019" s="130" t="s">
        <v>98</v>
      </c>
      <c r="G1019" s="186">
        <v>13</v>
      </c>
      <c r="H1019" s="176" t="s">
        <v>122</v>
      </c>
    </row>
    <row r="1020" spans="1:8">
      <c r="A1020" s="204">
        <v>10.5</v>
      </c>
      <c r="B1020" s="274">
        <f t="shared" si="40"/>
        <v>1.2952380952380953</v>
      </c>
      <c r="C1020" s="138">
        <v>1</v>
      </c>
      <c r="D1020" s="138">
        <v>3</v>
      </c>
      <c r="E1020" s="130" t="s">
        <v>97</v>
      </c>
      <c r="F1020" s="130" t="s">
        <v>98</v>
      </c>
      <c r="G1020" s="186">
        <v>13</v>
      </c>
      <c r="H1020" s="176" t="s">
        <v>122</v>
      </c>
    </row>
    <row r="1021" spans="1:8" hidden="1">
      <c r="A1021" s="204">
        <v>8.1999999999999993</v>
      </c>
      <c r="B1021" s="274">
        <f t="shared" si="40"/>
        <v>1.6585365853658538</v>
      </c>
      <c r="C1021" s="138">
        <v>2</v>
      </c>
      <c r="D1021" s="138">
        <v>3</v>
      </c>
      <c r="E1021" s="130" t="s">
        <v>96</v>
      </c>
      <c r="F1021" s="130" t="s">
        <v>99</v>
      </c>
      <c r="G1021" s="186">
        <v>13</v>
      </c>
      <c r="H1021" s="176" t="s">
        <v>122</v>
      </c>
    </row>
    <row r="1022" spans="1:8">
      <c r="A1022" s="204">
        <v>7.3</v>
      </c>
      <c r="B1022" s="274">
        <f t="shared" si="40"/>
        <v>1.8630136986301369</v>
      </c>
      <c r="C1022" s="138">
        <v>1</v>
      </c>
      <c r="D1022" s="138">
        <v>3</v>
      </c>
      <c r="E1022" s="130" t="s">
        <v>97</v>
      </c>
      <c r="F1022" s="130" t="s">
        <v>98</v>
      </c>
      <c r="G1022" s="186">
        <v>13</v>
      </c>
      <c r="H1022" s="176" t="s">
        <v>122</v>
      </c>
    </row>
    <row r="1023" spans="1:8" hidden="1">
      <c r="A1023" s="204">
        <v>16</v>
      </c>
      <c r="B1023" s="274">
        <f t="shared" si="40"/>
        <v>0.85</v>
      </c>
      <c r="C1023" s="138">
        <v>2</v>
      </c>
      <c r="D1023" s="138">
        <v>3</v>
      </c>
      <c r="E1023" s="130" t="s">
        <v>96</v>
      </c>
      <c r="F1023" s="130" t="s">
        <v>98</v>
      </c>
      <c r="G1023" s="186">
        <v>13</v>
      </c>
      <c r="H1023" s="176" t="s">
        <v>122</v>
      </c>
    </row>
    <row r="1024" spans="1:8" hidden="1">
      <c r="A1024" s="204">
        <v>13.5</v>
      </c>
      <c r="B1024" s="274">
        <f t="shared" si="40"/>
        <v>1.0074074074074073</v>
      </c>
      <c r="C1024" s="138">
        <v>2</v>
      </c>
      <c r="D1024" s="138">
        <v>3</v>
      </c>
      <c r="E1024" s="130" t="s">
        <v>96</v>
      </c>
      <c r="F1024" s="130" t="s">
        <v>98</v>
      </c>
      <c r="G1024" s="186">
        <v>13</v>
      </c>
      <c r="H1024" s="176" t="s">
        <v>122</v>
      </c>
    </row>
    <row r="1025" spans="1:8" hidden="1">
      <c r="A1025" s="204">
        <v>12.3</v>
      </c>
      <c r="B1025" s="274">
        <f t="shared" si="40"/>
        <v>1.1056910569105689</v>
      </c>
      <c r="C1025" s="138">
        <v>10</v>
      </c>
      <c r="D1025" s="138">
        <v>5</v>
      </c>
      <c r="E1025" s="130" t="s">
        <v>111</v>
      </c>
      <c r="F1025" s="130" t="s">
        <v>98</v>
      </c>
      <c r="G1025" s="186">
        <v>13</v>
      </c>
      <c r="H1025" s="176" t="s">
        <v>122</v>
      </c>
    </row>
    <row r="1026" spans="1:8">
      <c r="A1026" s="204">
        <v>7.9</v>
      </c>
      <c r="B1026" s="274">
        <f t="shared" si="40"/>
        <v>1.721518987341772</v>
      </c>
      <c r="C1026" s="138">
        <v>2</v>
      </c>
      <c r="D1026" s="138">
        <v>5</v>
      </c>
      <c r="E1026" s="130" t="s">
        <v>97</v>
      </c>
      <c r="F1026" s="130" t="s">
        <v>98</v>
      </c>
      <c r="G1026" s="186">
        <v>13</v>
      </c>
      <c r="H1026" s="176" t="s">
        <v>122</v>
      </c>
    </row>
    <row r="1027" spans="1:8" hidden="1">
      <c r="A1027" s="204">
        <v>10.7</v>
      </c>
      <c r="B1027" s="274">
        <f t="shared" si="40"/>
        <v>1.2710280373831777</v>
      </c>
      <c r="C1027" s="138">
        <v>4</v>
      </c>
      <c r="D1027" s="138">
        <v>3</v>
      </c>
      <c r="E1027" s="130" t="s">
        <v>111</v>
      </c>
      <c r="F1027" s="130" t="s">
        <v>98</v>
      </c>
      <c r="G1027" s="186">
        <v>13</v>
      </c>
      <c r="H1027" s="176" t="s">
        <v>122</v>
      </c>
    </row>
    <row r="1028" spans="1:8" hidden="1">
      <c r="A1028" s="203">
        <v>7.1</v>
      </c>
      <c r="B1028" s="273">
        <f t="shared" ref="B1028:B1038" si="41">IF(A1028&gt;0,7.75/A1028,"")</f>
        <v>1.091549295774648</v>
      </c>
      <c r="C1028" s="195">
        <v>2</v>
      </c>
      <c r="D1028" s="195">
        <v>3</v>
      </c>
      <c r="E1028" s="186" t="s">
        <v>96</v>
      </c>
      <c r="F1028" s="186" t="s">
        <v>98</v>
      </c>
      <c r="G1028" s="186">
        <v>14</v>
      </c>
      <c r="H1028" s="176" t="s">
        <v>122</v>
      </c>
    </row>
    <row r="1029" spans="1:8" hidden="1">
      <c r="A1029" s="203">
        <v>14.1</v>
      </c>
      <c r="B1029" s="273">
        <f t="shared" si="41"/>
        <v>0.54964539007092195</v>
      </c>
      <c r="C1029" s="195">
        <v>2</v>
      </c>
      <c r="D1029" s="195">
        <v>3</v>
      </c>
      <c r="E1029" s="186" t="s">
        <v>96</v>
      </c>
      <c r="F1029" s="186" t="s">
        <v>98</v>
      </c>
      <c r="G1029" s="186">
        <v>14</v>
      </c>
      <c r="H1029" s="176" t="s">
        <v>122</v>
      </c>
    </row>
    <row r="1030" spans="1:8" hidden="1">
      <c r="A1030" s="203">
        <v>7.9</v>
      </c>
      <c r="B1030" s="273">
        <f t="shared" si="41"/>
        <v>0.98101265822784811</v>
      </c>
      <c r="C1030" s="195">
        <v>2</v>
      </c>
      <c r="D1030" s="195">
        <v>3</v>
      </c>
      <c r="E1030" s="186" t="s">
        <v>96</v>
      </c>
      <c r="F1030" s="186" t="s">
        <v>98</v>
      </c>
      <c r="G1030" s="186">
        <v>14</v>
      </c>
      <c r="H1030" s="176" t="s">
        <v>122</v>
      </c>
    </row>
    <row r="1031" spans="1:8" hidden="1">
      <c r="A1031" s="203">
        <v>8.4</v>
      </c>
      <c r="B1031" s="273">
        <f t="shared" si="41"/>
        <v>0.92261904761904756</v>
      </c>
      <c r="C1031" s="195">
        <v>2</v>
      </c>
      <c r="D1031" s="195">
        <v>3</v>
      </c>
      <c r="E1031" s="186" t="s">
        <v>96</v>
      </c>
      <c r="F1031" s="186" t="s">
        <v>98</v>
      </c>
      <c r="G1031" s="186">
        <v>14</v>
      </c>
      <c r="H1031" s="176" t="s">
        <v>122</v>
      </c>
    </row>
    <row r="1032" spans="1:8" hidden="1">
      <c r="A1032" s="203">
        <v>6.9</v>
      </c>
      <c r="B1032" s="273">
        <f t="shared" si="41"/>
        <v>1.1231884057971013</v>
      </c>
      <c r="C1032" s="195">
        <v>2</v>
      </c>
      <c r="D1032" s="195">
        <v>4</v>
      </c>
      <c r="E1032" s="186" t="s">
        <v>97</v>
      </c>
      <c r="F1032" s="186" t="s">
        <v>98</v>
      </c>
      <c r="G1032" s="186">
        <v>14</v>
      </c>
      <c r="H1032" s="176" t="s">
        <v>122</v>
      </c>
    </row>
    <row r="1033" spans="1:8" hidden="1">
      <c r="A1033" s="203">
        <v>9</v>
      </c>
      <c r="B1033" s="273">
        <f t="shared" si="41"/>
        <v>0.86111111111111116</v>
      </c>
      <c r="C1033" s="195">
        <v>1</v>
      </c>
      <c r="D1033" s="195">
        <v>4</v>
      </c>
      <c r="E1033" s="186" t="s">
        <v>97</v>
      </c>
      <c r="F1033" s="186" t="s">
        <v>98</v>
      </c>
      <c r="G1033" s="186">
        <v>14</v>
      </c>
      <c r="H1033" s="176" t="s">
        <v>122</v>
      </c>
    </row>
    <row r="1034" spans="1:8" hidden="1">
      <c r="A1034" s="203">
        <v>11.36</v>
      </c>
      <c r="B1034" s="273">
        <f t="shared" si="41"/>
        <v>0.68221830985915499</v>
      </c>
      <c r="C1034" s="195">
        <v>2</v>
      </c>
      <c r="D1034" s="195">
        <v>3</v>
      </c>
      <c r="E1034" s="186" t="s">
        <v>96</v>
      </c>
      <c r="F1034" s="186" t="s">
        <v>98</v>
      </c>
      <c r="G1034" s="186">
        <v>14</v>
      </c>
      <c r="H1034" s="176" t="s">
        <v>122</v>
      </c>
    </row>
    <row r="1035" spans="1:8" hidden="1">
      <c r="A1035" s="203">
        <v>9.1999999999999993</v>
      </c>
      <c r="B1035" s="273">
        <f t="shared" si="41"/>
        <v>0.84239130434782616</v>
      </c>
      <c r="C1035" s="195">
        <v>1</v>
      </c>
      <c r="D1035" s="195">
        <v>3</v>
      </c>
      <c r="E1035" s="186" t="s">
        <v>111</v>
      </c>
      <c r="F1035" s="186" t="s">
        <v>98</v>
      </c>
      <c r="G1035" s="186">
        <v>14</v>
      </c>
      <c r="H1035" s="176" t="s">
        <v>122</v>
      </c>
    </row>
    <row r="1036" spans="1:8">
      <c r="A1036" s="203">
        <v>7.7</v>
      </c>
      <c r="B1036" s="273">
        <f t="shared" si="41"/>
        <v>1.0064935064935066</v>
      </c>
      <c r="C1036" s="195">
        <v>1</v>
      </c>
      <c r="D1036" s="195">
        <v>3</v>
      </c>
      <c r="E1036" s="186" t="s">
        <v>97</v>
      </c>
      <c r="F1036" s="186" t="s">
        <v>98</v>
      </c>
      <c r="G1036" s="186">
        <v>14</v>
      </c>
      <c r="H1036" s="176" t="s">
        <v>122</v>
      </c>
    </row>
    <row r="1037" spans="1:8">
      <c r="A1037" s="203">
        <v>6</v>
      </c>
      <c r="B1037" s="273">
        <f t="shared" si="41"/>
        <v>1.2916666666666667</v>
      </c>
      <c r="C1037" s="195">
        <v>1</v>
      </c>
      <c r="D1037" s="195">
        <v>3</v>
      </c>
      <c r="E1037" s="186" t="s">
        <v>97</v>
      </c>
      <c r="F1037" s="186" t="s">
        <v>98</v>
      </c>
      <c r="G1037" s="186">
        <v>14</v>
      </c>
      <c r="H1037" s="176" t="s">
        <v>122</v>
      </c>
    </row>
    <row r="1038" spans="1:8">
      <c r="A1038" s="204">
        <v>7</v>
      </c>
      <c r="B1038" s="274">
        <f t="shared" si="41"/>
        <v>1.1071428571428572</v>
      </c>
      <c r="C1038" s="138">
        <v>2</v>
      </c>
      <c r="D1038" s="138">
        <v>3</v>
      </c>
      <c r="E1038" s="130" t="s">
        <v>97</v>
      </c>
      <c r="F1038" s="130" t="s">
        <v>98</v>
      </c>
      <c r="G1038" s="186">
        <v>14</v>
      </c>
      <c r="H1038" s="176" t="s">
        <v>122</v>
      </c>
    </row>
    <row r="1039" spans="1:8">
      <c r="A1039" s="203">
        <v>8.6</v>
      </c>
      <c r="B1039" s="273">
        <f t="shared" ref="B1039:B1050" si="42">IF(A1039&gt;0,13.6/A1039,"")</f>
        <v>1.5813953488372092</v>
      </c>
      <c r="C1039" s="195">
        <v>1</v>
      </c>
      <c r="D1039" s="195">
        <v>3</v>
      </c>
      <c r="E1039" s="186" t="s">
        <v>97</v>
      </c>
      <c r="F1039" s="186" t="s">
        <v>98</v>
      </c>
      <c r="G1039" s="186">
        <v>14</v>
      </c>
      <c r="H1039" s="176" t="s">
        <v>122</v>
      </c>
    </row>
    <row r="1040" spans="1:8">
      <c r="A1040" s="203">
        <v>7.7</v>
      </c>
      <c r="B1040" s="273">
        <f t="shared" si="42"/>
        <v>1.7662337662337662</v>
      </c>
      <c r="C1040" s="195">
        <v>2</v>
      </c>
      <c r="D1040" s="195">
        <v>3</v>
      </c>
      <c r="E1040" s="186" t="s">
        <v>97</v>
      </c>
      <c r="F1040" s="186" t="s">
        <v>98</v>
      </c>
      <c r="G1040" s="186">
        <v>14</v>
      </c>
      <c r="H1040" s="176" t="s">
        <v>122</v>
      </c>
    </row>
    <row r="1041" spans="1:8" hidden="1">
      <c r="A1041" s="203">
        <v>9.1999999999999993</v>
      </c>
      <c r="B1041" s="273">
        <f t="shared" si="42"/>
        <v>1.4782608695652175</v>
      </c>
      <c r="C1041" s="195">
        <v>2</v>
      </c>
      <c r="D1041" s="195">
        <v>3</v>
      </c>
      <c r="E1041" s="186" t="s">
        <v>96</v>
      </c>
      <c r="F1041" s="186" t="s">
        <v>98</v>
      </c>
      <c r="G1041" s="186">
        <v>14</v>
      </c>
      <c r="H1041" s="176" t="s">
        <v>122</v>
      </c>
    </row>
    <row r="1042" spans="1:8" hidden="1">
      <c r="A1042" s="203">
        <v>12.1</v>
      </c>
      <c r="B1042" s="273">
        <f t="shared" si="42"/>
        <v>1.1239669421487604</v>
      </c>
      <c r="C1042" s="195">
        <v>2</v>
      </c>
      <c r="D1042" s="195">
        <v>3</v>
      </c>
      <c r="E1042" s="186" t="s">
        <v>111</v>
      </c>
      <c r="F1042" s="186" t="s">
        <v>98</v>
      </c>
      <c r="G1042" s="186">
        <v>14</v>
      </c>
      <c r="H1042" s="176" t="s">
        <v>122</v>
      </c>
    </row>
    <row r="1043" spans="1:8" hidden="1">
      <c r="A1043" s="203">
        <v>19.7</v>
      </c>
      <c r="B1043" s="273">
        <f t="shared" si="42"/>
        <v>0.69035532994923854</v>
      </c>
      <c r="C1043" s="195">
        <v>4</v>
      </c>
      <c r="D1043" s="195">
        <v>5</v>
      </c>
      <c r="E1043" s="186" t="s">
        <v>96</v>
      </c>
      <c r="F1043" s="186" t="s">
        <v>100</v>
      </c>
      <c r="G1043" s="186">
        <v>14</v>
      </c>
      <c r="H1043" s="176" t="s">
        <v>122</v>
      </c>
    </row>
    <row r="1044" spans="1:8" hidden="1">
      <c r="A1044" s="203">
        <v>12.3</v>
      </c>
      <c r="B1044" s="273">
        <f t="shared" si="42"/>
        <v>1.1056910569105689</v>
      </c>
      <c r="C1044" s="195">
        <v>4</v>
      </c>
      <c r="D1044" s="195">
        <v>3</v>
      </c>
      <c r="E1044" s="186" t="s">
        <v>96</v>
      </c>
      <c r="F1044" s="186" t="s">
        <v>98</v>
      </c>
      <c r="G1044" s="186">
        <v>14</v>
      </c>
      <c r="H1044" s="176" t="s">
        <v>122</v>
      </c>
    </row>
    <row r="1045" spans="1:8" hidden="1">
      <c r="A1045" s="203">
        <v>11.4</v>
      </c>
      <c r="B1045" s="273">
        <f t="shared" si="42"/>
        <v>1.1929824561403508</v>
      </c>
      <c r="C1045" s="195">
        <v>1</v>
      </c>
      <c r="D1045" s="195">
        <v>3</v>
      </c>
      <c r="E1045" s="186" t="s">
        <v>111</v>
      </c>
      <c r="F1045" s="186" t="s">
        <v>98</v>
      </c>
      <c r="G1045" s="186">
        <v>14</v>
      </c>
      <c r="H1045" s="176" t="s">
        <v>122</v>
      </c>
    </row>
    <row r="1046" spans="1:8" hidden="1">
      <c r="A1046" s="203">
        <v>10.3</v>
      </c>
      <c r="B1046" s="273">
        <f t="shared" si="42"/>
        <v>1.320388349514563</v>
      </c>
      <c r="C1046" s="195">
        <v>2</v>
      </c>
      <c r="D1046" s="195">
        <v>3</v>
      </c>
      <c r="E1046" s="186" t="s">
        <v>111</v>
      </c>
      <c r="F1046" s="186" t="s">
        <v>98</v>
      </c>
      <c r="G1046" s="186">
        <v>14</v>
      </c>
      <c r="H1046" s="176" t="s">
        <v>122</v>
      </c>
    </row>
    <row r="1047" spans="1:8" hidden="1">
      <c r="A1047" s="203">
        <v>17.600000000000001</v>
      </c>
      <c r="B1047" s="273">
        <f t="shared" si="42"/>
        <v>0.7727272727272726</v>
      </c>
      <c r="C1047" s="195">
        <v>20</v>
      </c>
      <c r="D1047" s="195">
        <v>3</v>
      </c>
      <c r="E1047" s="186" t="s">
        <v>96</v>
      </c>
      <c r="F1047" s="186" t="s">
        <v>98</v>
      </c>
      <c r="G1047" s="186">
        <v>14</v>
      </c>
      <c r="H1047" s="176" t="s">
        <v>122</v>
      </c>
    </row>
    <row r="1048" spans="1:8" hidden="1">
      <c r="A1048" s="203">
        <v>13.1</v>
      </c>
      <c r="B1048" s="273">
        <f t="shared" si="42"/>
        <v>1.0381679389312977</v>
      </c>
      <c r="C1048" s="195">
        <v>1</v>
      </c>
      <c r="D1048" s="195">
        <v>4</v>
      </c>
      <c r="E1048" s="186" t="s">
        <v>97</v>
      </c>
      <c r="F1048" s="186" t="s">
        <v>98</v>
      </c>
      <c r="G1048" s="186">
        <v>14</v>
      </c>
      <c r="H1048" s="176" t="s">
        <v>122</v>
      </c>
    </row>
    <row r="1049" spans="1:8" hidden="1">
      <c r="A1049" s="204">
        <v>15.5</v>
      </c>
      <c r="B1049" s="274">
        <f t="shared" si="42"/>
        <v>0.8774193548387097</v>
      </c>
      <c r="C1049" s="138">
        <v>1</v>
      </c>
      <c r="D1049" s="138">
        <v>3</v>
      </c>
      <c r="E1049" s="130" t="s">
        <v>96</v>
      </c>
      <c r="F1049" s="130" t="s">
        <v>98</v>
      </c>
      <c r="G1049" s="186">
        <v>14</v>
      </c>
      <c r="H1049" s="176" t="s">
        <v>122</v>
      </c>
    </row>
    <row r="1050" spans="1:8" hidden="1">
      <c r="A1050" s="204">
        <v>10.4</v>
      </c>
      <c r="B1050" s="274">
        <f t="shared" si="42"/>
        <v>1.3076923076923077</v>
      </c>
      <c r="C1050" s="138">
        <v>2</v>
      </c>
      <c r="D1050" s="138">
        <v>5</v>
      </c>
      <c r="E1050" s="130" t="s">
        <v>96</v>
      </c>
      <c r="F1050" s="130" t="s">
        <v>98</v>
      </c>
      <c r="G1050" s="186">
        <v>14</v>
      </c>
      <c r="H1050" s="176" t="s">
        <v>122</v>
      </c>
    </row>
    <row r="1051" spans="1:8" hidden="1">
      <c r="A1051" s="203">
        <v>6.1</v>
      </c>
      <c r="B1051" s="273">
        <f t="shared" ref="B1051:B1060" si="43">IF(A1051&gt;0,7.75/A1051,"")</f>
        <v>1.2704918032786885</v>
      </c>
      <c r="C1051" s="195">
        <v>2</v>
      </c>
      <c r="D1051" s="195">
        <v>3</v>
      </c>
      <c r="E1051" s="186" t="s">
        <v>96</v>
      </c>
      <c r="F1051" s="186" t="s">
        <v>98</v>
      </c>
      <c r="G1051" s="186">
        <v>16</v>
      </c>
      <c r="H1051" s="176" t="s">
        <v>122</v>
      </c>
    </row>
    <row r="1052" spans="1:8">
      <c r="A1052" s="203">
        <v>6.2</v>
      </c>
      <c r="B1052" s="273">
        <f t="shared" si="43"/>
        <v>1.25</v>
      </c>
      <c r="C1052" s="195">
        <v>1</v>
      </c>
      <c r="D1052" s="195">
        <v>3</v>
      </c>
      <c r="E1052" s="186" t="s">
        <v>97</v>
      </c>
      <c r="F1052" s="186" t="s">
        <v>98</v>
      </c>
      <c r="G1052" s="186">
        <v>16</v>
      </c>
      <c r="H1052" s="176" t="s">
        <v>122</v>
      </c>
    </row>
    <row r="1053" spans="1:8" hidden="1">
      <c r="A1053" s="203">
        <v>24.8</v>
      </c>
      <c r="B1053" s="273">
        <f t="shared" si="43"/>
        <v>0.3125</v>
      </c>
      <c r="C1053" s="195">
        <v>2</v>
      </c>
      <c r="D1053" s="195">
        <v>3</v>
      </c>
      <c r="E1053" s="186" t="s">
        <v>96</v>
      </c>
      <c r="F1053" s="186" t="s">
        <v>98</v>
      </c>
      <c r="G1053" s="186">
        <v>16</v>
      </c>
      <c r="H1053" s="176" t="s">
        <v>122</v>
      </c>
    </row>
    <row r="1054" spans="1:8" hidden="1">
      <c r="A1054" s="203">
        <v>8</v>
      </c>
      <c r="B1054" s="273">
        <f t="shared" si="43"/>
        <v>0.96875</v>
      </c>
      <c r="C1054" s="195">
        <v>2</v>
      </c>
      <c r="D1054" s="195">
        <v>3</v>
      </c>
      <c r="E1054" s="186" t="s">
        <v>96</v>
      </c>
      <c r="F1054" s="186" t="s">
        <v>98</v>
      </c>
      <c r="G1054" s="186">
        <v>16</v>
      </c>
      <c r="H1054" s="176" t="s">
        <v>122</v>
      </c>
    </row>
    <row r="1055" spans="1:8" hidden="1">
      <c r="A1055" s="203">
        <v>9</v>
      </c>
      <c r="B1055" s="273">
        <f t="shared" si="43"/>
        <v>0.86111111111111116</v>
      </c>
      <c r="C1055" s="195">
        <v>2</v>
      </c>
      <c r="D1055" s="195">
        <v>3</v>
      </c>
      <c r="E1055" s="186" t="s">
        <v>111</v>
      </c>
      <c r="F1055" s="186" t="s">
        <v>98</v>
      </c>
      <c r="G1055" s="186">
        <v>16</v>
      </c>
      <c r="H1055" s="176" t="s">
        <v>122</v>
      </c>
    </row>
    <row r="1056" spans="1:8" hidden="1">
      <c r="A1056" s="203">
        <v>13.3</v>
      </c>
      <c r="B1056" s="273">
        <f t="shared" si="43"/>
        <v>0.58270676691729317</v>
      </c>
      <c r="C1056" s="195">
        <v>1</v>
      </c>
      <c r="D1056" s="195">
        <v>3</v>
      </c>
      <c r="E1056" s="186" t="s">
        <v>111</v>
      </c>
      <c r="F1056" s="186" t="s">
        <v>98</v>
      </c>
      <c r="G1056" s="186">
        <v>16</v>
      </c>
      <c r="H1056" s="176" t="s">
        <v>122</v>
      </c>
    </row>
    <row r="1057" spans="1:8">
      <c r="A1057" s="203">
        <v>6.6</v>
      </c>
      <c r="B1057" s="273">
        <f t="shared" si="43"/>
        <v>1.1742424242424243</v>
      </c>
      <c r="C1057" s="195">
        <v>1</v>
      </c>
      <c r="D1057" s="195">
        <v>3</v>
      </c>
      <c r="E1057" s="186" t="s">
        <v>97</v>
      </c>
      <c r="F1057" s="186" t="s">
        <v>98</v>
      </c>
      <c r="G1057" s="186">
        <v>16</v>
      </c>
      <c r="H1057" s="176" t="s">
        <v>122</v>
      </c>
    </row>
    <row r="1058" spans="1:8" hidden="1">
      <c r="A1058" s="203">
        <v>7.8</v>
      </c>
      <c r="B1058" s="273">
        <f t="shared" si="43"/>
        <v>0.99358974358974361</v>
      </c>
      <c r="C1058" s="195">
        <v>1</v>
      </c>
      <c r="D1058" s="195">
        <v>3</v>
      </c>
      <c r="E1058" s="186" t="s">
        <v>96</v>
      </c>
      <c r="F1058" s="186" t="s">
        <v>98</v>
      </c>
      <c r="G1058" s="186">
        <v>16</v>
      </c>
      <c r="H1058" s="176" t="s">
        <v>122</v>
      </c>
    </row>
    <row r="1059" spans="1:8" hidden="1">
      <c r="A1059" s="203">
        <v>5.6</v>
      </c>
      <c r="B1059" s="273">
        <f t="shared" si="43"/>
        <v>1.3839285714285716</v>
      </c>
      <c r="C1059" s="195">
        <v>2</v>
      </c>
      <c r="D1059" s="195">
        <v>3</v>
      </c>
      <c r="E1059" s="186" t="s">
        <v>96</v>
      </c>
      <c r="F1059" s="186" t="s">
        <v>98</v>
      </c>
      <c r="G1059" s="186">
        <v>16</v>
      </c>
      <c r="H1059" s="176" t="s">
        <v>122</v>
      </c>
    </row>
    <row r="1060" spans="1:8" hidden="1">
      <c r="A1060" s="203">
        <v>7.8</v>
      </c>
      <c r="B1060" s="273">
        <f t="shared" si="43"/>
        <v>0.99358974358974361</v>
      </c>
      <c r="C1060" s="195">
        <v>2</v>
      </c>
      <c r="D1060" s="195">
        <v>3</v>
      </c>
      <c r="E1060" s="186" t="s">
        <v>114</v>
      </c>
      <c r="F1060" s="186" t="s">
        <v>98</v>
      </c>
      <c r="G1060" s="186">
        <v>16</v>
      </c>
      <c r="H1060" s="176" t="s">
        <v>122</v>
      </c>
    </row>
    <row r="1061" spans="1:8">
      <c r="A1061" s="203">
        <v>7.9</v>
      </c>
      <c r="B1061" s="273">
        <f t="shared" ref="B1061:B1068" si="44">IF(A1061&gt;0,13.6/A1061,"")</f>
        <v>1.721518987341772</v>
      </c>
      <c r="C1061" s="195">
        <v>1</v>
      </c>
      <c r="D1061" s="195">
        <v>3</v>
      </c>
      <c r="E1061" s="186" t="s">
        <v>97</v>
      </c>
      <c r="F1061" s="186" t="s">
        <v>98</v>
      </c>
      <c r="G1061" s="186">
        <v>16</v>
      </c>
      <c r="H1061" s="176" t="s">
        <v>122</v>
      </c>
    </row>
    <row r="1062" spans="1:8" hidden="1">
      <c r="A1062" s="203">
        <v>11.5</v>
      </c>
      <c r="B1062" s="273">
        <f t="shared" si="44"/>
        <v>1.182608695652174</v>
      </c>
      <c r="C1062" s="195">
        <v>2</v>
      </c>
      <c r="D1062" s="195">
        <v>3</v>
      </c>
      <c r="E1062" s="186" t="s">
        <v>96</v>
      </c>
      <c r="F1062" s="186" t="s">
        <v>98</v>
      </c>
      <c r="G1062" s="186">
        <v>16</v>
      </c>
      <c r="H1062" s="176" t="s">
        <v>122</v>
      </c>
    </row>
    <row r="1063" spans="1:8" hidden="1">
      <c r="A1063" s="203">
        <v>12.5</v>
      </c>
      <c r="B1063" s="273">
        <f t="shared" si="44"/>
        <v>1.0880000000000001</v>
      </c>
      <c r="C1063" s="195">
        <v>6</v>
      </c>
      <c r="D1063" s="195">
        <v>3</v>
      </c>
      <c r="E1063" s="186" t="s">
        <v>96</v>
      </c>
      <c r="F1063" s="186" t="s">
        <v>98</v>
      </c>
      <c r="G1063" s="186">
        <v>16</v>
      </c>
      <c r="H1063" s="176" t="s">
        <v>122</v>
      </c>
    </row>
    <row r="1064" spans="1:8">
      <c r="A1064" s="203">
        <v>7.8</v>
      </c>
      <c r="B1064" s="273">
        <f t="shared" si="44"/>
        <v>1.7435897435897436</v>
      </c>
      <c r="C1064" s="195">
        <v>2</v>
      </c>
      <c r="D1064" s="195">
        <v>3</v>
      </c>
      <c r="E1064" s="186" t="s">
        <v>97</v>
      </c>
      <c r="F1064" s="186" t="s">
        <v>98</v>
      </c>
      <c r="G1064" s="186">
        <v>16</v>
      </c>
      <c r="H1064" s="176" t="s">
        <v>122</v>
      </c>
    </row>
    <row r="1065" spans="1:8">
      <c r="A1065" s="203">
        <v>17.600000000000001</v>
      </c>
      <c r="B1065" s="273">
        <f t="shared" si="44"/>
        <v>0.7727272727272726</v>
      </c>
      <c r="C1065" s="195">
        <v>3</v>
      </c>
      <c r="D1065" s="195">
        <v>5</v>
      </c>
      <c r="E1065" s="186" t="s">
        <v>97</v>
      </c>
      <c r="F1065" s="186" t="s">
        <v>100</v>
      </c>
      <c r="G1065" s="186">
        <v>16</v>
      </c>
      <c r="H1065" s="176" t="s">
        <v>122</v>
      </c>
    </row>
    <row r="1066" spans="1:8" hidden="1">
      <c r="A1066" s="203">
        <v>14.4</v>
      </c>
      <c r="B1066" s="273">
        <f t="shared" si="44"/>
        <v>0.94444444444444442</v>
      </c>
      <c r="C1066" s="195">
        <v>1</v>
      </c>
      <c r="D1066" s="195">
        <v>4</v>
      </c>
      <c r="E1066" s="186" t="s">
        <v>96</v>
      </c>
      <c r="F1066" s="186" t="s">
        <v>98</v>
      </c>
      <c r="G1066" s="186">
        <v>16</v>
      </c>
      <c r="H1066" s="176" t="s">
        <v>122</v>
      </c>
    </row>
    <row r="1067" spans="1:8">
      <c r="A1067" s="203">
        <v>7.6</v>
      </c>
      <c r="B1067" s="273">
        <f t="shared" si="44"/>
        <v>1.7894736842105263</v>
      </c>
      <c r="C1067" s="195">
        <v>1</v>
      </c>
      <c r="D1067" s="195">
        <v>3</v>
      </c>
      <c r="E1067" s="186" t="s">
        <v>97</v>
      </c>
      <c r="F1067" s="186" t="s">
        <v>98</v>
      </c>
      <c r="G1067" s="186">
        <v>16</v>
      </c>
      <c r="H1067" s="176" t="s">
        <v>122</v>
      </c>
    </row>
    <row r="1068" spans="1:8" hidden="1">
      <c r="A1068" s="203">
        <v>11.4</v>
      </c>
      <c r="B1068" s="273">
        <f t="shared" si="44"/>
        <v>1.1929824561403508</v>
      </c>
      <c r="C1068" s="195">
        <v>2</v>
      </c>
      <c r="D1068" s="195">
        <v>3</v>
      </c>
      <c r="E1068" s="186" t="s">
        <v>114</v>
      </c>
      <c r="F1068" s="186" t="s">
        <v>99</v>
      </c>
      <c r="G1068" s="186">
        <v>16</v>
      </c>
      <c r="H1068" s="176" t="s">
        <v>122</v>
      </c>
    </row>
    <row r="1069" spans="1:8">
      <c r="A1069" s="203">
        <v>6.7</v>
      </c>
      <c r="B1069" s="273">
        <f t="shared" ref="B1069:B1080" si="45">IF(A1069&gt;0,7.75/A1069,"")</f>
        <v>1.1567164179104477</v>
      </c>
      <c r="C1069" s="195">
        <v>2</v>
      </c>
      <c r="D1069" s="195">
        <v>2</v>
      </c>
      <c r="E1069" s="186" t="s">
        <v>97</v>
      </c>
      <c r="F1069" s="186" t="s">
        <v>98</v>
      </c>
      <c r="G1069" s="186">
        <v>17</v>
      </c>
      <c r="H1069" s="176" t="s">
        <v>122</v>
      </c>
    </row>
    <row r="1070" spans="1:8" hidden="1">
      <c r="A1070" s="203">
        <v>7.4</v>
      </c>
      <c r="B1070" s="273">
        <f t="shared" si="45"/>
        <v>1.0472972972972971</v>
      </c>
      <c r="C1070" s="195">
        <v>1</v>
      </c>
      <c r="D1070" s="195">
        <v>3</v>
      </c>
      <c r="E1070" s="186" t="s">
        <v>111</v>
      </c>
      <c r="F1070" s="186" t="s">
        <v>98</v>
      </c>
      <c r="G1070" s="186">
        <v>17</v>
      </c>
      <c r="H1070" s="176" t="s">
        <v>122</v>
      </c>
    </row>
    <row r="1071" spans="1:8">
      <c r="A1071" s="203">
        <v>7.2</v>
      </c>
      <c r="B1071" s="273">
        <f t="shared" si="45"/>
        <v>1.0763888888888888</v>
      </c>
      <c r="C1071" s="195">
        <v>1</v>
      </c>
      <c r="D1071" s="195">
        <v>3</v>
      </c>
      <c r="E1071" s="186" t="s">
        <v>97</v>
      </c>
      <c r="F1071" s="186" t="s">
        <v>100</v>
      </c>
      <c r="G1071" s="186">
        <v>17</v>
      </c>
      <c r="H1071" s="176" t="s">
        <v>122</v>
      </c>
    </row>
    <row r="1072" spans="1:8" hidden="1">
      <c r="A1072" s="203">
        <v>10.6</v>
      </c>
      <c r="B1072" s="273">
        <f t="shared" si="45"/>
        <v>0.73113207547169812</v>
      </c>
      <c r="C1072" s="195">
        <v>2</v>
      </c>
      <c r="D1072" s="195">
        <v>3</v>
      </c>
      <c r="E1072" s="186" t="s">
        <v>96</v>
      </c>
      <c r="F1072" s="186" t="s">
        <v>98</v>
      </c>
      <c r="G1072" s="186">
        <v>17</v>
      </c>
      <c r="H1072" s="176" t="s">
        <v>122</v>
      </c>
    </row>
    <row r="1073" spans="1:8" hidden="1">
      <c r="A1073" s="203">
        <v>10.1</v>
      </c>
      <c r="B1073" s="273">
        <f t="shared" si="45"/>
        <v>0.76732673267326734</v>
      </c>
      <c r="C1073" s="195">
        <v>2</v>
      </c>
      <c r="D1073" s="195">
        <v>3</v>
      </c>
      <c r="E1073" s="186" t="s">
        <v>96</v>
      </c>
      <c r="F1073" s="186" t="s">
        <v>98</v>
      </c>
      <c r="G1073" s="186">
        <v>17</v>
      </c>
      <c r="H1073" s="176" t="s">
        <v>122</v>
      </c>
    </row>
    <row r="1074" spans="1:8" hidden="1">
      <c r="A1074" s="203">
        <v>9.1</v>
      </c>
      <c r="B1074" s="273">
        <f t="shared" si="45"/>
        <v>0.85164835164835173</v>
      </c>
      <c r="C1074" s="195">
        <v>1</v>
      </c>
      <c r="D1074" s="195">
        <v>4</v>
      </c>
      <c r="E1074" s="186" t="s">
        <v>97</v>
      </c>
      <c r="F1074" s="186" t="s">
        <v>98</v>
      </c>
      <c r="G1074" s="186">
        <v>17</v>
      </c>
      <c r="H1074" s="176" t="s">
        <v>122</v>
      </c>
    </row>
    <row r="1075" spans="1:8" hidden="1">
      <c r="A1075" s="203">
        <v>9.5</v>
      </c>
      <c r="B1075" s="273">
        <f t="shared" si="45"/>
        <v>0.81578947368421051</v>
      </c>
      <c r="C1075" s="195">
        <v>2</v>
      </c>
      <c r="D1075" s="195">
        <v>3</v>
      </c>
      <c r="E1075" s="186" t="s">
        <v>96</v>
      </c>
      <c r="F1075" s="186" t="s">
        <v>98</v>
      </c>
      <c r="G1075" s="186">
        <v>17</v>
      </c>
      <c r="H1075" s="176" t="s">
        <v>122</v>
      </c>
    </row>
    <row r="1076" spans="1:8" hidden="1">
      <c r="A1076" s="203">
        <v>11.3</v>
      </c>
      <c r="B1076" s="273">
        <f t="shared" si="45"/>
        <v>0.68584070796460173</v>
      </c>
      <c r="C1076" s="195">
        <v>1</v>
      </c>
      <c r="D1076" s="195">
        <v>4</v>
      </c>
      <c r="E1076" s="186" t="s">
        <v>97</v>
      </c>
      <c r="F1076" s="186" t="s">
        <v>98</v>
      </c>
      <c r="G1076" s="186">
        <v>17</v>
      </c>
      <c r="H1076" s="176" t="s">
        <v>122</v>
      </c>
    </row>
    <row r="1077" spans="1:8" hidden="1">
      <c r="A1077" s="203">
        <v>13.4</v>
      </c>
      <c r="B1077" s="273">
        <f t="shared" si="45"/>
        <v>0.57835820895522383</v>
      </c>
      <c r="C1077" s="195">
        <v>2</v>
      </c>
      <c r="D1077" s="195">
        <v>3</v>
      </c>
      <c r="E1077" s="186" t="s">
        <v>96</v>
      </c>
      <c r="F1077" s="186" t="s">
        <v>98</v>
      </c>
      <c r="G1077" s="186">
        <v>17</v>
      </c>
      <c r="H1077" s="176" t="s">
        <v>122</v>
      </c>
    </row>
    <row r="1078" spans="1:8">
      <c r="A1078" s="203">
        <v>7.1</v>
      </c>
      <c r="B1078" s="273">
        <f t="shared" si="45"/>
        <v>1.091549295774648</v>
      </c>
      <c r="C1078" s="195">
        <v>2</v>
      </c>
      <c r="D1078" s="195">
        <v>3</v>
      </c>
      <c r="E1078" s="186" t="s">
        <v>97</v>
      </c>
      <c r="F1078" s="186" t="s">
        <v>98</v>
      </c>
      <c r="G1078" s="186">
        <v>17</v>
      </c>
      <c r="H1078" s="176" t="s">
        <v>122</v>
      </c>
    </row>
    <row r="1079" spans="1:8">
      <c r="A1079" s="204">
        <v>9</v>
      </c>
      <c r="B1079" s="274">
        <f t="shared" si="45"/>
        <v>0.86111111111111116</v>
      </c>
      <c r="C1079" s="138">
        <v>2</v>
      </c>
      <c r="D1079" s="138">
        <v>2</v>
      </c>
      <c r="E1079" s="130" t="s">
        <v>97</v>
      </c>
      <c r="F1079" s="130" t="s">
        <v>98</v>
      </c>
      <c r="G1079" s="186">
        <v>17</v>
      </c>
      <c r="H1079" s="176" t="s">
        <v>122</v>
      </c>
    </row>
    <row r="1080" spans="1:8">
      <c r="A1080" s="204">
        <v>7.9</v>
      </c>
      <c r="B1080" s="274">
        <f t="shared" si="45"/>
        <v>0.98101265822784811</v>
      </c>
      <c r="C1080" s="138">
        <v>1</v>
      </c>
      <c r="D1080" s="138">
        <v>3</v>
      </c>
      <c r="E1080" s="130" t="s">
        <v>97</v>
      </c>
      <c r="F1080" s="130" t="s">
        <v>98</v>
      </c>
      <c r="G1080" s="186">
        <v>17</v>
      </c>
      <c r="H1080" s="176" t="s">
        <v>122</v>
      </c>
    </row>
    <row r="1081" spans="1:8">
      <c r="A1081" s="203">
        <v>11.5</v>
      </c>
      <c r="B1081" s="273">
        <f t="shared" ref="B1081:B1093" si="46">IF(A1081&gt;0,13.6/A1081,"")</f>
        <v>1.182608695652174</v>
      </c>
      <c r="C1081" s="195">
        <v>2</v>
      </c>
      <c r="D1081" s="195">
        <v>3</v>
      </c>
      <c r="E1081" s="186" t="s">
        <v>97</v>
      </c>
      <c r="F1081" s="186" t="s">
        <v>98</v>
      </c>
      <c r="G1081" s="186">
        <v>17</v>
      </c>
      <c r="H1081" s="176" t="s">
        <v>122</v>
      </c>
    </row>
    <row r="1082" spans="1:8" hidden="1">
      <c r="A1082" s="203">
        <v>14.8</v>
      </c>
      <c r="B1082" s="273">
        <f t="shared" si="46"/>
        <v>0.91891891891891886</v>
      </c>
      <c r="C1082" s="195">
        <v>1</v>
      </c>
      <c r="D1082" s="195">
        <v>3</v>
      </c>
      <c r="E1082" s="186" t="s">
        <v>96</v>
      </c>
      <c r="F1082" s="186" t="s">
        <v>98</v>
      </c>
      <c r="G1082" s="186">
        <v>17</v>
      </c>
      <c r="H1082" s="176" t="s">
        <v>122</v>
      </c>
    </row>
    <row r="1083" spans="1:8">
      <c r="A1083" s="203">
        <v>8.1</v>
      </c>
      <c r="B1083" s="273">
        <f t="shared" si="46"/>
        <v>1.6790123456790125</v>
      </c>
      <c r="C1083" s="195">
        <v>2</v>
      </c>
      <c r="D1083" s="195">
        <v>2</v>
      </c>
      <c r="E1083" s="186" t="s">
        <v>97</v>
      </c>
      <c r="F1083" s="186" t="s">
        <v>98</v>
      </c>
      <c r="G1083" s="186">
        <v>17</v>
      </c>
      <c r="H1083" s="176" t="s">
        <v>122</v>
      </c>
    </row>
    <row r="1084" spans="1:8" hidden="1">
      <c r="A1084" s="203">
        <v>10.6</v>
      </c>
      <c r="B1084" s="273">
        <f t="shared" si="46"/>
        <v>1.2830188679245282</v>
      </c>
      <c r="C1084" s="195">
        <v>2</v>
      </c>
      <c r="D1084" s="195">
        <v>3</v>
      </c>
      <c r="E1084" s="186" t="s">
        <v>96</v>
      </c>
      <c r="F1084" s="186" t="s">
        <v>98</v>
      </c>
      <c r="G1084" s="186">
        <v>17</v>
      </c>
      <c r="H1084" s="176" t="s">
        <v>122</v>
      </c>
    </row>
    <row r="1085" spans="1:8">
      <c r="A1085" s="203">
        <v>9.1199999999999992</v>
      </c>
      <c r="B1085" s="273">
        <f t="shared" si="46"/>
        <v>1.4912280701754388</v>
      </c>
      <c r="C1085" s="195">
        <v>1</v>
      </c>
      <c r="D1085" s="195">
        <v>3</v>
      </c>
      <c r="E1085" s="186" t="s">
        <v>97</v>
      </c>
      <c r="F1085" s="186" t="s">
        <v>98</v>
      </c>
      <c r="G1085" s="186">
        <v>17</v>
      </c>
      <c r="H1085" s="176" t="s">
        <v>122</v>
      </c>
    </row>
    <row r="1086" spans="1:8" hidden="1">
      <c r="A1086" s="203">
        <v>17.399999999999999</v>
      </c>
      <c r="B1086" s="273">
        <f t="shared" si="46"/>
        <v>0.7816091954022989</v>
      </c>
      <c r="C1086" s="195">
        <v>1</v>
      </c>
      <c r="D1086" s="195">
        <v>3</v>
      </c>
      <c r="E1086" s="186" t="s">
        <v>97</v>
      </c>
      <c r="F1086" s="186" t="s">
        <v>77</v>
      </c>
      <c r="G1086" s="186">
        <v>17</v>
      </c>
      <c r="H1086" s="176" t="s">
        <v>122</v>
      </c>
    </row>
    <row r="1087" spans="1:8" hidden="1">
      <c r="A1087" s="203">
        <v>15.3</v>
      </c>
      <c r="B1087" s="273">
        <f t="shared" si="46"/>
        <v>0.88888888888888884</v>
      </c>
      <c r="C1087" s="195">
        <v>1</v>
      </c>
      <c r="D1087" s="195">
        <v>4</v>
      </c>
      <c r="E1087" s="186" t="s">
        <v>97</v>
      </c>
      <c r="F1087" s="186" t="s">
        <v>98</v>
      </c>
      <c r="G1087" s="186">
        <v>17</v>
      </c>
      <c r="H1087" s="176" t="s">
        <v>122</v>
      </c>
    </row>
    <row r="1088" spans="1:8">
      <c r="A1088" s="203">
        <v>9.6999999999999993</v>
      </c>
      <c r="B1088" s="273">
        <f t="shared" si="46"/>
        <v>1.4020618556701032</v>
      </c>
      <c r="C1088" s="195">
        <v>1</v>
      </c>
      <c r="D1088" s="195">
        <v>3</v>
      </c>
      <c r="E1088" s="186" t="s">
        <v>97</v>
      </c>
      <c r="F1088" s="186" t="s">
        <v>98</v>
      </c>
      <c r="G1088" s="186">
        <v>17</v>
      </c>
      <c r="H1088" s="176" t="s">
        <v>122</v>
      </c>
    </row>
    <row r="1089" spans="1:8" hidden="1">
      <c r="A1089" s="203">
        <v>8.8000000000000007</v>
      </c>
      <c r="B1089" s="273">
        <f t="shared" si="46"/>
        <v>1.5454545454545452</v>
      </c>
      <c r="C1089" s="195">
        <v>1</v>
      </c>
      <c r="D1089" s="195">
        <v>3</v>
      </c>
      <c r="E1089" s="186" t="s">
        <v>96</v>
      </c>
      <c r="F1089" s="186" t="s">
        <v>98</v>
      </c>
      <c r="G1089" s="186">
        <v>17</v>
      </c>
      <c r="H1089" s="176" t="s">
        <v>122</v>
      </c>
    </row>
    <row r="1090" spans="1:8" hidden="1">
      <c r="A1090" s="203">
        <v>11</v>
      </c>
      <c r="B1090" s="273">
        <f t="shared" si="46"/>
        <v>1.2363636363636363</v>
      </c>
      <c r="C1090" s="195">
        <v>3</v>
      </c>
      <c r="D1090" s="195">
        <v>3</v>
      </c>
      <c r="E1090" s="186" t="s">
        <v>96</v>
      </c>
      <c r="F1090" s="186" t="s">
        <v>98</v>
      </c>
      <c r="G1090" s="186">
        <v>17</v>
      </c>
      <c r="H1090" s="176" t="s">
        <v>122</v>
      </c>
    </row>
    <row r="1091" spans="1:8">
      <c r="A1091" s="204">
        <v>7.9</v>
      </c>
      <c r="B1091" s="274">
        <f t="shared" si="46"/>
        <v>1.721518987341772</v>
      </c>
      <c r="C1091" s="138">
        <v>1</v>
      </c>
      <c r="D1091" s="138">
        <v>3</v>
      </c>
      <c r="E1091" s="130" t="s">
        <v>97</v>
      </c>
      <c r="F1091" s="130" t="s">
        <v>98</v>
      </c>
      <c r="G1091" s="186">
        <v>17</v>
      </c>
      <c r="H1091" s="176" t="s">
        <v>122</v>
      </c>
    </row>
    <row r="1092" spans="1:8" hidden="1">
      <c r="A1092" s="204">
        <v>9.9</v>
      </c>
      <c r="B1092" s="274">
        <f t="shared" si="46"/>
        <v>1.3737373737373737</v>
      </c>
      <c r="C1092" s="138">
        <v>2</v>
      </c>
      <c r="D1092" s="138">
        <v>3</v>
      </c>
      <c r="E1092" s="130" t="s">
        <v>96</v>
      </c>
      <c r="F1092" s="130" t="s">
        <v>98</v>
      </c>
      <c r="G1092" s="186">
        <v>17</v>
      </c>
      <c r="H1092" s="176" t="s">
        <v>122</v>
      </c>
    </row>
    <row r="1093" spans="1:8">
      <c r="A1093" s="204">
        <v>7.3</v>
      </c>
      <c r="B1093" s="274">
        <f t="shared" si="46"/>
        <v>1.8630136986301369</v>
      </c>
      <c r="C1093" s="138">
        <v>1</v>
      </c>
      <c r="D1093" s="138">
        <v>3</v>
      </c>
      <c r="E1093" s="130" t="s">
        <v>97</v>
      </c>
      <c r="F1093" s="130" t="s">
        <v>98</v>
      </c>
      <c r="G1093" s="186">
        <v>17</v>
      </c>
      <c r="H1093" s="176" t="s">
        <v>122</v>
      </c>
    </row>
    <row r="1094" spans="1:8" hidden="1">
      <c r="A1094" s="203">
        <v>6</v>
      </c>
      <c r="B1094" s="273">
        <f t="shared" ref="B1094:B1116" si="47">IF(A1094&gt;0,7.75/A1094,"")</f>
        <v>1.2916666666666667</v>
      </c>
      <c r="C1094" s="195">
        <v>2</v>
      </c>
      <c r="D1094" s="195">
        <v>3</v>
      </c>
      <c r="E1094" s="186" t="s">
        <v>111</v>
      </c>
      <c r="F1094" s="186" t="s">
        <v>98</v>
      </c>
      <c r="G1094" s="186">
        <v>19</v>
      </c>
      <c r="H1094" s="176" t="s">
        <v>122</v>
      </c>
    </row>
    <row r="1095" spans="1:8" hidden="1">
      <c r="A1095" s="203">
        <v>7.4</v>
      </c>
      <c r="B1095" s="273">
        <f t="shared" si="47"/>
        <v>1.0472972972972971</v>
      </c>
      <c r="C1095" s="195">
        <v>4</v>
      </c>
      <c r="D1095" s="195">
        <v>4</v>
      </c>
      <c r="E1095" s="186" t="s">
        <v>96</v>
      </c>
      <c r="F1095" s="186" t="s">
        <v>98</v>
      </c>
      <c r="G1095" s="186">
        <v>19</v>
      </c>
      <c r="H1095" s="176" t="s">
        <v>122</v>
      </c>
    </row>
    <row r="1096" spans="1:8" hidden="1">
      <c r="A1096" s="203">
        <v>6.8</v>
      </c>
      <c r="B1096" s="273">
        <f t="shared" si="47"/>
        <v>1.1397058823529411</v>
      </c>
      <c r="C1096" s="195">
        <v>2</v>
      </c>
      <c r="D1096" s="195">
        <v>3</v>
      </c>
      <c r="E1096" s="186" t="s">
        <v>96</v>
      </c>
      <c r="F1096" s="186" t="s">
        <v>98</v>
      </c>
      <c r="G1096" s="186">
        <v>19</v>
      </c>
      <c r="H1096" s="176" t="s">
        <v>122</v>
      </c>
    </row>
    <row r="1097" spans="1:8">
      <c r="A1097" s="203">
        <v>8.1</v>
      </c>
      <c r="B1097" s="273">
        <f t="shared" si="47"/>
        <v>0.95679012345679015</v>
      </c>
      <c r="C1097" s="195">
        <v>2</v>
      </c>
      <c r="D1097" s="195">
        <v>5</v>
      </c>
      <c r="E1097" s="186" t="s">
        <v>97</v>
      </c>
      <c r="F1097" s="186" t="s">
        <v>98</v>
      </c>
      <c r="G1097" s="186">
        <v>19</v>
      </c>
      <c r="H1097" s="176" t="s">
        <v>122</v>
      </c>
    </row>
    <row r="1098" spans="1:8" hidden="1">
      <c r="A1098" s="203">
        <v>8.5</v>
      </c>
      <c r="B1098" s="273">
        <f t="shared" si="47"/>
        <v>0.91176470588235292</v>
      </c>
      <c r="C1098" s="195">
        <v>6</v>
      </c>
      <c r="D1098" s="195">
        <v>3</v>
      </c>
      <c r="E1098" s="186" t="s">
        <v>96</v>
      </c>
      <c r="F1098" s="186" t="s">
        <v>98</v>
      </c>
      <c r="G1098" s="186">
        <v>19</v>
      </c>
      <c r="H1098" s="176" t="s">
        <v>122</v>
      </c>
    </row>
    <row r="1099" spans="1:8" hidden="1">
      <c r="A1099" s="203">
        <v>6.8</v>
      </c>
      <c r="B1099" s="273">
        <f t="shared" si="47"/>
        <v>1.1397058823529411</v>
      </c>
      <c r="C1099" s="195">
        <v>2</v>
      </c>
      <c r="D1099" s="195">
        <v>3</v>
      </c>
      <c r="E1099" s="186" t="s">
        <v>111</v>
      </c>
      <c r="F1099" s="186" t="s">
        <v>98</v>
      </c>
      <c r="G1099" s="186">
        <v>19</v>
      </c>
      <c r="H1099" s="176" t="s">
        <v>122</v>
      </c>
    </row>
    <row r="1100" spans="1:8">
      <c r="A1100" s="203">
        <v>5.2</v>
      </c>
      <c r="B1100" s="273">
        <f t="shared" si="47"/>
        <v>1.4903846153846154</v>
      </c>
      <c r="C1100" s="195">
        <v>1</v>
      </c>
      <c r="D1100" s="195">
        <v>3</v>
      </c>
      <c r="E1100" s="186" t="s">
        <v>97</v>
      </c>
      <c r="F1100" s="186" t="s">
        <v>98</v>
      </c>
      <c r="G1100" s="186">
        <v>19</v>
      </c>
      <c r="H1100" s="176" t="s">
        <v>122</v>
      </c>
    </row>
    <row r="1101" spans="1:8">
      <c r="A1101" s="203">
        <v>4.5</v>
      </c>
      <c r="B1101" s="273">
        <f t="shared" si="47"/>
        <v>1.7222222222222223</v>
      </c>
      <c r="C1101" s="195">
        <v>1</v>
      </c>
      <c r="D1101" s="195">
        <v>3</v>
      </c>
      <c r="E1101" s="186" t="s">
        <v>97</v>
      </c>
      <c r="F1101" s="186" t="s">
        <v>98</v>
      </c>
      <c r="G1101" s="186">
        <v>19</v>
      </c>
      <c r="H1101" s="176" t="s">
        <v>122</v>
      </c>
    </row>
    <row r="1102" spans="1:8">
      <c r="A1102" s="203">
        <v>6.6</v>
      </c>
      <c r="B1102" s="273">
        <f t="shared" si="47"/>
        <v>1.1742424242424243</v>
      </c>
      <c r="C1102" s="195">
        <v>1</v>
      </c>
      <c r="D1102" s="195">
        <v>3</v>
      </c>
      <c r="E1102" s="186" t="s">
        <v>97</v>
      </c>
      <c r="F1102" s="186" t="s">
        <v>98</v>
      </c>
      <c r="G1102" s="186">
        <v>19</v>
      </c>
      <c r="H1102" s="176" t="s">
        <v>122</v>
      </c>
    </row>
    <row r="1103" spans="1:8" hidden="1">
      <c r="A1103" s="203">
        <v>8.1</v>
      </c>
      <c r="B1103" s="273">
        <f t="shared" si="47"/>
        <v>0.95679012345679015</v>
      </c>
      <c r="C1103" s="195">
        <v>2</v>
      </c>
      <c r="D1103" s="195">
        <v>3</v>
      </c>
      <c r="E1103" s="186" t="s">
        <v>96</v>
      </c>
      <c r="F1103" s="186" t="s">
        <v>98</v>
      </c>
      <c r="G1103" s="186">
        <v>19</v>
      </c>
      <c r="H1103" s="176" t="s">
        <v>122</v>
      </c>
    </row>
    <row r="1104" spans="1:8" hidden="1">
      <c r="A1104" s="204">
        <v>5.9</v>
      </c>
      <c r="B1104" s="274">
        <f t="shared" si="47"/>
        <v>1.3135593220338981</v>
      </c>
      <c r="C1104" s="138">
        <v>2</v>
      </c>
      <c r="D1104" s="138">
        <v>3</v>
      </c>
      <c r="E1104" s="130" t="s">
        <v>111</v>
      </c>
      <c r="F1104" s="130" t="s">
        <v>98</v>
      </c>
      <c r="G1104" s="186">
        <v>19</v>
      </c>
      <c r="H1104" s="176" t="s">
        <v>122</v>
      </c>
    </row>
    <row r="1105" spans="1:8" hidden="1">
      <c r="A1105" s="204">
        <v>5.0999999999999996</v>
      </c>
      <c r="B1105" s="274">
        <f t="shared" si="47"/>
        <v>1.5196078431372551</v>
      </c>
      <c r="C1105" s="138">
        <v>1</v>
      </c>
      <c r="D1105" s="138">
        <v>3</v>
      </c>
      <c r="E1105" s="130" t="s">
        <v>96</v>
      </c>
      <c r="F1105" s="130" t="s">
        <v>98</v>
      </c>
      <c r="G1105" s="186">
        <v>19</v>
      </c>
      <c r="H1105" s="176" t="s">
        <v>122</v>
      </c>
    </row>
    <row r="1106" spans="1:8" hidden="1">
      <c r="A1106" s="204">
        <v>6.6</v>
      </c>
      <c r="B1106" s="274">
        <f t="shared" si="47"/>
        <v>1.1742424242424243</v>
      </c>
      <c r="C1106" s="138">
        <v>2</v>
      </c>
      <c r="D1106" s="138">
        <v>3</v>
      </c>
      <c r="E1106" s="130" t="s">
        <v>96</v>
      </c>
      <c r="F1106" s="130" t="s">
        <v>98</v>
      </c>
      <c r="G1106" s="186">
        <v>19</v>
      </c>
      <c r="H1106" s="176" t="s">
        <v>122</v>
      </c>
    </row>
    <row r="1107" spans="1:8" hidden="1">
      <c r="A1107" s="204">
        <v>15</v>
      </c>
      <c r="B1107" s="274">
        <f t="shared" si="47"/>
        <v>0.51666666666666672</v>
      </c>
      <c r="C1107" s="138">
        <v>1</v>
      </c>
      <c r="D1107" s="138">
        <v>3</v>
      </c>
      <c r="E1107" s="130" t="s">
        <v>96</v>
      </c>
      <c r="F1107" s="130" t="s">
        <v>98</v>
      </c>
      <c r="G1107" s="186">
        <v>19</v>
      </c>
      <c r="H1107" s="176" t="s">
        <v>122</v>
      </c>
    </row>
    <row r="1108" spans="1:8" hidden="1">
      <c r="A1108" s="204">
        <v>8.1999999999999993</v>
      </c>
      <c r="B1108" s="274">
        <f t="shared" si="47"/>
        <v>0.94512195121951226</v>
      </c>
      <c r="C1108" s="138">
        <v>3</v>
      </c>
      <c r="D1108" s="138">
        <v>3</v>
      </c>
      <c r="E1108" s="130" t="s">
        <v>96</v>
      </c>
      <c r="F1108" s="130" t="s">
        <v>98</v>
      </c>
      <c r="G1108" s="186">
        <v>19</v>
      </c>
      <c r="H1108" s="176" t="s">
        <v>122</v>
      </c>
    </row>
    <row r="1109" spans="1:8">
      <c r="A1109" s="204">
        <v>6.6</v>
      </c>
      <c r="B1109" s="274">
        <f t="shared" si="47"/>
        <v>1.1742424242424243</v>
      </c>
      <c r="C1109" s="138">
        <v>2</v>
      </c>
      <c r="D1109" s="138">
        <v>3</v>
      </c>
      <c r="E1109" s="130" t="s">
        <v>97</v>
      </c>
      <c r="F1109" s="130" t="s">
        <v>98</v>
      </c>
      <c r="G1109" s="186">
        <v>19</v>
      </c>
      <c r="H1109" s="176" t="s">
        <v>122</v>
      </c>
    </row>
    <row r="1110" spans="1:8" hidden="1">
      <c r="A1110" s="204">
        <v>6</v>
      </c>
      <c r="B1110" s="274">
        <f t="shared" si="47"/>
        <v>1.2916666666666667</v>
      </c>
      <c r="C1110" s="138">
        <v>2</v>
      </c>
      <c r="D1110" s="138">
        <v>3</v>
      </c>
      <c r="E1110" s="130" t="s">
        <v>96</v>
      </c>
      <c r="F1110" s="130" t="s">
        <v>98</v>
      </c>
      <c r="G1110" s="186">
        <v>19</v>
      </c>
      <c r="H1110" s="176" t="s">
        <v>122</v>
      </c>
    </row>
    <row r="1111" spans="1:8">
      <c r="A1111" s="204">
        <v>4.9000000000000004</v>
      </c>
      <c r="B1111" s="274">
        <f t="shared" si="47"/>
        <v>1.5816326530612244</v>
      </c>
      <c r="C1111" s="138">
        <v>1</v>
      </c>
      <c r="D1111" s="138">
        <v>3</v>
      </c>
      <c r="E1111" s="130" t="s">
        <v>97</v>
      </c>
      <c r="F1111" s="130" t="s">
        <v>98</v>
      </c>
      <c r="G1111" s="186">
        <v>19</v>
      </c>
      <c r="H1111" s="176" t="s">
        <v>122</v>
      </c>
    </row>
    <row r="1112" spans="1:8" hidden="1">
      <c r="A1112" s="204">
        <v>7.3</v>
      </c>
      <c r="B1112" s="274">
        <f t="shared" si="47"/>
        <v>1.0616438356164384</v>
      </c>
      <c r="C1112" s="138">
        <v>2</v>
      </c>
      <c r="D1112" s="138">
        <v>3</v>
      </c>
      <c r="E1112" s="130" t="s">
        <v>96</v>
      </c>
      <c r="F1112" s="130" t="s">
        <v>98</v>
      </c>
      <c r="G1112" s="186">
        <v>19</v>
      </c>
      <c r="H1112" s="176" t="s">
        <v>122</v>
      </c>
    </row>
    <row r="1113" spans="1:8" hidden="1">
      <c r="A1113" s="204">
        <v>16.100000000000001</v>
      </c>
      <c r="B1113" s="274">
        <f t="shared" si="47"/>
        <v>0.48136645962732916</v>
      </c>
      <c r="C1113" s="138">
        <v>2</v>
      </c>
      <c r="D1113" s="138">
        <v>3</v>
      </c>
      <c r="E1113" s="130" t="s">
        <v>96</v>
      </c>
      <c r="F1113" s="130" t="s">
        <v>98</v>
      </c>
      <c r="G1113" s="186">
        <v>19</v>
      </c>
      <c r="H1113" s="176" t="s">
        <v>122</v>
      </c>
    </row>
    <row r="1114" spans="1:8" hidden="1">
      <c r="A1114" s="204">
        <v>10.5</v>
      </c>
      <c r="B1114" s="274">
        <f t="shared" si="47"/>
        <v>0.73809523809523814</v>
      </c>
      <c r="C1114" s="138">
        <v>2</v>
      </c>
      <c r="D1114" s="138">
        <v>3</v>
      </c>
      <c r="E1114" s="130" t="s">
        <v>114</v>
      </c>
      <c r="F1114" s="130" t="s">
        <v>98</v>
      </c>
      <c r="G1114" s="186">
        <v>19</v>
      </c>
      <c r="H1114" s="176" t="s">
        <v>122</v>
      </c>
    </row>
    <row r="1115" spans="1:8">
      <c r="A1115" s="204">
        <v>4.0999999999999996</v>
      </c>
      <c r="B1115" s="274">
        <f t="shared" si="47"/>
        <v>1.8902439024390245</v>
      </c>
      <c r="C1115" s="138">
        <v>1</v>
      </c>
      <c r="D1115" s="138">
        <v>3</v>
      </c>
      <c r="E1115" s="130" t="s">
        <v>97</v>
      </c>
      <c r="F1115" s="130" t="s">
        <v>98</v>
      </c>
      <c r="G1115" s="186">
        <v>19</v>
      </c>
      <c r="H1115" s="176" t="s">
        <v>122</v>
      </c>
    </row>
    <row r="1116" spans="1:8">
      <c r="A1116" s="204">
        <v>5.6</v>
      </c>
      <c r="B1116" s="274">
        <f t="shared" si="47"/>
        <v>1.3839285714285716</v>
      </c>
      <c r="C1116" s="138">
        <v>1</v>
      </c>
      <c r="D1116" s="138">
        <v>3</v>
      </c>
      <c r="E1116" s="130" t="s">
        <v>97</v>
      </c>
      <c r="F1116" s="130" t="s">
        <v>98</v>
      </c>
      <c r="G1116" s="186">
        <v>19</v>
      </c>
      <c r="H1116" s="176" t="s">
        <v>122</v>
      </c>
    </row>
    <row r="1117" spans="1:8">
      <c r="A1117" s="203">
        <v>8.3000000000000007</v>
      </c>
      <c r="B1117" s="273">
        <f t="shared" ref="B1117:B1137" si="48">IF(A1117&gt;0,13.6/A1117,"")</f>
        <v>1.6385542168674696</v>
      </c>
      <c r="C1117" s="195">
        <v>1</v>
      </c>
      <c r="D1117" s="195">
        <v>3</v>
      </c>
      <c r="E1117" s="186" t="s">
        <v>97</v>
      </c>
      <c r="F1117" s="186" t="s">
        <v>98</v>
      </c>
      <c r="G1117" s="186">
        <v>19</v>
      </c>
      <c r="H1117" s="176" t="s">
        <v>122</v>
      </c>
    </row>
    <row r="1118" spans="1:8">
      <c r="A1118" s="203">
        <v>8.4</v>
      </c>
      <c r="B1118" s="273">
        <f t="shared" si="48"/>
        <v>1.6190476190476188</v>
      </c>
      <c r="C1118" s="195">
        <v>1</v>
      </c>
      <c r="D1118" s="195">
        <v>3</v>
      </c>
      <c r="E1118" s="186" t="s">
        <v>97</v>
      </c>
      <c r="F1118" s="186" t="s">
        <v>98</v>
      </c>
      <c r="G1118" s="186">
        <v>19</v>
      </c>
      <c r="H1118" s="176" t="s">
        <v>122</v>
      </c>
    </row>
    <row r="1119" spans="1:8" hidden="1">
      <c r="A1119" s="203">
        <v>10.5</v>
      </c>
      <c r="B1119" s="273">
        <f t="shared" si="48"/>
        <v>1.2952380952380953</v>
      </c>
      <c r="C1119" s="195">
        <v>2</v>
      </c>
      <c r="D1119" s="195">
        <v>3</v>
      </c>
      <c r="E1119" s="186" t="s">
        <v>114</v>
      </c>
      <c r="F1119" s="186" t="s">
        <v>99</v>
      </c>
      <c r="G1119" s="186">
        <v>19</v>
      </c>
      <c r="H1119" s="176" t="s">
        <v>122</v>
      </c>
    </row>
    <row r="1120" spans="1:8" hidden="1">
      <c r="A1120" s="203">
        <v>11.8</v>
      </c>
      <c r="B1120" s="273">
        <f t="shared" si="48"/>
        <v>1.1525423728813557</v>
      </c>
      <c r="C1120" s="195">
        <v>2</v>
      </c>
      <c r="D1120" s="195">
        <v>3</v>
      </c>
      <c r="E1120" s="186" t="s">
        <v>111</v>
      </c>
      <c r="F1120" s="186" t="s">
        <v>98</v>
      </c>
      <c r="G1120" s="186">
        <v>19</v>
      </c>
      <c r="H1120" s="176" t="s">
        <v>122</v>
      </c>
    </row>
    <row r="1121" spans="1:8" hidden="1">
      <c r="A1121" s="203">
        <v>11.4</v>
      </c>
      <c r="B1121" s="273">
        <f t="shared" si="48"/>
        <v>1.1929824561403508</v>
      </c>
      <c r="C1121" s="195">
        <v>2</v>
      </c>
      <c r="D1121" s="195">
        <v>3</v>
      </c>
      <c r="E1121" s="186" t="s">
        <v>96</v>
      </c>
      <c r="F1121" s="186" t="s">
        <v>98</v>
      </c>
      <c r="G1121" s="186">
        <v>19</v>
      </c>
      <c r="H1121" s="176" t="s">
        <v>122</v>
      </c>
    </row>
    <row r="1122" spans="1:8">
      <c r="A1122" s="203">
        <v>9.4</v>
      </c>
      <c r="B1122" s="273">
        <f t="shared" si="48"/>
        <v>1.4468085106382977</v>
      </c>
      <c r="C1122" s="195">
        <v>1</v>
      </c>
      <c r="D1122" s="195">
        <v>3</v>
      </c>
      <c r="E1122" s="186" t="s">
        <v>97</v>
      </c>
      <c r="F1122" s="186" t="s">
        <v>98</v>
      </c>
      <c r="G1122" s="186">
        <v>19</v>
      </c>
      <c r="H1122" s="176" t="s">
        <v>122</v>
      </c>
    </row>
    <row r="1123" spans="1:8" hidden="1">
      <c r="A1123" s="203">
        <v>10.199999999999999</v>
      </c>
      <c r="B1123" s="273">
        <f t="shared" si="48"/>
        <v>1.3333333333333335</v>
      </c>
      <c r="C1123" s="195">
        <v>3</v>
      </c>
      <c r="D1123" s="195">
        <v>3</v>
      </c>
      <c r="E1123" s="186" t="s">
        <v>96</v>
      </c>
      <c r="F1123" s="186" t="s">
        <v>98</v>
      </c>
      <c r="G1123" s="186">
        <v>19</v>
      </c>
      <c r="H1123" s="176" t="s">
        <v>122</v>
      </c>
    </row>
    <row r="1124" spans="1:8">
      <c r="A1124" s="203">
        <v>11</v>
      </c>
      <c r="B1124" s="273">
        <f t="shared" si="48"/>
        <v>1.2363636363636363</v>
      </c>
      <c r="C1124" s="195">
        <v>1</v>
      </c>
      <c r="D1124" s="195">
        <v>3</v>
      </c>
      <c r="E1124" s="186" t="s">
        <v>97</v>
      </c>
      <c r="F1124" s="186" t="s">
        <v>98</v>
      </c>
      <c r="G1124" s="186">
        <v>19</v>
      </c>
      <c r="H1124" s="176" t="s">
        <v>122</v>
      </c>
    </row>
    <row r="1125" spans="1:8" hidden="1">
      <c r="A1125" s="203">
        <v>9.3000000000000007</v>
      </c>
      <c r="B1125" s="273">
        <f t="shared" si="48"/>
        <v>1.4623655913978493</v>
      </c>
      <c r="C1125" s="195">
        <v>1</v>
      </c>
      <c r="D1125" s="195">
        <v>3</v>
      </c>
      <c r="E1125" s="186" t="s">
        <v>96</v>
      </c>
      <c r="F1125" s="186" t="s">
        <v>98</v>
      </c>
      <c r="G1125" s="186">
        <v>19</v>
      </c>
      <c r="H1125" s="176" t="s">
        <v>122</v>
      </c>
    </row>
    <row r="1126" spans="1:8" hidden="1">
      <c r="A1126" s="203">
        <v>9.1</v>
      </c>
      <c r="B1126" s="273">
        <f t="shared" si="48"/>
        <v>1.4945054945054945</v>
      </c>
      <c r="C1126" s="195">
        <v>1</v>
      </c>
      <c r="D1126" s="195">
        <v>3</v>
      </c>
      <c r="E1126" s="186" t="s">
        <v>96</v>
      </c>
      <c r="F1126" s="186" t="s">
        <v>98</v>
      </c>
      <c r="G1126" s="186">
        <v>19</v>
      </c>
      <c r="H1126" s="176" t="s">
        <v>122</v>
      </c>
    </row>
    <row r="1127" spans="1:8" hidden="1">
      <c r="A1127" s="204">
        <v>30</v>
      </c>
      <c r="B1127" s="274">
        <f t="shared" si="48"/>
        <v>0.45333333333333331</v>
      </c>
      <c r="C1127" s="138">
        <v>4</v>
      </c>
      <c r="D1127" s="138">
        <v>3</v>
      </c>
      <c r="E1127" s="130" t="s">
        <v>96</v>
      </c>
      <c r="F1127" s="130" t="s">
        <v>99</v>
      </c>
      <c r="G1127" s="186">
        <v>19</v>
      </c>
      <c r="H1127" s="176" t="s">
        <v>122</v>
      </c>
    </row>
    <row r="1128" spans="1:8">
      <c r="A1128" s="204">
        <v>8.1</v>
      </c>
      <c r="B1128" s="274">
        <f t="shared" si="48"/>
        <v>1.6790123456790125</v>
      </c>
      <c r="C1128" s="138">
        <v>1</v>
      </c>
      <c r="D1128" s="138">
        <v>3</v>
      </c>
      <c r="E1128" s="130" t="s">
        <v>97</v>
      </c>
      <c r="F1128" s="130" t="s">
        <v>98</v>
      </c>
      <c r="G1128" s="186">
        <v>19</v>
      </c>
      <c r="H1128" s="176" t="s">
        <v>122</v>
      </c>
    </row>
    <row r="1129" spans="1:8" hidden="1">
      <c r="A1129" s="204">
        <v>9.1999999999999993</v>
      </c>
      <c r="B1129" s="274">
        <f t="shared" si="48"/>
        <v>1.4782608695652175</v>
      </c>
      <c r="C1129" s="138">
        <v>1</v>
      </c>
      <c r="D1129" s="138">
        <v>3</v>
      </c>
      <c r="E1129" s="130" t="s">
        <v>96</v>
      </c>
      <c r="F1129" s="130" t="s">
        <v>98</v>
      </c>
      <c r="G1129" s="186">
        <v>19</v>
      </c>
      <c r="H1129" s="176" t="s">
        <v>122</v>
      </c>
    </row>
    <row r="1130" spans="1:8" hidden="1">
      <c r="A1130" s="204">
        <v>11.6</v>
      </c>
      <c r="B1130" s="274">
        <f t="shared" si="48"/>
        <v>1.1724137931034482</v>
      </c>
      <c r="C1130" s="138">
        <v>4</v>
      </c>
      <c r="D1130" s="138">
        <v>5</v>
      </c>
      <c r="E1130" s="130" t="s">
        <v>111</v>
      </c>
      <c r="F1130" s="130" t="s">
        <v>98</v>
      </c>
      <c r="G1130" s="186">
        <v>19</v>
      </c>
      <c r="H1130" s="176" t="s">
        <v>122</v>
      </c>
    </row>
    <row r="1131" spans="1:8" hidden="1">
      <c r="A1131" s="204">
        <v>11.7</v>
      </c>
      <c r="B1131" s="274">
        <f t="shared" si="48"/>
        <v>1.1623931623931625</v>
      </c>
      <c r="C1131" s="138">
        <v>1</v>
      </c>
      <c r="D1131" s="138">
        <v>3</v>
      </c>
      <c r="E1131" s="130" t="s">
        <v>97</v>
      </c>
      <c r="F1131" s="130" t="s">
        <v>112</v>
      </c>
      <c r="G1131" s="186">
        <v>19</v>
      </c>
      <c r="H1131" s="176" t="s">
        <v>122</v>
      </c>
    </row>
    <row r="1132" spans="1:8" hidden="1">
      <c r="A1132" s="204">
        <v>12.5</v>
      </c>
      <c r="B1132" s="274">
        <f t="shared" si="48"/>
        <v>1.0880000000000001</v>
      </c>
      <c r="C1132" s="138">
        <v>1</v>
      </c>
      <c r="D1132" s="138">
        <v>4</v>
      </c>
      <c r="E1132" s="130" t="s">
        <v>97</v>
      </c>
      <c r="F1132" s="130" t="s">
        <v>98</v>
      </c>
      <c r="G1132" s="186">
        <v>19</v>
      </c>
      <c r="H1132" s="176" t="s">
        <v>122</v>
      </c>
    </row>
    <row r="1133" spans="1:8" hidden="1">
      <c r="A1133" s="204">
        <v>9.4</v>
      </c>
      <c r="B1133" s="274">
        <f t="shared" si="48"/>
        <v>1.4468085106382977</v>
      </c>
      <c r="C1133" s="138">
        <v>3</v>
      </c>
      <c r="D1133" s="138">
        <v>3</v>
      </c>
      <c r="E1133" s="130" t="s">
        <v>96</v>
      </c>
      <c r="F1133" s="130" t="s">
        <v>98</v>
      </c>
      <c r="G1133" s="186">
        <v>19</v>
      </c>
      <c r="H1133" s="176" t="s">
        <v>122</v>
      </c>
    </row>
    <row r="1134" spans="1:8" hidden="1">
      <c r="A1134" s="204">
        <v>7.9</v>
      </c>
      <c r="B1134" s="274">
        <f t="shared" si="48"/>
        <v>1.721518987341772</v>
      </c>
      <c r="C1134" s="138">
        <v>2</v>
      </c>
      <c r="D1134" s="138">
        <v>3</v>
      </c>
      <c r="E1134" s="130" t="s">
        <v>111</v>
      </c>
      <c r="F1134" s="130" t="s">
        <v>98</v>
      </c>
      <c r="G1134" s="186">
        <v>19</v>
      </c>
      <c r="H1134" s="176" t="s">
        <v>122</v>
      </c>
    </row>
    <row r="1135" spans="1:8" hidden="1">
      <c r="A1135" s="204">
        <v>8.6</v>
      </c>
      <c r="B1135" s="274">
        <f t="shared" si="48"/>
        <v>1.5813953488372092</v>
      </c>
      <c r="C1135" s="138">
        <v>2</v>
      </c>
      <c r="D1135" s="138">
        <v>3</v>
      </c>
      <c r="E1135" s="130" t="s">
        <v>111</v>
      </c>
      <c r="F1135" s="130" t="s">
        <v>98</v>
      </c>
      <c r="G1135" s="186">
        <v>19</v>
      </c>
      <c r="H1135" s="176" t="s">
        <v>122</v>
      </c>
    </row>
    <row r="1136" spans="1:8" hidden="1">
      <c r="A1136" s="204">
        <v>28.3</v>
      </c>
      <c r="B1136" s="274">
        <f t="shared" si="48"/>
        <v>0.48056537102473496</v>
      </c>
      <c r="C1136" s="138">
        <v>2</v>
      </c>
      <c r="D1136" s="138">
        <v>3</v>
      </c>
      <c r="E1136" s="130" t="s">
        <v>96</v>
      </c>
      <c r="F1136" s="130" t="s">
        <v>98</v>
      </c>
      <c r="G1136" s="186">
        <v>19</v>
      </c>
      <c r="H1136" s="176" t="s">
        <v>122</v>
      </c>
    </row>
    <row r="1137" spans="1:8">
      <c r="A1137" s="204">
        <v>8</v>
      </c>
      <c r="B1137" s="274">
        <f t="shared" si="48"/>
        <v>1.7</v>
      </c>
      <c r="C1137" s="138">
        <v>2</v>
      </c>
      <c r="D1137" s="138">
        <v>3</v>
      </c>
      <c r="E1137" s="130" t="s">
        <v>97</v>
      </c>
      <c r="F1137" s="130" t="s">
        <v>98</v>
      </c>
      <c r="G1137" s="186">
        <v>19</v>
      </c>
      <c r="H1137" s="176" t="s">
        <v>122</v>
      </c>
    </row>
    <row r="1138" spans="1:8" hidden="1">
      <c r="A1138" s="195">
        <v>8.9</v>
      </c>
      <c r="B1138" s="273">
        <f t="shared" ref="B1138:B1161" si="49">IF(A1138&gt;0,7.75/A1138,"")</f>
        <v>0.8707865168539326</v>
      </c>
      <c r="C1138" s="195">
        <v>2</v>
      </c>
      <c r="D1138" s="195">
        <v>3</v>
      </c>
      <c r="E1138" s="186" t="s">
        <v>114</v>
      </c>
      <c r="F1138" s="186" t="s">
        <v>98</v>
      </c>
      <c r="G1138" s="130">
        <v>20</v>
      </c>
      <c r="H1138" s="200" t="s">
        <v>122</v>
      </c>
    </row>
    <row r="1139" spans="1:8" hidden="1">
      <c r="A1139" s="195">
        <v>18.100000000000001</v>
      </c>
      <c r="B1139" s="273">
        <f t="shared" si="49"/>
        <v>0.42817679558011046</v>
      </c>
      <c r="C1139" s="195">
        <v>2</v>
      </c>
      <c r="D1139" s="195">
        <v>3</v>
      </c>
      <c r="E1139" s="186" t="s">
        <v>96</v>
      </c>
      <c r="F1139" s="186" t="s">
        <v>98</v>
      </c>
      <c r="G1139" s="130">
        <v>20</v>
      </c>
      <c r="H1139" s="200" t="s">
        <v>122</v>
      </c>
    </row>
    <row r="1140" spans="1:8">
      <c r="A1140" s="195">
        <v>5.5</v>
      </c>
      <c r="B1140" s="273">
        <f t="shared" si="49"/>
        <v>1.4090909090909092</v>
      </c>
      <c r="C1140" s="195">
        <v>1</v>
      </c>
      <c r="D1140" s="195">
        <v>3</v>
      </c>
      <c r="E1140" s="186" t="s">
        <v>97</v>
      </c>
      <c r="F1140" s="186" t="s">
        <v>98</v>
      </c>
      <c r="G1140" s="130">
        <v>20</v>
      </c>
      <c r="H1140" s="200" t="s">
        <v>122</v>
      </c>
    </row>
    <row r="1141" spans="1:8" hidden="1">
      <c r="A1141" s="195">
        <v>9.4</v>
      </c>
      <c r="B1141" s="273">
        <f t="shared" si="49"/>
        <v>0.82446808510638292</v>
      </c>
      <c r="C1141" s="195">
        <v>4</v>
      </c>
      <c r="D1141" s="195">
        <v>3</v>
      </c>
      <c r="E1141" s="186" t="s">
        <v>96</v>
      </c>
      <c r="F1141" s="186" t="s">
        <v>98</v>
      </c>
      <c r="G1141" s="130">
        <v>20</v>
      </c>
      <c r="H1141" s="200" t="s">
        <v>122</v>
      </c>
    </row>
    <row r="1142" spans="1:8" hidden="1">
      <c r="A1142" s="195">
        <v>9.1999999999999993</v>
      </c>
      <c r="B1142" s="273">
        <f t="shared" si="49"/>
        <v>0.84239130434782616</v>
      </c>
      <c r="C1142" s="195">
        <v>2</v>
      </c>
      <c r="D1142" s="195">
        <v>3</v>
      </c>
      <c r="E1142" s="186" t="s">
        <v>96</v>
      </c>
      <c r="F1142" s="186" t="s">
        <v>98</v>
      </c>
      <c r="G1142" s="130">
        <v>20</v>
      </c>
      <c r="H1142" s="200" t="s">
        <v>122</v>
      </c>
    </row>
    <row r="1143" spans="1:8" hidden="1">
      <c r="A1143" s="195">
        <v>7.5</v>
      </c>
      <c r="B1143" s="273">
        <f t="shared" si="49"/>
        <v>1.0333333333333334</v>
      </c>
      <c r="C1143" s="195">
        <v>2</v>
      </c>
      <c r="D1143" s="195">
        <v>3</v>
      </c>
      <c r="E1143" s="186" t="s">
        <v>96</v>
      </c>
      <c r="F1143" s="186" t="s">
        <v>99</v>
      </c>
      <c r="G1143" s="130">
        <v>20</v>
      </c>
      <c r="H1143" s="200" t="s">
        <v>122</v>
      </c>
    </row>
    <row r="1144" spans="1:8" hidden="1">
      <c r="A1144" s="195">
        <v>6.9</v>
      </c>
      <c r="B1144" s="273">
        <f t="shared" si="49"/>
        <v>1.1231884057971013</v>
      </c>
      <c r="C1144" s="195">
        <v>2</v>
      </c>
      <c r="D1144" s="195">
        <v>3</v>
      </c>
      <c r="E1144" s="186" t="s">
        <v>96</v>
      </c>
      <c r="F1144" s="186" t="s">
        <v>98</v>
      </c>
      <c r="G1144" s="130">
        <v>20</v>
      </c>
      <c r="H1144" s="200" t="s">
        <v>122</v>
      </c>
    </row>
    <row r="1145" spans="1:8">
      <c r="A1145" s="195">
        <v>5.4</v>
      </c>
      <c r="B1145" s="273">
        <f t="shared" si="49"/>
        <v>1.4351851851851851</v>
      </c>
      <c r="C1145" s="195">
        <v>1</v>
      </c>
      <c r="D1145" s="195">
        <v>3</v>
      </c>
      <c r="E1145" s="186" t="s">
        <v>97</v>
      </c>
      <c r="F1145" s="186" t="s">
        <v>98</v>
      </c>
      <c r="G1145" s="130">
        <v>20</v>
      </c>
      <c r="H1145" s="200" t="s">
        <v>122</v>
      </c>
    </row>
    <row r="1146" spans="1:8">
      <c r="A1146" s="195">
        <v>5.5</v>
      </c>
      <c r="B1146" s="273">
        <f t="shared" si="49"/>
        <v>1.4090909090909092</v>
      </c>
      <c r="C1146" s="195">
        <v>2</v>
      </c>
      <c r="D1146" s="195">
        <v>3</v>
      </c>
      <c r="E1146" s="186" t="s">
        <v>97</v>
      </c>
      <c r="F1146" s="186" t="s">
        <v>98</v>
      </c>
      <c r="G1146" s="130">
        <v>20</v>
      </c>
      <c r="H1146" s="200" t="s">
        <v>122</v>
      </c>
    </row>
    <row r="1147" spans="1:8" hidden="1">
      <c r="A1147" s="195">
        <v>5.4</v>
      </c>
      <c r="B1147" s="273">
        <f t="shared" si="49"/>
        <v>1.4351851851851851</v>
      </c>
      <c r="C1147" s="195">
        <v>2</v>
      </c>
      <c r="D1147" s="195">
        <v>3</v>
      </c>
      <c r="E1147" s="186" t="s">
        <v>111</v>
      </c>
      <c r="F1147" s="186" t="s">
        <v>98</v>
      </c>
      <c r="G1147" s="130">
        <v>20</v>
      </c>
      <c r="H1147" s="200" t="s">
        <v>122</v>
      </c>
    </row>
    <row r="1148" spans="1:8">
      <c r="A1148" s="138">
        <v>5.3</v>
      </c>
      <c r="B1148" s="274">
        <f t="shared" si="49"/>
        <v>1.4622641509433962</v>
      </c>
      <c r="C1148" s="138">
        <v>1</v>
      </c>
      <c r="D1148" s="138">
        <v>3</v>
      </c>
      <c r="E1148" s="130" t="s">
        <v>97</v>
      </c>
      <c r="F1148" s="130" t="s">
        <v>98</v>
      </c>
      <c r="G1148" s="130">
        <v>20</v>
      </c>
      <c r="H1148" s="200" t="s">
        <v>122</v>
      </c>
    </row>
    <row r="1149" spans="1:8" hidden="1">
      <c r="A1149" s="138">
        <v>6</v>
      </c>
      <c r="B1149" s="274">
        <f t="shared" si="49"/>
        <v>1.2916666666666667</v>
      </c>
      <c r="C1149" s="138">
        <v>2</v>
      </c>
      <c r="D1149" s="138">
        <v>3</v>
      </c>
      <c r="E1149" s="130" t="s">
        <v>96</v>
      </c>
      <c r="F1149" s="130" t="s">
        <v>98</v>
      </c>
      <c r="G1149" s="130">
        <v>20</v>
      </c>
      <c r="H1149" s="200" t="s">
        <v>122</v>
      </c>
    </row>
    <row r="1150" spans="1:8">
      <c r="A1150" s="138">
        <v>5.3</v>
      </c>
      <c r="B1150" s="274">
        <f t="shared" si="49"/>
        <v>1.4622641509433962</v>
      </c>
      <c r="C1150" s="138">
        <v>1</v>
      </c>
      <c r="D1150" s="138">
        <v>3</v>
      </c>
      <c r="E1150" s="130" t="s">
        <v>97</v>
      </c>
      <c r="F1150" s="130" t="s">
        <v>98</v>
      </c>
      <c r="G1150" s="130">
        <v>20</v>
      </c>
      <c r="H1150" s="200" t="s">
        <v>122</v>
      </c>
    </row>
    <row r="1151" spans="1:8" hidden="1">
      <c r="A1151" s="138">
        <v>9.3000000000000007</v>
      </c>
      <c r="B1151" s="274">
        <f t="shared" si="49"/>
        <v>0.83333333333333326</v>
      </c>
      <c r="C1151" s="138">
        <v>8</v>
      </c>
      <c r="D1151" s="138">
        <v>5</v>
      </c>
      <c r="E1151" s="130" t="s">
        <v>96</v>
      </c>
      <c r="F1151" s="130" t="s">
        <v>98</v>
      </c>
      <c r="G1151" s="130">
        <v>20</v>
      </c>
      <c r="H1151" s="200" t="s">
        <v>122</v>
      </c>
    </row>
    <row r="1152" spans="1:8" hidden="1">
      <c r="A1152" s="138">
        <v>9.3000000000000007</v>
      </c>
      <c r="B1152" s="274">
        <f t="shared" si="49"/>
        <v>0.83333333333333326</v>
      </c>
      <c r="C1152" s="138">
        <v>5</v>
      </c>
      <c r="D1152" s="138">
        <v>5</v>
      </c>
      <c r="E1152" s="130" t="s">
        <v>111</v>
      </c>
      <c r="F1152" s="130" t="s">
        <v>98</v>
      </c>
      <c r="G1152" s="130">
        <v>20</v>
      </c>
      <c r="H1152" s="200" t="s">
        <v>122</v>
      </c>
    </row>
    <row r="1153" spans="1:8" hidden="1">
      <c r="A1153" s="138">
        <v>10.199999999999999</v>
      </c>
      <c r="B1153" s="274">
        <f t="shared" si="49"/>
        <v>0.75980392156862753</v>
      </c>
      <c r="C1153" s="138">
        <v>1</v>
      </c>
      <c r="D1153" s="138">
        <v>3</v>
      </c>
      <c r="E1153" s="130" t="s">
        <v>96</v>
      </c>
      <c r="F1153" s="130" t="s">
        <v>98</v>
      </c>
      <c r="G1153" s="130">
        <v>20</v>
      </c>
      <c r="H1153" s="200" t="s">
        <v>122</v>
      </c>
    </row>
    <row r="1154" spans="1:8" hidden="1">
      <c r="A1154" s="138">
        <v>11.7</v>
      </c>
      <c r="B1154" s="274">
        <f t="shared" si="49"/>
        <v>0.66239316239316248</v>
      </c>
      <c r="C1154" s="138">
        <v>2</v>
      </c>
      <c r="D1154" s="138">
        <v>3</v>
      </c>
      <c r="E1154" s="130" t="s">
        <v>96</v>
      </c>
      <c r="F1154" s="130" t="s">
        <v>98</v>
      </c>
      <c r="G1154" s="130">
        <v>20</v>
      </c>
      <c r="H1154" s="200" t="s">
        <v>122</v>
      </c>
    </row>
    <row r="1155" spans="1:8">
      <c r="A1155" s="138">
        <v>7.2</v>
      </c>
      <c r="B1155" s="274">
        <f t="shared" si="49"/>
        <v>1.0763888888888888</v>
      </c>
      <c r="C1155" s="138">
        <v>2</v>
      </c>
      <c r="D1155" s="138">
        <v>3</v>
      </c>
      <c r="E1155" s="130" t="s">
        <v>97</v>
      </c>
      <c r="F1155" s="130" t="s">
        <v>98</v>
      </c>
      <c r="G1155" s="130">
        <v>20</v>
      </c>
      <c r="H1155" s="200" t="s">
        <v>122</v>
      </c>
    </row>
    <row r="1156" spans="1:8">
      <c r="A1156" s="138">
        <v>5.9</v>
      </c>
      <c r="B1156" s="274">
        <f t="shared" si="49"/>
        <v>1.3135593220338981</v>
      </c>
      <c r="C1156" s="138">
        <v>2</v>
      </c>
      <c r="D1156" s="138">
        <v>5</v>
      </c>
      <c r="E1156" s="130" t="s">
        <v>97</v>
      </c>
      <c r="F1156" s="130" t="s">
        <v>98</v>
      </c>
      <c r="G1156" s="130">
        <v>20</v>
      </c>
      <c r="H1156" s="200" t="s">
        <v>122</v>
      </c>
    </row>
    <row r="1157" spans="1:8" hidden="1">
      <c r="A1157" s="138">
        <v>11</v>
      </c>
      <c r="B1157" s="274">
        <f t="shared" si="49"/>
        <v>0.70454545454545459</v>
      </c>
      <c r="C1157" s="138">
        <v>2</v>
      </c>
      <c r="D1157" s="138">
        <v>3</v>
      </c>
      <c r="E1157" s="130" t="s">
        <v>96</v>
      </c>
      <c r="F1157" s="130" t="s">
        <v>98</v>
      </c>
      <c r="G1157" s="130">
        <v>20</v>
      </c>
      <c r="H1157" s="200" t="s">
        <v>122</v>
      </c>
    </row>
    <row r="1158" spans="1:8" hidden="1">
      <c r="A1158" s="138">
        <v>8.1999999999999993</v>
      </c>
      <c r="B1158" s="274">
        <f t="shared" si="49"/>
        <v>0.94512195121951226</v>
      </c>
      <c r="C1158" s="138">
        <v>2</v>
      </c>
      <c r="D1158" s="138">
        <v>3</v>
      </c>
      <c r="E1158" s="130" t="s">
        <v>96</v>
      </c>
      <c r="F1158" s="130" t="s">
        <v>98</v>
      </c>
      <c r="G1158" s="130">
        <v>20</v>
      </c>
      <c r="H1158" s="200" t="s">
        <v>122</v>
      </c>
    </row>
    <row r="1159" spans="1:8" hidden="1">
      <c r="A1159" s="138">
        <v>9.8000000000000007</v>
      </c>
      <c r="B1159" s="274">
        <f t="shared" si="49"/>
        <v>0.79081632653061218</v>
      </c>
      <c r="C1159" s="138">
        <v>28</v>
      </c>
      <c r="D1159" s="138">
        <v>3</v>
      </c>
      <c r="E1159" s="130" t="s">
        <v>96</v>
      </c>
      <c r="F1159" s="130" t="s">
        <v>98</v>
      </c>
      <c r="G1159" s="130">
        <v>20</v>
      </c>
      <c r="H1159" s="200" t="s">
        <v>122</v>
      </c>
    </row>
    <row r="1160" spans="1:8" hidden="1">
      <c r="A1160" s="138">
        <v>6.5</v>
      </c>
      <c r="B1160" s="274">
        <f t="shared" si="49"/>
        <v>1.1923076923076923</v>
      </c>
      <c r="C1160" s="138">
        <v>3</v>
      </c>
      <c r="D1160" s="138">
        <v>3</v>
      </c>
      <c r="E1160" s="130" t="s">
        <v>96</v>
      </c>
      <c r="F1160" s="130" t="s">
        <v>98</v>
      </c>
      <c r="G1160" s="130">
        <v>20</v>
      </c>
      <c r="H1160" s="200" t="s">
        <v>122</v>
      </c>
    </row>
    <row r="1161" spans="1:8" hidden="1">
      <c r="A1161" s="138">
        <v>7.2</v>
      </c>
      <c r="B1161" s="274">
        <f t="shared" si="49"/>
        <v>1.0763888888888888</v>
      </c>
      <c r="C1161" s="138">
        <v>2</v>
      </c>
      <c r="D1161" s="138">
        <v>3</v>
      </c>
      <c r="E1161" s="130" t="s">
        <v>96</v>
      </c>
      <c r="F1161" s="130" t="s">
        <v>98</v>
      </c>
      <c r="G1161" s="130">
        <v>20</v>
      </c>
      <c r="H1161" s="200" t="s">
        <v>122</v>
      </c>
    </row>
    <row r="1162" spans="1:8" hidden="1">
      <c r="A1162" s="195">
        <v>14.4</v>
      </c>
      <c r="B1162" s="273">
        <f t="shared" ref="B1162:B1174" si="50">IF(A1162&gt;0,13.6/A1162,"")</f>
        <v>0.94444444444444442</v>
      </c>
      <c r="C1162" s="195">
        <v>2</v>
      </c>
      <c r="D1162" s="195">
        <v>3</v>
      </c>
      <c r="E1162" s="186" t="s">
        <v>114</v>
      </c>
      <c r="F1162" s="186" t="s">
        <v>98</v>
      </c>
      <c r="G1162" s="130">
        <v>20</v>
      </c>
      <c r="H1162" s="200" t="s">
        <v>122</v>
      </c>
    </row>
    <row r="1163" spans="1:8" hidden="1">
      <c r="A1163" s="195">
        <v>11.5</v>
      </c>
      <c r="B1163" s="273">
        <f t="shared" si="50"/>
        <v>1.182608695652174</v>
      </c>
      <c r="C1163" s="195">
        <v>2</v>
      </c>
      <c r="D1163" s="195">
        <v>3</v>
      </c>
      <c r="E1163" s="186" t="s">
        <v>96</v>
      </c>
      <c r="F1163" s="186" t="s">
        <v>98</v>
      </c>
      <c r="G1163" s="130">
        <v>20</v>
      </c>
      <c r="H1163" s="200" t="s">
        <v>122</v>
      </c>
    </row>
    <row r="1164" spans="1:8">
      <c r="A1164" s="195">
        <v>9.8000000000000007</v>
      </c>
      <c r="B1164" s="273">
        <f t="shared" si="50"/>
        <v>1.3877551020408161</v>
      </c>
      <c r="C1164" s="195">
        <v>1</v>
      </c>
      <c r="D1164" s="195">
        <v>3</v>
      </c>
      <c r="E1164" s="186" t="s">
        <v>97</v>
      </c>
      <c r="F1164" s="186" t="s">
        <v>98</v>
      </c>
      <c r="G1164" s="130">
        <v>20</v>
      </c>
      <c r="H1164" s="200" t="s">
        <v>122</v>
      </c>
    </row>
    <row r="1165" spans="1:8" hidden="1">
      <c r="A1165" s="195">
        <v>11</v>
      </c>
      <c r="B1165" s="273">
        <f t="shared" si="50"/>
        <v>1.2363636363636363</v>
      </c>
      <c r="C1165" s="195">
        <v>2</v>
      </c>
      <c r="D1165" s="195">
        <v>3</v>
      </c>
      <c r="E1165" s="186" t="s">
        <v>96</v>
      </c>
      <c r="F1165" s="186" t="s">
        <v>98</v>
      </c>
      <c r="G1165" s="130">
        <v>20</v>
      </c>
      <c r="H1165" s="200" t="s">
        <v>122</v>
      </c>
    </row>
    <row r="1166" spans="1:8" hidden="1">
      <c r="A1166" s="195">
        <v>17.399999999999999</v>
      </c>
      <c r="B1166" s="273">
        <f t="shared" si="50"/>
        <v>0.7816091954022989</v>
      </c>
      <c r="C1166" s="195">
        <v>1</v>
      </c>
      <c r="D1166" s="195">
        <v>4</v>
      </c>
      <c r="E1166" s="186" t="s">
        <v>97</v>
      </c>
      <c r="F1166" s="186" t="s">
        <v>98</v>
      </c>
      <c r="G1166" s="130">
        <v>20</v>
      </c>
      <c r="H1166" s="200" t="s">
        <v>122</v>
      </c>
    </row>
    <row r="1167" spans="1:8" hidden="1">
      <c r="A1167" s="195">
        <v>14.8</v>
      </c>
      <c r="B1167" s="273">
        <f t="shared" si="50"/>
        <v>0.91891891891891886</v>
      </c>
      <c r="C1167" s="195">
        <v>1</v>
      </c>
      <c r="D1167" s="195">
        <v>4</v>
      </c>
      <c r="E1167" s="186" t="s">
        <v>97</v>
      </c>
      <c r="F1167" s="186" t="s">
        <v>98</v>
      </c>
      <c r="G1167" s="130">
        <v>20</v>
      </c>
      <c r="H1167" s="200" t="s">
        <v>122</v>
      </c>
    </row>
    <row r="1168" spans="1:8">
      <c r="A1168" s="195">
        <v>9.6999999999999993</v>
      </c>
      <c r="B1168" s="273">
        <f t="shared" si="50"/>
        <v>1.4020618556701032</v>
      </c>
      <c r="C1168" s="195">
        <v>2</v>
      </c>
      <c r="D1168" s="195">
        <v>3</v>
      </c>
      <c r="E1168" s="186" t="s">
        <v>97</v>
      </c>
      <c r="F1168" s="186" t="s">
        <v>98</v>
      </c>
      <c r="G1168" s="130">
        <v>20</v>
      </c>
      <c r="H1168" s="200" t="s">
        <v>122</v>
      </c>
    </row>
    <row r="1169" spans="1:8">
      <c r="A1169" s="195">
        <v>8.3000000000000007</v>
      </c>
      <c r="B1169" s="273">
        <f t="shared" si="50"/>
        <v>1.6385542168674696</v>
      </c>
      <c r="C1169" s="195">
        <v>1</v>
      </c>
      <c r="D1169" s="195">
        <v>3</v>
      </c>
      <c r="E1169" s="186" t="s">
        <v>97</v>
      </c>
      <c r="F1169" s="186" t="s">
        <v>98</v>
      </c>
      <c r="G1169" s="130">
        <v>20</v>
      </c>
      <c r="H1169" s="200" t="s">
        <v>122</v>
      </c>
    </row>
    <row r="1170" spans="1:8" hidden="1">
      <c r="A1170" s="195">
        <v>10.4</v>
      </c>
      <c r="B1170" s="273">
        <f t="shared" si="50"/>
        <v>1.3076923076923077</v>
      </c>
      <c r="C1170" s="195">
        <v>5</v>
      </c>
      <c r="D1170" s="195">
        <v>5</v>
      </c>
      <c r="E1170" s="186" t="s">
        <v>96</v>
      </c>
      <c r="F1170" s="186" t="s">
        <v>98</v>
      </c>
      <c r="G1170" s="130">
        <v>20</v>
      </c>
      <c r="H1170" s="200" t="s">
        <v>122</v>
      </c>
    </row>
    <row r="1171" spans="1:8" hidden="1">
      <c r="A1171" s="195">
        <v>12.5</v>
      </c>
      <c r="B1171" s="273">
        <f t="shared" si="50"/>
        <v>1.0880000000000001</v>
      </c>
      <c r="C1171" s="195">
        <v>2</v>
      </c>
      <c r="D1171" s="195">
        <v>3</v>
      </c>
      <c r="E1171" s="186" t="s">
        <v>96</v>
      </c>
      <c r="F1171" s="186" t="s">
        <v>98</v>
      </c>
      <c r="G1171" s="130">
        <v>20</v>
      </c>
      <c r="H1171" s="200" t="s">
        <v>122</v>
      </c>
    </row>
    <row r="1172" spans="1:8" hidden="1">
      <c r="A1172" s="138">
        <v>12.2</v>
      </c>
      <c r="B1172" s="274">
        <f t="shared" si="50"/>
        <v>1.1147540983606559</v>
      </c>
      <c r="C1172" s="138">
        <v>1</v>
      </c>
      <c r="D1172" s="138">
        <v>4</v>
      </c>
      <c r="E1172" s="130" t="s">
        <v>97</v>
      </c>
      <c r="F1172" s="130" t="s">
        <v>98</v>
      </c>
      <c r="G1172" s="130">
        <v>20</v>
      </c>
      <c r="H1172" s="200" t="s">
        <v>122</v>
      </c>
    </row>
    <row r="1173" spans="1:8" hidden="1">
      <c r="A1173" s="138">
        <v>12.1</v>
      </c>
      <c r="B1173" s="274">
        <f t="shared" si="50"/>
        <v>1.1239669421487604</v>
      </c>
      <c r="C1173" s="138">
        <v>4</v>
      </c>
      <c r="D1173" s="138">
        <v>3</v>
      </c>
      <c r="E1173" s="130" t="s">
        <v>96</v>
      </c>
      <c r="F1173" s="130" t="s">
        <v>98</v>
      </c>
      <c r="G1173" s="130">
        <v>20</v>
      </c>
      <c r="H1173" s="200" t="s">
        <v>122</v>
      </c>
    </row>
    <row r="1174" spans="1:8" hidden="1">
      <c r="A1174" s="138">
        <v>16.5</v>
      </c>
      <c r="B1174" s="274">
        <f t="shared" si="50"/>
        <v>0.82424242424242422</v>
      </c>
      <c r="C1174" s="138">
        <v>4</v>
      </c>
      <c r="D1174" s="138">
        <v>5</v>
      </c>
      <c r="E1174" s="130" t="s">
        <v>96</v>
      </c>
      <c r="F1174" s="130" t="s">
        <v>98</v>
      </c>
      <c r="G1174" s="130">
        <v>20</v>
      </c>
      <c r="H1174" s="200" t="s">
        <v>122</v>
      </c>
    </row>
  </sheetData>
  <autoFilter ref="A1:H1174">
    <filterColumn colId="1"/>
    <filterColumn colId="2"/>
    <filterColumn colId="3">
      <filters>
        <filter val="1"/>
        <filter val="2"/>
        <filter val="3"/>
        <filter val="5"/>
      </filters>
    </filterColumn>
    <filterColumn colId="4">
      <filters>
        <filter val="V"/>
      </filters>
    </filterColumn>
    <filterColumn colId="5">
      <filters>
        <filter val="L"/>
        <filter val="N"/>
        <filter val="S"/>
      </filters>
    </filterColumn>
    <filterColumn colId="6"/>
    <filterColumn colId="7"/>
  </autoFilter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J248"/>
  <sheetViews>
    <sheetView zoomScaleNormal="100" workbookViewId="0">
      <selection activeCell="BF22" sqref="BF22"/>
    </sheetView>
  </sheetViews>
  <sheetFormatPr defaultRowHeight="15"/>
  <cols>
    <col min="1" max="1" width="5.85546875" customWidth="1"/>
    <col min="2" max="2" width="6.5703125" customWidth="1"/>
    <col min="3" max="3" width="6.28515625" customWidth="1"/>
    <col min="4" max="4" width="4.42578125" bestFit="1" customWidth="1"/>
    <col min="5" max="5" width="4.140625" bestFit="1" customWidth="1"/>
    <col min="6" max="6" width="6" bestFit="1" customWidth="1"/>
    <col min="7" max="7" width="4.7109375" bestFit="1" customWidth="1"/>
    <col min="8" max="8" width="11.42578125" bestFit="1" customWidth="1"/>
    <col min="9" max="9" width="7.7109375" customWidth="1"/>
    <col min="10" max="10" width="5.28515625" customWidth="1"/>
    <col min="11" max="11" width="6.5703125" customWidth="1"/>
    <col min="12" max="12" width="6.28515625" customWidth="1"/>
    <col min="13" max="13" width="4.42578125" bestFit="1" customWidth="1"/>
    <col min="14" max="14" width="4.140625" bestFit="1" customWidth="1"/>
    <col min="15" max="15" width="6" bestFit="1" customWidth="1"/>
    <col min="16" max="16" width="4.7109375" bestFit="1" customWidth="1"/>
    <col min="17" max="17" width="11.42578125" bestFit="1" customWidth="1"/>
    <col min="18" max="18" width="7.7109375" customWidth="1"/>
    <col min="19" max="19" width="5.5703125" customWidth="1"/>
    <col min="20" max="20" width="6.7109375" customWidth="1"/>
    <col min="21" max="21" width="6.28515625" customWidth="1"/>
    <col min="22" max="22" width="4.42578125" bestFit="1" customWidth="1"/>
    <col min="23" max="23" width="4.140625" bestFit="1" customWidth="1"/>
    <col min="24" max="24" width="6" bestFit="1" customWidth="1"/>
    <col min="25" max="25" width="4.7109375" bestFit="1" customWidth="1"/>
    <col min="26" max="26" width="11.42578125" bestFit="1" customWidth="1"/>
    <col min="27" max="27" width="4.7109375" bestFit="1" customWidth="1"/>
    <col min="28" max="28" width="6" customWidth="1"/>
    <col min="29" max="29" width="7" customWidth="1"/>
    <col min="30" max="30" width="6.42578125" customWidth="1"/>
    <col min="31" max="31" width="4.42578125" bestFit="1" customWidth="1"/>
    <col min="32" max="32" width="4.140625" bestFit="1" customWidth="1"/>
    <col min="33" max="33" width="6" bestFit="1" customWidth="1"/>
    <col min="34" max="34" width="4.7109375" bestFit="1" customWidth="1"/>
    <col min="35" max="35" width="11.42578125" bestFit="1" customWidth="1"/>
    <col min="37" max="37" width="5.7109375" customWidth="1"/>
    <col min="38" max="38" width="6.85546875" customWidth="1"/>
    <col min="39" max="39" width="7.42578125" customWidth="1"/>
    <col min="40" max="40" width="4.42578125" bestFit="1" customWidth="1"/>
    <col min="41" max="41" width="4.140625" bestFit="1" customWidth="1"/>
    <col min="42" max="42" width="6" bestFit="1" customWidth="1"/>
    <col min="43" max="43" width="4.7109375" bestFit="1" customWidth="1"/>
    <col min="44" max="44" width="11.42578125" bestFit="1" customWidth="1"/>
    <col min="46" max="46" width="6.140625" customWidth="1"/>
    <col min="47" max="47" width="7.7109375" customWidth="1"/>
    <col min="48" max="48" width="7" customWidth="1"/>
    <col min="49" max="49" width="4.42578125" bestFit="1" customWidth="1"/>
    <col min="50" max="50" width="4.140625" bestFit="1" customWidth="1"/>
    <col min="51" max="51" width="6" bestFit="1" customWidth="1"/>
    <col min="52" max="52" width="4.7109375" bestFit="1" customWidth="1"/>
    <col min="53" max="53" width="4.28515625" bestFit="1" customWidth="1"/>
    <col min="55" max="55" width="5.7109375" customWidth="1"/>
    <col min="56" max="56" width="6.85546875" customWidth="1"/>
    <col min="57" max="57" width="6.42578125" customWidth="1"/>
    <col min="58" max="58" width="4.42578125" bestFit="1" customWidth="1"/>
    <col min="59" max="59" width="4.140625" bestFit="1" customWidth="1"/>
    <col min="60" max="60" width="6" bestFit="1" customWidth="1"/>
    <col min="61" max="61" width="4.7109375" bestFit="1" customWidth="1"/>
    <col min="62" max="62" width="4.28515625" bestFit="1" customWidth="1"/>
    <col min="64" max="64" width="5.5703125" customWidth="1"/>
    <col min="65" max="65" width="7.140625" customWidth="1"/>
    <col min="66" max="66" width="6.85546875" customWidth="1"/>
    <col min="67" max="67" width="4.5703125" bestFit="1" customWidth="1"/>
    <col min="68" max="68" width="4.140625" bestFit="1" customWidth="1"/>
    <col min="69" max="69" width="6" bestFit="1" customWidth="1"/>
    <col min="70" max="70" width="4.7109375" bestFit="1" customWidth="1"/>
    <col min="71" max="71" width="11.42578125" bestFit="1" customWidth="1"/>
    <col min="73" max="73" width="5.85546875" customWidth="1"/>
    <col min="74" max="74" width="7" customWidth="1"/>
    <col min="75" max="75" width="6.5703125" customWidth="1"/>
    <col min="76" max="76" width="4.42578125" bestFit="1" customWidth="1"/>
    <col min="77" max="77" width="4.140625" bestFit="1" customWidth="1"/>
    <col min="78" max="78" width="6" bestFit="1" customWidth="1"/>
    <col min="79" max="79" width="4.7109375" bestFit="1" customWidth="1"/>
    <col min="80" max="80" width="4.28515625" bestFit="1" customWidth="1"/>
    <col min="82" max="82" width="5.5703125" customWidth="1"/>
    <col min="83" max="83" width="7.42578125" customWidth="1"/>
    <col min="84" max="84" width="6.7109375" customWidth="1"/>
    <col min="85" max="85" width="4.42578125" bestFit="1" customWidth="1"/>
    <col min="86" max="86" width="4.140625" bestFit="1" customWidth="1"/>
    <col min="87" max="87" width="6" bestFit="1" customWidth="1"/>
    <col min="88" max="88" width="4.7109375" bestFit="1" customWidth="1"/>
    <col min="89" max="89" width="4.28515625" bestFit="1" customWidth="1"/>
    <col min="91" max="91" width="5.42578125" customWidth="1"/>
    <col min="92" max="92" width="6.7109375" customWidth="1"/>
    <col min="93" max="93" width="6.5703125" customWidth="1"/>
    <col min="94" max="94" width="4.5703125" bestFit="1" customWidth="1"/>
    <col min="95" max="95" width="4.140625" bestFit="1" customWidth="1"/>
    <col min="96" max="96" width="6" bestFit="1" customWidth="1"/>
    <col min="97" max="97" width="4.7109375" bestFit="1" customWidth="1"/>
    <col min="98" max="98" width="11.42578125" bestFit="1" customWidth="1"/>
    <col min="100" max="100" width="5.42578125" customWidth="1"/>
    <col min="101" max="101" width="7.140625" customWidth="1"/>
    <col min="102" max="102" width="6.85546875" customWidth="1"/>
    <col min="103" max="103" width="4.42578125" bestFit="1" customWidth="1"/>
    <col min="104" max="104" width="4.140625" bestFit="1" customWidth="1"/>
    <col min="105" max="105" width="6" bestFit="1" customWidth="1"/>
    <col min="106" max="106" width="4.7109375" bestFit="1" customWidth="1"/>
    <col min="107" max="107" width="4.28515625" bestFit="1" customWidth="1"/>
    <col min="109" max="109" width="5.28515625" customWidth="1"/>
    <col min="110" max="110" width="6.85546875" customWidth="1"/>
    <col min="111" max="111" width="6.7109375" customWidth="1"/>
    <col min="112" max="112" width="4.5703125" bestFit="1" customWidth="1"/>
    <col min="113" max="113" width="4.140625" bestFit="1" customWidth="1"/>
    <col min="114" max="114" width="6" bestFit="1" customWidth="1"/>
    <col min="115" max="115" width="4.7109375" bestFit="1" customWidth="1"/>
    <col min="116" max="116" width="11.42578125" bestFit="1" customWidth="1"/>
    <col min="118" max="119" width="6.5703125" customWidth="1"/>
    <col min="120" max="120" width="7.140625" customWidth="1"/>
    <col min="121" max="121" width="4.5703125" bestFit="1" customWidth="1"/>
    <col min="122" max="122" width="4.140625" bestFit="1" customWidth="1"/>
    <col min="123" max="123" width="6" bestFit="1" customWidth="1"/>
    <col min="124" max="124" width="4.7109375" bestFit="1" customWidth="1"/>
    <col min="125" max="125" width="11.42578125" bestFit="1" customWidth="1"/>
    <col min="127" max="127" width="5.42578125" customWidth="1"/>
    <col min="128" max="128" width="7.42578125" customWidth="1"/>
    <col min="129" max="129" width="6.42578125" customWidth="1"/>
    <col min="130" max="130" width="4.42578125" bestFit="1" customWidth="1"/>
    <col min="131" max="131" width="4.140625" bestFit="1" customWidth="1"/>
    <col min="132" max="132" width="6" bestFit="1" customWidth="1"/>
    <col min="133" max="133" width="4.7109375" bestFit="1" customWidth="1"/>
    <col min="134" max="134" width="4.28515625" bestFit="1" customWidth="1"/>
    <col min="136" max="136" width="5.5703125" customWidth="1"/>
    <col min="137" max="137" width="7.28515625" customWidth="1"/>
    <col min="138" max="138" width="6.7109375" customWidth="1"/>
    <col min="139" max="139" width="4.5703125" bestFit="1" customWidth="1"/>
    <col min="140" max="140" width="4.140625" bestFit="1" customWidth="1"/>
    <col min="141" max="141" width="6" bestFit="1" customWidth="1"/>
    <col min="142" max="142" width="4.7109375" bestFit="1" customWidth="1"/>
    <col min="143" max="143" width="11.42578125" bestFit="1" customWidth="1"/>
    <col min="145" max="145" width="5.42578125" customWidth="1"/>
    <col min="146" max="146" width="6.85546875" customWidth="1"/>
    <col min="147" max="147" width="6.42578125" customWidth="1"/>
    <col min="148" max="148" width="4.5703125" bestFit="1" customWidth="1"/>
    <col min="149" max="149" width="4.140625" bestFit="1" customWidth="1"/>
    <col min="150" max="150" width="6" bestFit="1" customWidth="1"/>
    <col min="151" max="151" width="4.7109375" bestFit="1" customWidth="1"/>
    <col min="152" max="152" width="11.42578125" bestFit="1" customWidth="1"/>
    <col min="154" max="154" width="5.42578125" customWidth="1"/>
    <col min="155" max="155" width="7.5703125" customWidth="1"/>
    <col min="156" max="156" width="6.7109375" customWidth="1"/>
    <col min="157" max="157" width="4.42578125" bestFit="1" customWidth="1"/>
    <col min="158" max="158" width="4.140625" bestFit="1" customWidth="1"/>
    <col min="159" max="159" width="6" bestFit="1" customWidth="1"/>
    <col min="160" max="160" width="4.7109375" bestFit="1" customWidth="1"/>
    <col min="161" max="161" width="4.28515625" bestFit="1" customWidth="1"/>
    <col min="163" max="163" width="6.7109375" customWidth="1"/>
    <col min="164" max="164" width="7.140625" customWidth="1"/>
    <col min="165" max="165" width="6.7109375" customWidth="1"/>
    <col min="166" max="166" width="4.5703125" bestFit="1" customWidth="1"/>
    <col min="167" max="167" width="4.140625" bestFit="1" customWidth="1"/>
    <col min="168" max="168" width="6" bestFit="1" customWidth="1"/>
    <col min="169" max="169" width="4.7109375" bestFit="1" customWidth="1"/>
    <col min="170" max="170" width="11.42578125" bestFit="1" customWidth="1"/>
    <col min="172" max="172" width="5.28515625" customWidth="1"/>
    <col min="173" max="173" width="6.85546875" customWidth="1"/>
    <col min="174" max="174" width="6.42578125" customWidth="1"/>
    <col min="175" max="175" width="4.5703125" bestFit="1" customWidth="1"/>
    <col min="176" max="176" width="4.140625" bestFit="1" customWidth="1"/>
    <col min="177" max="177" width="6" bestFit="1" customWidth="1"/>
    <col min="178" max="178" width="4.7109375" bestFit="1" customWidth="1"/>
    <col min="179" max="179" width="8.7109375" bestFit="1" customWidth="1"/>
    <col min="181" max="181" width="5.42578125" customWidth="1"/>
    <col min="182" max="182" width="6.5703125" customWidth="1"/>
    <col min="183" max="183" width="6.42578125" customWidth="1"/>
    <col min="184" max="184" width="4.28515625" customWidth="1"/>
    <col min="185" max="185" width="4.140625" bestFit="1" customWidth="1"/>
    <col min="186" max="186" width="6" bestFit="1" customWidth="1"/>
    <col min="187" max="187" width="4.7109375" bestFit="1" customWidth="1"/>
    <col min="188" max="188" width="8.7109375" bestFit="1" customWidth="1"/>
    <col min="190" max="190" width="5.5703125" customWidth="1"/>
    <col min="191" max="191" width="6.7109375" customWidth="1"/>
    <col min="192" max="192" width="6.28515625" customWidth="1"/>
    <col min="193" max="193" width="4.42578125" bestFit="1" customWidth="1"/>
    <col min="194" max="194" width="4.140625" bestFit="1" customWidth="1"/>
    <col min="195" max="195" width="6" bestFit="1" customWidth="1"/>
    <col min="196" max="196" width="4.7109375" bestFit="1" customWidth="1"/>
    <col min="197" max="197" width="4.28515625" bestFit="1" customWidth="1"/>
    <col min="199" max="199" width="5.42578125" customWidth="1"/>
    <col min="200" max="200" width="6.5703125" customWidth="1"/>
    <col min="201" max="201" width="6.7109375" customWidth="1"/>
    <col min="202" max="202" width="4.5703125" bestFit="1" customWidth="1"/>
    <col min="203" max="203" width="4.140625" bestFit="1" customWidth="1"/>
    <col min="204" max="204" width="6" bestFit="1" customWidth="1"/>
    <col min="205" max="205" width="4.7109375" bestFit="1" customWidth="1"/>
    <col min="206" max="206" width="8.7109375" bestFit="1" customWidth="1"/>
    <col min="208" max="208" width="5.28515625" customWidth="1"/>
    <col min="209" max="209" width="6.85546875" customWidth="1"/>
    <col min="210" max="210" width="6.5703125" customWidth="1"/>
    <col min="211" max="211" width="4.5703125" bestFit="1" customWidth="1"/>
    <col min="212" max="212" width="4.140625" bestFit="1" customWidth="1"/>
    <col min="213" max="213" width="6" bestFit="1" customWidth="1"/>
    <col min="214" max="214" width="4.7109375" bestFit="1" customWidth="1"/>
    <col min="215" max="215" width="8.7109375" bestFit="1" customWidth="1"/>
    <col min="217" max="217" width="5.42578125" customWidth="1"/>
    <col min="218" max="219" width="6.42578125" customWidth="1"/>
    <col min="220" max="220" width="4.42578125" bestFit="1" customWidth="1"/>
    <col min="221" max="221" width="4.140625" bestFit="1" customWidth="1"/>
    <col min="222" max="222" width="6" bestFit="1" customWidth="1"/>
    <col min="223" max="223" width="4.7109375" bestFit="1" customWidth="1"/>
    <col min="224" max="224" width="4.28515625" bestFit="1" customWidth="1"/>
    <col min="226" max="226" width="5.42578125" customWidth="1"/>
    <col min="227" max="227" width="6.5703125" customWidth="1"/>
    <col min="228" max="228" width="6.85546875" customWidth="1"/>
    <col min="229" max="229" width="4.5703125" bestFit="1" customWidth="1"/>
    <col min="230" max="230" width="4.140625" bestFit="1" customWidth="1"/>
    <col min="231" max="231" width="6" bestFit="1" customWidth="1"/>
    <col min="232" max="232" width="4.7109375" bestFit="1" customWidth="1"/>
    <col min="233" max="233" width="8.7109375" bestFit="1" customWidth="1"/>
    <col min="235" max="235" width="5.140625" customWidth="1"/>
    <col min="236" max="236" width="6.5703125" customWidth="1"/>
    <col min="237" max="237" width="6.42578125" customWidth="1"/>
    <col min="238" max="238" width="4.5703125" bestFit="1" customWidth="1"/>
    <col min="239" max="239" width="4.140625" bestFit="1" customWidth="1"/>
    <col min="240" max="240" width="6" bestFit="1" customWidth="1"/>
    <col min="241" max="241" width="4.7109375" bestFit="1" customWidth="1"/>
    <col min="242" max="242" width="8.7109375" bestFit="1" customWidth="1"/>
    <col min="244" max="244" width="5.42578125" customWidth="1"/>
    <col min="245" max="245" width="7" customWidth="1"/>
    <col min="246" max="246" width="6.7109375" customWidth="1"/>
    <col min="247" max="247" width="4.42578125" bestFit="1" customWidth="1"/>
    <col min="248" max="248" width="4.140625" bestFit="1" customWidth="1"/>
    <col min="249" max="249" width="6" bestFit="1" customWidth="1"/>
    <col min="250" max="250" width="4.7109375" bestFit="1" customWidth="1"/>
    <col min="251" max="251" width="4.28515625" bestFit="1" customWidth="1"/>
    <col min="253" max="253" width="5.5703125" customWidth="1"/>
    <col min="254" max="255" width="6.42578125" customWidth="1"/>
    <col min="256" max="256" width="4.5703125" bestFit="1" customWidth="1"/>
    <col min="257" max="257" width="4.140625" bestFit="1" customWidth="1"/>
    <col min="258" max="258" width="6" bestFit="1" customWidth="1"/>
    <col min="259" max="259" width="4.7109375" bestFit="1" customWidth="1"/>
    <col min="260" max="260" width="8.7109375" bestFit="1" customWidth="1"/>
    <col min="262" max="262" width="5.7109375" customWidth="1"/>
    <col min="263" max="264" width="6.85546875" customWidth="1"/>
    <col min="265" max="265" width="4.5703125" bestFit="1" customWidth="1"/>
    <col min="266" max="266" width="4.140625" bestFit="1" customWidth="1"/>
    <col min="267" max="267" width="6" bestFit="1" customWidth="1"/>
    <col min="268" max="268" width="4.7109375" bestFit="1" customWidth="1"/>
    <col min="269" max="269" width="8.7109375" bestFit="1" customWidth="1"/>
    <col min="271" max="271" width="5.28515625" customWidth="1"/>
    <col min="272" max="272" width="6.85546875" customWidth="1"/>
    <col min="273" max="273" width="6.42578125" customWidth="1"/>
    <col min="274" max="274" width="4.42578125" bestFit="1" customWidth="1"/>
    <col min="275" max="275" width="4.140625" bestFit="1" customWidth="1"/>
    <col min="276" max="276" width="6" bestFit="1" customWidth="1"/>
    <col min="277" max="277" width="4.7109375" bestFit="1" customWidth="1"/>
    <col min="278" max="278" width="4.28515625" bestFit="1" customWidth="1"/>
    <col min="280" max="280" width="5.42578125" customWidth="1"/>
    <col min="281" max="281" width="6.85546875" customWidth="1"/>
    <col min="282" max="282" width="6.42578125" customWidth="1"/>
    <col min="283" max="283" width="4.5703125" bestFit="1" customWidth="1"/>
    <col min="284" max="284" width="4.140625" bestFit="1" customWidth="1"/>
    <col min="285" max="285" width="6" bestFit="1" customWidth="1"/>
    <col min="286" max="286" width="4.7109375" bestFit="1" customWidth="1"/>
    <col min="287" max="287" width="8.7109375" bestFit="1" customWidth="1"/>
    <col min="289" max="289" width="5.42578125" customWidth="1"/>
    <col min="290" max="291" width="6.42578125" customWidth="1"/>
    <col min="292" max="292" width="4.42578125" bestFit="1" customWidth="1"/>
    <col min="293" max="293" width="4.140625" bestFit="1" customWidth="1"/>
    <col min="294" max="294" width="6" bestFit="1" customWidth="1"/>
    <col min="295" max="295" width="4.7109375" bestFit="1" customWidth="1"/>
    <col min="296" max="296" width="4.28515625" bestFit="1" customWidth="1"/>
  </cols>
  <sheetData>
    <row r="1" spans="1:296">
      <c r="A1" s="530" t="s">
        <v>193</v>
      </c>
      <c r="B1" s="530"/>
      <c r="C1" s="530"/>
      <c r="J1" s="179" t="s">
        <v>125</v>
      </c>
      <c r="K1" s="179"/>
      <c r="L1" s="179"/>
      <c r="M1" s="179"/>
      <c r="S1" s="179" t="s">
        <v>126</v>
      </c>
      <c r="T1" s="179"/>
      <c r="U1" s="179"/>
      <c r="AB1" s="1" t="s">
        <v>127</v>
      </c>
      <c r="AK1" s="1" t="s">
        <v>128</v>
      </c>
      <c r="AT1" s="324"/>
      <c r="AU1" s="99"/>
      <c r="AV1" s="99"/>
      <c r="AW1" s="99"/>
      <c r="AX1" s="99"/>
      <c r="AY1" s="99"/>
      <c r="AZ1" s="99"/>
      <c r="BA1" s="99"/>
      <c r="BB1" s="99"/>
      <c r="BC1" s="324"/>
      <c r="BD1" s="99"/>
      <c r="BE1" s="99"/>
      <c r="BF1" s="99"/>
      <c r="BG1" s="99"/>
      <c r="BH1" s="99"/>
      <c r="BI1" s="99"/>
      <c r="BJ1" s="99"/>
      <c r="BK1" s="99"/>
      <c r="BL1" s="324"/>
      <c r="BM1" s="99"/>
      <c r="BN1" s="99"/>
      <c r="BO1" s="99"/>
      <c r="BP1" s="99"/>
      <c r="BQ1" s="99"/>
      <c r="BR1" s="99"/>
      <c r="BS1" s="99"/>
      <c r="BT1" s="99"/>
      <c r="BU1" s="324"/>
      <c r="BV1" s="99"/>
      <c r="BW1" s="99"/>
      <c r="BX1" s="99"/>
      <c r="BY1" s="99"/>
      <c r="BZ1" s="99"/>
      <c r="CA1" s="99"/>
      <c r="CB1" s="99"/>
      <c r="CC1" s="99"/>
      <c r="CD1" s="324"/>
      <c r="CE1" s="99"/>
      <c r="CF1" s="99"/>
      <c r="CG1" s="99"/>
      <c r="CH1" s="99"/>
      <c r="CI1" s="99"/>
      <c r="CJ1" s="99"/>
      <c r="CK1" s="99"/>
      <c r="CL1" s="99"/>
      <c r="CM1" s="324"/>
      <c r="CN1" s="99"/>
      <c r="CO1" s="99"/>
      <c r="CP1" s="99"/>
      <c r="CQ1" s="99"/>
      <c r="CR1" s="99"/>
      <c r="CS1" s="99"/>
      <c r="CT1" s="99"/>
      <c r="CU1" s="99"/>
      <c r="CV1" s="324"/>
      <c r="CW1" s="99"/>
      <c r="CX1" s="99"/>
      <c r="CY1" s="99"/>
      <c r="CZ1" s="99"/>
      <c r="DA1" s="99"/>
      <c r="DB1" s="99"/>
      <c r="DC1" s="99"/>
      <c r="DD1" s="99"/>
      <c r="DE1" s="324"/>
      <c r="DF1" s="99"/>
      <c r="DG1" s="99"/>
      <c r="DH1" s="99"/>
      <c r="DI1" s="99"/>
      <c r="DJ1" s="99"/>
      <c r="DK1" s="99"/>
      <c r="DL1" s="99"/>
      <c r="DM1" s="99"/>
      <c r="DN1" s="324"/>
      <c r="DO1" s="99"/>
      <c r="DP1" s="99"/>
      <c r="DQ1" s="99"/>
      <c r="DR1" s="99"/>
      <c r="DS1" s="99"/>
      <c r="DT1" s="99"/>
      <c r="DU1" s="99"/>
      <c r="DV1" s="99"/>
      <c r="DW1" s="324"/>
      <c r="DX1" s="99"/>
      <c r="DY1" s="99"/>
      <c r="DZ1" s="99"/>
      <c r="EA1" s="99"/>
      <c r="EB1" s="99"/>
      <c r="EC1" s="99"/>
      <c r="ED1" s="99"/>
      <c r="EE1" s="99"/>
      <c r="EF1" s="324"/>
      <c r="EG1" s="99"/>
      <c r="EH1" s="99"/>
      <c r="EI1" s="99"/>
      <c r="EJ1" s="99"/>
      <c r="EK1" s="99"/>
      <c r="EL1" s="99"/>
      <c r="EM1" s="99"/>
      <c r="EN1" s="99"/>
      <c r="EO1" s="324"/>
      <c r="EP1" s="99"/>
      <c r="EQ1" s="99"/>
      <c r="ER1" s="99"/>
      <c r="ES1" s="99"/>
      <c r="ET1" s="99"/>
      <c r="EU1" s="99"/>
      <c r="EV1" s="99"/>
      <c r="EW1" s="99"/>
      <c r="EX1" s="324"/>
      <c r="EY1" s="99"/>
      <c r="EZ1" s="99"/>
      <c r="FA1" s="99"/>
      <c r="FB1" s="99"/>
      <c r="FC1" s="99"/>
      <c r="FD1" s="99"/>
      <c r="FE1" s="99"/>
      <c r="FF1" s="99"/>
      <c r="FG1" s="324"/>
      <c r="FH1" s="99"/>
      <c r="FI1" s="99"/>
      <c r="FJ1" s="99"/>
      <c r="FK1" s="99"/>
      <c r="FL1" s="99"/>
      <c r="FM1" s="99"/>
      <c r="FN1" s="99"/>
      <c r="FO1" s="99"/>
      <c r="FP1" s="324"/>
      <c r="FQ1" s="99"/>
      <c r="FR1" s="99"/>
      <c r="FS1" s="99"/>
      <c r="FT1" s="99"/>
      <c r="FU1" s="99"/>
      <c r="FV1" s="99"/>
      <c r="FW1" s="99"/>
      <c r="FX1" s="99"/>
      <c r="FY1" s="324"/>
      <c r="FZ1" s="99"/>
      <c r="GA1" s="99"/>
      <c r="GB1" s="99"/>
      <c r="GC1" s="99"/>
      <c r="GD1" s="99"/>
      <c r="GE1" s="99"/>
      <c r="GF1" s="99"/>
      <c r="GG1" s="99"/>
      <c r="GH1" s="324"/>
      <c r="GI1" s="99"/>
      <c r="GJ1" s="99"/>
      <c r="GK1" s="99"/>
      <c r="GL1" s="99"/>
      <c r="GM1" s="99"/>
      <c r="GN1" s="99"/>
      <c r="GO1" s="99"/>
      <c r="GP1" s="99"/>
      <c r="GQ1" s="324"/>
      <c r="GR1" s="99"/>
      <c r="GS1" s="99"/>
      <c r="GT1" s="99"/>
      <c r="GU1" s="99"/>
      <c r="GV1" s="99"/>
      <c r="GW1" s="99"/>
      <c r="GX1" s="99"/>
      <c r="GY1" s="99"/>
      <c r="GZ1" s="324"/>
      <c r="HA1" s="99"/>
      <c r="HB1" s="99"/>
      <c r="HC1" s="99"/>
      <c r="HD1" s="99"/>
      <c r="HE1" s="99"/>
      <c r="HF1" s="99"/>
      <c r="HG1" s="99"/>
      <c r="HH1" s="99"/>
      <c r="HI1" s="324"/>
      <c r="HJ1" s="99"/>
      <c r="HK1" s="99"/>
      <c r="HL1" s="99"/>
      <c r="HM1" s="99"/>
      <c r="HN1" s="99"/>
      <c r="HO1" s="99"/>
      <c r="HP1" s="99"/>
      <c r="HQ1" s="99"/>
      <c r="HR1" s="324"/>
      <c r="HS1" s="99"/>
      <c r="HT1" s="99"/>
      <c r="HU1" s="99"/>
      <c r="HV1" s="99"/>
      <c r="HW1" s="99"/>
      <c r="HX1" s="99"/>
      <c r="HY1" s="99"/>
      <c r="HZ1" s="99"/>
      <c r="IA1" s="324"/>
      <c r="IB1" s="99"/>
      <c r="IC1" s="99"/>
      <c r="ID1" s="99"/>
      <c r="IE1" s="99"/>
      <c r="IF1" s="99"/>
      <c r="IG1" s="99"/>
      <c r="IH1" s="99"/>
      <c r="II1" s="99"/>
      <c r="IJ1" s="324"/>
      <c r="IK1" s="99"/>
      <c r="IL1" s="99"/>
      <c r="IM1" s="99"/>
      <c r="IN1" s="99"/>
      <c r="IO1" s="99"/>
      <c r="IP1" s="99"/>
      <c r="IQ1" s="99"/>
      <c r="IR1" s="99"/>
      <c r="IS1" s="324"/>
      <c r="IT1" s="99"/>
      <c r="IU1" s="99"/>
      <c r="IV1" s="99"/>
      <c r="IW1" s="99"/>
      <c r="IX1" s="99"/>
      <c r="IY1" s="99"/>
      <c r="IZ1" s="99"/>
      <c r="JA1" s="99"/>
      <c r="JB1" s="324"/>
      <c r="JC1" s="99"/>
      <c r="JD1" s="99"/>
      <c r="JE1" s="99"/>
      <c r="JF1" s="99"/>
      <c r="JG1" s="99"/>
      <c r="JH1" s="99"/>
      <c r="JI1" s="99"/>
      <c r="JJ1" s="99"/>
      <c r="JK1" s="324"/>
      <c r="JL1" s="99"/>
      <c r="JM1" s="99"/>
      <c r="JN1" s="99"/>
      <c r="JO1" s="99"/>
      <c r="JP1" s="99"/>
      <c r="JQ1" s="99"/>
      <c r="JR1" s="99"/>
      <c r="JS1" s="99"/>
      <c r="JT1" s="324"/>
      <c r="JU1" s="99"/>
      <c r="JV1" s="99"/>
      <c r="JW1" s="99"/>
      <c r="JX1" s="99"/>
      <c r="JY1" s="99"/>
      <c r="JZ1" s="99"/>
      <c r="KA1" s="99"/>
      <c r="KB1" s="99"/>
      <c r="KC1" s="324"/>
      <c r="KD1" s="99"/>
      <c r="KE1" s="99"/>
      <c r="KF1" s="99"/>
      <c r="KG1" s="99"/>
      <c r="KH1" s="99"/>
      <c r="KI1" s="99"/>
      <c r="KJ1" s="99"/>
    </row>
    <row r="2" spans="1:296" s="126" customFormat="1" ht="28.5" customHeight="1">
      <c r="A2" s="5" t="s">
        <v>70</v>
      </c>
      <c r="B2" s="5" t="s">
        <v>108</v>
      </c>
      <c r="C2" s="5" t="s">
        <v>71</v>
      </c>
      <c r="D2" s="5" t="s">
        <v>82</v>
      </c>
      <c r="E2" s="5" t="s">
        <v>123</v>
      </c>
      <c r="F2" s="5" t="s">
        <v>124</v>
      </c>
      <c r="G2" s="5" t="s">
        <v>118</v>
      </c>
      <c r="H2" s="5" t="s">
        <v>117</v>
      </c>
      <c r="J2" s="5" t="s">
        <v>70</v>
      </c>
      <c r="K2" s="5" t="s">
        <v>108</v>
      </c>
      <c r="L2" s="5" t="s">
        <v>71</v>
      </c>
      <c r="M2" s="5" t="s">
        <v>82</v>
      </c>
      <c r="N2" s="5" t="s">
        <v>123</v>
      </c>
      <c r="O2" s="5" t="s">
        <v>124</v>
      </c>
      <c r="P2" s="5" t="s">
        <v>118</v>
      </c>
      <c r="Q2" s="5" t="s">
        <v>117</v>
      </c>
      <c r="S2" s="5" t="s">
        <v>70</v>
      </c>
      <c r="T2" s="5" t="s">
        <v>108</v>
      </c>
      <c r="U2" s="5" t="s">
        <v>71</v>
      </c>
      <c r="V2" s="5" t="s">
        <v>82</v>
      </c>
      <c r="W2" s="5" t="s">
        <v>123</v>
      </c>
      <c r="X2" s="5" t="s">
        <v>124</v>
      </c>
      <c r="Y2" s="5" t="s">
        <v>118</v>
      </c>
      <c r="Z2" s="5" t="s">
        <v>117</v>
      </c>
      <c r="AB2" s="5" t="s">
        <v>70</v>
      </c>
      <c r="AC2" s="5" t="s">
        <v>108</v>
      </c>
      <c r="AD2" s="5" t="s">
        <v>71</v>
      </c>
      <c r="AE2" s="5" t="s">
        <v>82</v>
      </c>
      <c r="AF2" s="5" t="s">
        <v>123</v>
      </c>
      <c r="AG2" s="5" t="s">
        <v>124</v>
      </c>
      <c r="AH2" s="5" t="s">
        <v>118</v>
      </c>
      <c r="AI2" s="5" t="s">
        <v>117</v>
      </c>
      <c r="AK2" s="5" t="s">
        <v>70</v>
      </c>
      <c r="AL2" s="5" t="s">
        <v>108</v>
      </c>
      <c r="AM2" s="5" t="s">
        <v>71</v>
      </c>
      <c r="AN2" s="5" t="s">
        <v>82</v>
      </c>
      <c r="AO2" s="5" t="s">
        <v>123</v>
      </c>
      <c r="AP2" s="5" t="s">
        <v>124</v>
      </c>
      <c r="AQ2" s="5" t="s">
        <v>118</v>
      </c>
      <c r="AR2" s="5" t="s">
        <v>117</v>
      </c>
      <c r="AT2" s="329"/>
      <c r="AU2" s="329"/>
      <c r="AV2" s="329"/>
      <c r="AW2" s="329"/>
      <c r="AX2" s="329"/>
      <c r="AY2" s="329"/>
      <c r="AZ2" s="329"/>
      <c r="BA2" s="329"/>
      <c r="BB2" s="330"/>
      <c r="BC2" s="329"/>
      <c r="BD2" s="329"/>
      <c r="BE2" s="329"/>
      <c r="BF2" s="329"/>
      <c r="BG2" s="329"/>
      <c r="BH2" s="329"/>
      <c r="BI2" s="329"/>
      <c r="BJ2" s="329"/>
      <c r="BK2" s="330"/>
      <c r="BL2" s="329"/>
      <c r="BM2" s="329"/>
      <c r="BN2" s="329"/>
      <c r="BO2" s="329"/>
      <c r="BP2" s="329"/>
      <c r="BQ2" s="329"/>
      <c r="BR2" s="329"/>
      <c r="BS2" s="329"/>
      <c r="BT2" s="330"/>
      <c r="BU2" s="329"/>
      <c r="BV2" s="329"/>
      <c r="BW2" s="329"/>
      <c r="BX2" s="329"/>
      <c r="BY2" s="329"/>
      <c r="BZ2" s="329"/>
      <c r="CA2" s="329"/>
      <c r="CB2" s="329"/>
      <c r="CC2" s="330"/>
      <c r="CD2" s="329"/>
      <c r="CE2" s="329"/>
      <c r="CF2" s="329"/>
      <c r="CG2" s="329"/>
      <c r="CH2" s="329"/>
      <c r="CI2" s="329"/>
      <c r="CJ2" s="329"/>
      <c r="CK2" s="329"/>
      <c r="CL2" s="330"/>
      <c r="CM2" s="329"/>
      <c r="CN2" s="329"/>
      <c r="CO2" s="329"/>
      <c r="CP2" s="329"/>
      <c r="CQ2" s="329"/>
      <c r="CR2" s="329"/>
      <c r="CS2" s="329"/>
      <c r="CT2" s="329"/>
      <c r="CU2" s="330"/>
      <c r="CV2" s="329"/>
      <c r="CW2" s="329"/>
      <c r="CX2" s="329"/>
      <c r="CY2" s="329"/>
      <c r="CZ2" s="329"/>
      <c r="DA2" s="329"/>
      <c r="DB2" s="329"/>
      <c r="DC2" s="329"/>
      <c r="DD2" s="330"/>
      <c r="DE2" s="329"/>
      <c r="DF2" s="329"/>
      <c r="DG2" s="329"/>
      <c r="DH2" s="329"/>
      <c r="DI2" s="329"/>
      <c r="DJ2" s="329"/>
      <c r="DK2" s="329"/>
      <c r="DL2" s="329"/>
      <c r="DM2" s="330"/>
      <c r="DN2" s="329"/>
      <c r="DO2" s="329"/>
      <c r="DP2" s="329"/>
      <c r="DQ2" s="329"/>
      <c r="DR2" s="329"/>
      <c r="DS2" s="329"/>
      <c r="DT2" s="329"/>
      <c r="DU2" s="329"/>
      <c r="DV2" s="330"/>
      <c r="DW2" s="329"/>
      <c r="DX2" s="329"/>
      <c r="DY2" s="329"/>
      <c r="DZ2" s="329"/>
      <c r="EA2" s="329"/>
      <c r="EB2" s="329"/>
      <c r="EC2" s="329"/>
      <c r="ED2" s="329"/>
      <c r="EE2" s="330"/>
      <c r="EF2" s="329"/>
      <c r="EG2" s="329"/>
      <c r="EH2" s="329"/>
      <c r="EI2" s="329"/>
      <c r="EJ2" s="329"/>
      <c r="EK2" s="329"/>
      <c r="EL2" s="329"/>
      <c r="EM2" s="329"/>
      <c r="EN2" s="330"/>
      <c r="EO2" s="329"/>
      <c r="EP2" s="329"/>
      <c r="EQ2" s="329"/>
      <c r="ER2" s="329"/>
      <c r="ES2" s="329"/>
      <c r="ET2" s="329"/>
      <c r="EU2" s="329"/>
      <c r="EV2" s="329"/>
      <c r="EW2" s="330"/>
      <c r="EX2" s="329"/>
      <c r="EY2" s="329"/>
      <c r="EZ2" s="329"/>
      <c r="FA2" s="329"/>
      <c r="FB2" s="329"/>
      <c r="FC2" s="329"/>
      <c r="FD2" s="329"/>
      <c r="FE2" s="329"/>
      <c r="FF2" s="330"/>
      <c r="FG2" s="329"/>
      <c r="FH2" s="329"/>
      <c r="FI2" s="329"/>
      <c r="FJ2" s="329"/>
      <c r="FK2" s="329"/>
      <c r="FL2" s="329"/>
      <c r="FM2" s="329"/>
      <c r="FN2" s="329"/>
      <c r="FO2" s="330"/>
      <c r="FP2" s="329"/>
      <c r="FQ2" s="329"/>
      <c r="FR2" s="329"/>
      <c r="FS2" s="329"/>
      <c r="FT2" s="329"/>
      <c r="FU2" s="329"/>
      <c r="FV2" s="329"/>
      <c r="FW2" s="329"/>
      <c r="FX2" s="330"/>
      <c r="FY2" s="329"/>
      <c r="FZ2" s="329"/>
      <c r="GA2" s="329"/>
      <c r="GB2" s="329"/>
      <c r="GC2" s="329"/>
      <c r="GD2" s="329"/>
      <c r="GE2" s="329"/>
      <c r="GF2" s="329"/>
      <c r="GG2" s="330"/>
      <c r="GH2" s="329"/>
      <c r="GI2" s="329"/>
      <c r="GJ2" s="329"/>
      <c r="GK2" s="329"/>
      <c r="GL2" s="329"/>
      <c r="GM2" s="329"/>
      <c r="GN2" s="329"/>
      <c r="GO2" s="329"/>
      <c r="GP2" s="330"/>
      <c r="GQ2" s="329"/>
      <c r="GR2" s="329"/>
      <c r="GS2" s="329"/>
      <c r="GT2" s="329"/>
      <c r="GU2" s="329"/>
      <c r="GV2" s="329"/>
      <c r="GW2" s="329"/>
      <c r="GX2" s="329"/>
      <c r="GY2" s="330"/>
      <c r="GZ2" s="329"/>
      <c r="HA2" s="329"/>
      <c r="HB2" s="329"/>
      <c r="HC2" s="329"/>
      <c r="HD2" s="329"/>
      <c r="HE2" s="329"/>
      <c r="HF2" s="329"/>
      <c r="HG2" s="329"/>
      <c r="HH2" s="330"/>
      <c r="HI2" s="329"/>
      <c r="HJ2" s="329"/>
      <c r="HK2" s="329"/>
      <c r="HL2" s="329"/>
      <c r="HM2" s="329"/>
      <c r="HN2" s="329"/>
      <c r="HO2" s="329"/>
      <c r="HP2" s="329"/>
      <c r="HQ2" s="330"/>
      <c r="HR2" s="329"/>
      <c r="HS2" s="329"/>
      <c r="HT2" s="329"/>
      <c r="HU2" s="329"/>
      <c r="HV2" s="329"/>
      <c r="HW2" s="329"/>
      <c r="HX2" s="329"/>
      <c r="HY2" s="329"/>
      <c r="HZ2" s="330"/>
      <c r="IA2" s="329"/>
      <c r="IB2" s="329"/>
      <c r="IC2" s="329"/>
      <c r="ID2" s="329"/>
      <c r="IE2" s="329"/>
      <c r="IF2" s="329"/>
      <c r="IG2" s="329"/>
      <c r="IH2" s="329"/>
      <c r="II2" s="330"/>
      <c r="IJ2" s="329"/>
      <c r="IK2" s="329"/>
      <c r="IL2" s="329"/>
      <c r="IM2" s="329"/>
      <c r="IN2" s="329"/>
      <c r="IO2" s="329"/>
      <c r="IP2" s="329"/>
      <c r="IQ2" s="329"/>
      <c r="IR2" s="330"/>
      <c r="IS2" s="329"/>
      <c r="IT2" s="329"/>
      <c r="IU2" s="329"/>
      <c r="IV2" s="329"/>
      <c r="IW2" s="329"/>
      <c r="IX2" s="329"/>
      <c r="IY2" s="329"/>
      <c r="IZ2" s="329"/>
      <c r="JA2" s="330"/>
      <c r="JB2" s="329"/>
      <c r="JC2" s="329"/>
      <c r="JD2" s="329"/>
      <c r="JE2" s="329"/>
      <c r="JF2" s="329"/>
      <c r="JG2" s="329"/>
      <c r="JH2" s="329"/>
      <c r="JI2" s="329"/>
      <c r="JJ2" s="330"/>
      <c r="JK2" s="329"/>
      <c r="JL2" s="329"/>
      <c r="JM2" s="329"/>
      <c r="JN2" s="329"/>
      <c r="JO2" s="329"/>
      <c r="JP2" s="329"/>
      <c r="JQ2" s="329"/>
      <c r="JR2" s="329"/>
      <c r="JS2" s="330"/>
      <c r="JT2" s="329"/>
      <c r="JU2" s="329"/>
      <c r="JV2" s="329"/>
      <c r="JW2" s="329"/>
      <c r="JX2" s="329"/>
      <c r="JY2" s="329"/>
      <c r="JZ2" s="329"/>
      <c r="KA2" s="329"/>
      <c r="KB2" s="330"/>
      <c r="KC2" s="329"/>
      <c r="KD2" s="329"/>
      <c r="KE2" s="329"/>
      <c r="KF2" s="329"/>
      <c r="KG2" s="329"/>
      <c r="KH2" s="329"/>
      <c r="KI2" s="329"/>
      <c r="KJ2" s="329"/>
    </row>
    <row r="3" spans="1:296">
      <c r="A3" s="204">
        <v>6.4</v>
      </c>
      <c r="B3" s="274">
        <v>1.2109375</v>
      </c>
      <c r="C3" s="138">
        <v>1</v>
      </c>
      <c r="D3" s="138">
        <v>4</v>
      </c>
      <c r="E3" s="130" t="s">
        <v>97</v>
      </c>
      <c r="F3" s="130" t="s">
        <v>98</v>
      </c>
      <c r="G3" s="130">
        <v>9</v>
      </c>
      <c r="H3" s="176" t="s">
        <v>116</v>
      </c>
      <c r="J3" s="195">
        <v>10</v>
      </c>
      <c r="K3" s="273">
        <v>1.3599999999999999</v>
      </c>
      <c r="L3" s="195">
        <v>1</v>
      </c>
      <c r="M3" s="195">
        <v>3</v>
      </c>
      <c r="N3" s="186" t="s">
        <v>97</v>
      </c>
      <c r="O3" s="186" t="s">
        <v>77</v>
      </c>
      <c r="P3" s="130">
        <v>14</v>
      </c>
      <c r="Q3" s="176" t="s">
        <v>116</v>
      </c>
      <c r="S3" s="203">
        <v>4.5</v>
      </c>
      <c r="T3" s="273">
        <v>1.7222222222222223</v>
      </c>
      <c r="U3" s="195">
        <v>1</v>
      </c>
      <c r="V3" s="195">
        <v>3</v>
      </c>
      <c r="W3" s="186" t="s">
        <v>95</v>
      </c>
      <c r="X3" s="186" t="s">
        <v>98</v>
      </c>
      <c r="Y3" s="130">
        <v>9</v>
      </c>
      <c r="Z3" s="176" t="s">
        <v>116</v>
      </c>
      <c r="AB3" s="204">
        <v>7.6</v>
      </c>
      <c r="AC3" s="274">
        <v>1.0197368421052633</v>
      </c>
      <c r="AD3" s="138">
        <v>1</v>
      </c>
      <c r="AE3" s="138">
        <v>4</v>
      </c>
      <c r="AF3" s="130" t="s">
        <v>96</v>
      </c>
      <c r="AG3" s="130" t="s">
        <v>98</v>
      </c>
      <c r="AH3" s="130">
        <v>9</v>
      </c>
      <c r="AI3" s="176" t="s">
        <v>116</v>
      </c>
      <c r="AK3" s="204">
        <v>8</v>
      </c>
      <c r="AL3" s="274">
        <v>0.96875</v>
      </c>
      <c r="AM3" s="138">
        <v>13</v>
      </c>
      <c r="AN3" s="138">
        <v>3</v>
      </c>
      <c r="AO3" s="130" t="s">
        <v>96</v>
      </c>
      <c r="AP3" s="130" t="s">
        <v>98</v>
      </c>
      <c r="AQ3" s="130">
        <v>9</v>
      </c>
      <c r="AR3" s="176" t="s">
        <v>116</v>
      </c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223"/>
      <c r="BM3" s="224"/>
      <c r="BN3" s="225"/>
      <c r="BO3" s="99"/>
      <c r="BP3" s="225"/>
      <c r="BQ3" s="225"/>
      <c r="BR3" s="178"/>
      <c r="BS3" s="99"/>
      <c r="BT3" s="99"/>
      <c r="BU3" s="99"/>
      <c r="BV3" s="99"/>
      <c r="BW3" s="99"/>
      <c r="BX3" s="99"/>
      <c r="BY3" s="99"/>
      <c r="BZ3" s="99"/>
      <c r="CA3" s="99"/>
      <c r="CB3" s="99"/>
      <c r="CC3" s="99"/>
      <c r="CD3" s="99"/>
      <c r="CE3" s="99"/>
      <c r="CF3" s="99"/>
      <c r="CG3" s="99"/>
      <c r="CH3" s="99"/>
      <c r="CI3" s="99"/>
      <c r="CJ3" s="99"/>
      <c r="CK3" s="99"/>
      <c r="CL3" s="99"/>
      <c r="CM3" s="223"/>
      <c r="CN3" s="224"/>
      <c r="CO3" s="225"/>
      <c r="CP3" s="99"/>
      <c r="CQ3" s="225"/>
      <c r="CR3" s="225"/>
      <c r="CS3" s="178"/>
      <c r="CT3" s="99"/>
      <c r="CU3" s="99"/>
      <c r="CV3" s="99"/>
      <c r="CW3" s="99"/>
      <c r="CX3" s="99"/>
      <c r="CY3" s="99"/>
      <c r="CZ3" s="99"/>
      <c r="DA3" s="99"/>
      <c r="DB3" s="99"/>
      <c r="DC3" s="99"/>
      <c r="DD3" s="99"/>
      <c r="DE3" s="225"/>
      <c r="DF3" s="331"/>
      <c r="DG3" s="225"/>
      <c r="DH3" s="225"/>
      <c r="DI3" s="178"/>
      <c r="DJ3" s="178"/>
      <c r="DK3" s="178"/>
      <c r="DL3" s="226"/>
      <c r="DM3" s="99"/>
      <c r="DN3" s="223"/>
      <c r="DO3" s="224"/>
      <c r="DP3" s="225"/>
      <c r="DQ3" s="99"/>
      <c r="DR3" s="225"/>
      <c r="DS3" s="225"/>
      <c r="DT3" s="178"/>
      <c r="DU3" s="99"/>
      <c r="DV3" s="99"/>
      <c r="DW3" s="99"/>
      <c r="DX3" s="99"/>
      <c r="DY3" s="99"/>
      <c r="DZ3" s="99"/>
      <c r="EA3" s="99"/>
      <c r="EB3" s="99"/>
      <c r="EC3" s="99"/>
      <c r="ED3" s="99"/>
      <c r="EE3" s="99"/>
      <c r="EF3" s="225"/>
      <c r="EG3" s="331"/>
      <c r="EH3" s="225"/>
      <c r="EI3" s="225"/>
      <c r="EJ3" s="178"/>
      <c r="EK3" s="178"/>
      <c r="EL3" s="178"/>
      <c r="EM3" s="226"/>
      <c r="EN3" s="99"/>
      <c r="EO3" s="223"/>
      <c r="EP3" s="224"/>
      <c r="EQ3" s="225"/>
      <c r="ER3" s="99"/>
      <c r="ES3" s="225"/>
      <c r="ET3" s="225"/>
      <c r="EU3" s="178"/>
      <c r="EV3" s="99"/>
      <c r="EW3" s="99"/>
      <c r="EX3" s="99"/>
      <c r="EY3" s="99"/>
      <c r="EZ3" s="99"/>
      <c r="FA3" s="99"/>
      <c r="FB3" s="99"/>
      <c r="FC3" s="99"/>
      <c r="FD3" s="99"/>
      <c r="FE3" s="99"/>
      <c r="FF3" s="99"/>
      <c r="FG3" s="225"/>
      <c r="FH3" s="331"/>
      <c r="FI3" s="225"/>
      <c r="FJ3" s="225"/>
      <c r="FK3" s="178"/>
      <c r="FL3" s="178"/>
      <c r="FM3" s="178"/>
      <c r="FN3" s="226"/>
      <c r="FO3" s="99"/>
      <c r="FP3" s="223"/>
      <c r="FQ3" s="224"/>
      <c r="FR3" s="225"/>
      <c r="FS3" s="99"/>
      <c r="FT3" s="225"/>
      <c r="FU3" s="225"/>
      <c r="FV3" s="178"/>
      <c r="FW3" s="99"/>
      <c r="FX3" s="99"/>
      <c r="FY3" s="332"/>
      <c r="FZ3" s="224"/>
      <c r="GA3" s="333"/>
      <c r="GB3" s="334"/>
      <c r="GC3" s="333"/>
      <c r="GD3" s="333"/>
      <c r="GE3" s="178"/>
      <c r="GF3" s="99"/>
      <c r="GG3" s="99"/>
      <c r="GH3" s="99"/>
      <c r="GI3" s="99"/>
      <c r="GJ3" s="99"/>
      <c r="GK3" s="99"/>
      <c r="GL3" s="99"/>
      <c r="GM3" s="99"/>
      <c r="GN3" s="99"/>
      <c r="GO3" s="99"/>
      <c r="GP3" s="99"/>
      <c r="GQ3" s="223"/>
      <c r="GR3" s="224"/>
      <c r="GS3" s="225"/>
      <c r="GT3" s="99"/>
      <c r="GU3" s="225"/>
      <c r="GV3" s="225"/>
      <c r="GW3" s="178"/>
      <c r="GX3" s="99"/>
      <c r="GY3" s="99"/>
      <c r="GZ3" s="332"/>
      <c r="HA3" s="224"/>
      <c r="HB3" s="333"/>
      <c r="HC3" s="334"/>
      <c r="HD3" s="333"/>
      <c r="HE3" s="333"/>
      <c r="HF3" s="178"/>
      <c r="HG3" s="99"/>
      <c r="HH3" s="99"/>
      <c r="HI3" s="99"/>
      <c r="HJ3" s="99"/>
      <c r="HK3" s="99"/>
      <c r="HL3" s="99"/>
      <c r="HM3" s="99"/>
      <c r="HN3" s="99"/>
      <c r="HO3" s="99"/>
      <c r="HP3" s="99"/>
      <c r="HQ3" s="99"/>
      <c r="HR3" s="223"/>
      <c r="HS3" s="224"/>
      <c r="HT3" s="225"/>
      <c r="HU3" s="225"/>
      <c r="HV3" s="225"/>
      <c r="HW3" s="225"/>
      <c r="HX3" s="178"/>
      <c r="HY3" s="99"/>
      <c r="HZ3" s="99"/>
      <c r="IA3" s="223"/>
      <c r="IB3" s="224"/>
      <c r="IC3" s="225"/>
      <c r="ID3" s="225"/>
      <c r="IE3" s="225"/>
      <c r="IF3" s="225"/>
      <c r="IG3" s="178"/>
      <c r="IH3" s="99"/>
      <c r="II3" s="99"/>
      <c r="IJ3" s="99"/>
      <c r="IK3" s="99"/>
      <c r="IL3" s="99"/>
      <c r="IM3" s="99"/>
      <c r="IN3" s="99"/>
      <c r="IO3" s="99"/>
      <c r="IP3" s="99"/>
      <c r="IQ3" s="99"/>
      <c r="IR3" s="99"/>
      <c r="IS3" s="223"/>
      <c r="IT3" s="224"/>
      <c r="IU3" s="225"/>
      <c r="IV3" s="225"/>
      <c r="IW3" s="225"/>
      <c r="IX3" s="225"/>
      <c r="IY3" s="178"/>
      <c r="IZ3" s="99"/>
      <c r="JA3" s="99"/>
      <c r="JB3" s="223"/>
      <c r="JC3" s="224"/>
      <c r="JD3" s="225"/>
      <c r="JE3" s="225"/>
      <c r="JF3" s="225"/>
      <c r="JG3" s="225"/>
      <c r="JH3" s="178"/>
      <c r="JI3" s="99"/>
      <c r="JJ3" s="99"/>
      <c r="JK3" s="99"/>
      <c r="JL3" s="99"/>
      <c r="JM3" s="99"/>
      <c r="JN3" s="99"/>
      <c r="JO3" s="99"/>
      <c r="JP3" s="99"/>
      <c r="JQ3" s="99"/>
      <c r="JR3" s="99"/>
      <c r="JS3" s="99"/>
      <c r="JT3" s="223"/>
      <c r="JU3" s="224"/>
      <c r="JV3" s="225"/>
      <c r="JW3" s="225"/>
      <c r="JX3" s="225"/>
      <c r="JY3" s="225"/>
      <c r="JZ3" s="178"/>
      <c r="KA3" s="99"/>
      <c r="KB3" s="99"/>
      <c r="KC3" s="99"/>
      <c r="KD3" s="99"/>
      <c r="KE3" s="99"/>
      <c r="KF3" s="99"/>
      <c r="KG3" s="99"/>
      <c r="KH3" s="99"/>
      <c r="KI3" s="99"/>
      <c r="KJ3" s="99"/>
    </row>
    <row r="4" spans="1:296">
      <c r="A4" s="204">
        <v>10.199999999999999</v>
      </c>
      <c r="B4" s="274">
        <v>0.75980392156862753</v>
      </c>
      <c r="C4" s="138">
        <v>1</v>
      </c>
      <c r="D4" s="138">
        <v>4</v>
      </c>
      <c r="E4" s="130" t="s">
        <v>97</v>
      </c>
      <c r="F4" s="130" t="s">
        <v>98</v>
      </c>
      <c r="G4" s="130">
        <v>9</v>
      </c>
      <c r="H4" s="176" t="s">
        <v>116</v>
      </c>
      <c r="J4" s="204">
        <v>4.8</v>
      </c>
      <c r="K4" s="274">
        <v>1.6145833333333335</v>
      </c>
      <c r="L4" s="138">
        <v>1</v>
      </c>
      <c r="M4" s="138">
        <v>3</v>
      </c>
      <c r="N4" s="130" t="s">
        <v>97</v>
      </c>
      <c r="O4" s="130" t="s">
        <v>112</v>
      </c>
      <c r="P4" s="130">
        <v>15</v>
      </c>
      <c r="Q4" s="176" t="s">
        <v>116</v>
      </c>
      <c r="S4" s="203">
        <v>5.4</v>
      </c>
      <c r="T4" s="273">
        <v>1.4351851851851851</v>
      </c>
      <c r="U4" s="195">
        <v>1</v>
      </c>
      <c r="V4" s="195">
        <v>3</v>
      </c>
      <c r="W4" s="186" t="s">
        <v>97</v>
      </c>
      <c r="X4" s="186" t="s">
        <v>98</v>
      </c>
      <c r="Y4" s="130">
        <v>9</v>
      </c>
      <c r="Z4" s="176" t="s">
        <v>116</v>
      </c>
      <c r="AB4" s="204">
        <v>6.4</v>
      </c>
      <c r="AC4" s="274">
        <v>1.2109375</v>
      </c>
      <c r="AD4" s="138">
        <v>4</v>
      </c>
      <c r="AE4" s="138">
        <v>3</v>
      </c>
      <c r="AF4" s="130" t="s">
        <v>96</v>
      </c>
      <c r="AG4" s="130" t="s">
        <v>98</v>
      </c>
      <c r="AH4" s="130">
        <v>9</v>
      </c>
      <c r="AI4" s="176" t="s">
        <v>116</v>
      </c>
      <c r="AK4" s="204">
        <v>9.1999999999999993</v>
      </c>
      <c r="AL4" s="274">
        <v>1.4782608695652175</v>
      </c>
      <c r="AM4" s="138">
        <v>15</v>
      </c>
      <c r="AN4" s="138">
        <v>3</v>
      </c>
      <c r="AO4" s="130" t="s">
        <v>96</v>
      </c>
      <c r="AP4" s="130" t="s">
        <v>98</v>
      </c>
      <c r="AQ4" s="130">
        <v>9</v>
      </c>
      <c r="AR4" s="176" t="s">
        <v>116</v>
      </c>
      <c r="AT4" s="99"/>
      <c r="AU4" s="99"/>
      <c r="AV4" s="99"/>
      <c r="AW4" s="99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223"/>
      <c r="BM4" s="224"/>
      <c r="BN4" s="225"/>
      <c r="BO4" s="99"/>
      <c r="BP4" s="225"/>
      <c r="BQ4" s="225"/>
      <c r="BR4" s="178"/>
      <c r="BS4" s="99"/>
      <c r="BT4" s="99"/>
      <c r="BU4" s="99"/>
      <c r="BV4" s="99"/>
      <c r="BW4" s="99"/>
      <c r="BX4" s="99"/>
      <c r="BY4" s="99"/>
      <c r="BZ4" s="99"/>
      <c r="CA4" s="99"/>
      <c r="CB4" s="99"/>
      <c r="CC4" s="99"/>
      <c r="CD4" s="99"/>
      <c r="CE4" s="99"/>
      <c r="CF4" s="99"/>
      <c r="CG4" s="99"/>
      <c r="CH4" s="99"/>
      <c r="CI4" s="99"/>
      <c r="CJ4" s="99"/>
      <c r="CK4" s="99"/>
      <c r="CL4" s="99"/>
      <c r="CM4" s="223"/>
      <c r="CN4" s="224"/>
      <c r="CO4" s="225"/>
      <c r="CP4" s="99"/>
      <c r="CQ4" s="225"/>
      <c r="CR4" s="225"/>
      <c r="CS4" s="178"/>
      <c r="CT4" s="99"/>
      <c r="CU4" s="99"/>
      <c r="CV4" s="99"/>
      <c r="CW4" s="99"/>
      <c r="CX4" s="99"/>
      <c r="CY4" s="99"/>
      <c r="CZ4" s="99"/>
      <c r="DA4" s="99"/>
      <c r="DB4" s="99"/>
      <c r="DC4" s="99"/>
      <c r="DD4" s="99"/>
      <c r="DE4" s="225"/>
      <c r="DF4" s="331"/>
      <c r="DG4" s="225"/>
      <c r="DH4" s="225"/>
      <c r="DI4" s="178"/>
      <c r="DJ4" s="178"/>
      <c r="DK4" s="178"/>
      <c r="DL4" s="226"/>
      <c r="DM4" s="99"/>
      <c r="DN4" s="223"/>
      <c r="DO4" s="224"/>
      <c r="DP4" s="225"/>
      <c r="DQ4" s="99"/>
      <c r="DR4" s="225"/>
      <c r="DS4" s="225"/>
      <c r="DT4" s="178"/>
      <c r="DU4" s="99"/>
      <c r="DV4" s="99"/>
      <c r="DW4" s="99"/>
      <c r="DX4" s="99"/>
      <c r="DY4" s="99"/>
      <c r="DZ4" s="99"/>
      <c r="EA4" s="99"/>
      <c r="EB4" s="99"/>
      <c r="EC4" s="99"/>
      <c r="ED4" s="99"/>
      <c r="EE4" s="99"/>
      <c r="EF4" s="225"/>
      <c r="EG4" s="331"/>
      <c r="EH4" s="225"/>
      <c r="EI4" s="225"/>
      <c r="EJ4" s="178"/>
      <c r="EK4" s="178"/>
      <c r="EL4" s="178"/>
      <c r="EM4" s="226"/>
      <c r="EN4" s="99"/>
      <c r="EO4" s="223"/>
      <c r="EP4" s="224"/>
      <c r="EQ4" s="225"/>
      <c r="ER4" s="99"/>
      <c r="ES4" s="225"/>
      <c r="ET4" s="225"/>
      <c r="EU4" s="178"/>
      <c r="EV4" s="99"/>
      <c r="EW4" s="99"/>
      <c r="EX4" s="99"/>
      <c r="EY4" s="99"/>
      <c r="EZ4" s="99"/>
      <c r="FA4" s="99"/>
      <c r="FB4" s="99"/>
      <c r="FC4" s="99"/>
      <c r="FD4" s="99"/>
      <c r="FE4" s="99"/>
      <c r="FF4" s="99"/>
      <c r="FG4" s="225"/>
      <c r="FH4" s="331"/>
      <c r="FI4" s="225"/>
      <c r="FJ4" s="225"/>
      <c r="FK4" s="178"/>
      <c r="FL4" s="178"/>
      <c r="FM4" s="178"/>
      <c r="FN4" s="226"/>
      <c r="FO4" s="99"/>
      <c r="FP4" s="223"/>
      <c r="FQ4" s="224"/>
      <c r="FR4" s="225"/>
      <c r="FS4" s="99"/>
      <c r="FT4" s="225"/>
      <c r="FU4" s="225"/>
      <c r="FV4" s="178"/>
      <c r="FW4" s="99"/>
      <c r="FX4" s="99"/>
      <c r="FY4" s="332"/>
      <c r="FZ4" s="224"/>
      <c r="GA4" s="333"/>
      <c r="GB4" s="334"/>
      <c r="GC4" s="333"/>
      <c r="GD4" s="333"/>
      <c r="GE4" s="178"/>
      <c r="GF4" s="99"/>
      <c r="GG4" s="99"/>
      <c r="GH4" s="99"/>
      <c r="GI4" s="99"/>
      <c r="GJ4" s="99"/>
      <c r="GK4" s="99"/>
      <c r="GL4" s="99"/>
      <c r="GM4" s="99"/>
      <c r="GN4" s="99"/>
      <c r="GO4" s="99"/>
      <c r="GP4" s="99"/>
      <c r="GQ4" s="223"/>
      <c r="GR4" s="224"/>
      <c r="GS4" s="225"/>
      <c r="GT4" s="99"/>
      <c r="GU4" s="225"/>
      <c r="GV4" s="225"/>
      <c r="GW4" s="178"/>
      <c r="GX4" s="99"/>
      <c r="GY4" s="99"/>
      <c r="GZ4" s="332"/>
      <c r="HA4" s="224"/>
      <c r="HB4" s="333"/>
      <c r="HC4" s="334"/>
      <c r="HD4" s="333"/>
      <c r="HE4" s="333"/>
      <c r="HF4" s="178"/>
      <c r="HG4" s="99"/>
      <c r="HH4" s="99"/>
      <c r="HI4" s="99"/>
      <c r="HJ4" s="99"/>
      <c r="HK4" s="99"/>
      <c r="HL4" s="99"/>
      <c r="HM4" s="99"/>
      <c r="HN4" s="99"/>
      <c r="HO4" s="99"/>
      <c r="HP4" s="99"/>
      <c r="HQ4" s="99"/>
      <c r="HR4" s="223"/>
      <c r="HS4" s="224"/>
      <c r="HT4" s="225"/>
      <c r="HU4" s="225"/>
      <c r="HV4" s="225"/>
      <c r="HW4" s="225"/>
      <c r="HX4" s="178"/>
      <c r="HY4" s="99"/>
      <c r="HZ4" s="99"/>
      <c r="IA4" s="223"/>
      <c r="IB4" s="224"/>
      <c r="IC4" s="225"/>
      <c r="ID4" s="225"/>
      <c r="IE4" s="225"/>
      <c r="IF4" s="225"/>
      <c r="IG4" s="178"/>
      <c r="IH4" s="99"/>
      <c r="II4" s="99"/>
      <c r="IJ4" s="99"/>
      <c r="IK4" s="99"/>
      <c r="IL4" s="99"/>
      <c r="IM4" s="99"/>
      <c r="IN4" s="99"/>
      <c r="IO4" s="99"/>
      <c r="IP4" s="99"/>
      <c r="IQ4" s="99"/>
      <c r="IR4" s="99"/>
      <c r="IS4" s="223"/>
      <c r="IT4" s="224"/>
      <c r="IU4" s="225"/>
      <c r="IV4" s="225"/>
      <c r="IW4" s="225"/>
      <c r="IX4" s="225"/>
      <c r="IY4" s="178"/>
      <c r="IZ4" s="99"/>
      <c r="JA4" s="99"/>
      <c r="JB4" s="223"/>
      <c r="JC4" s="224"/>
      <c r="JD4" s="225"/>
      <c r="JE4" s="225"/>
      <c r="JF4" s="225"/>
      <c r="JG4" s="225"/>
      <c r="JH4" s="178"/>
      <c r="JI4" s="99"/>
      <c r="JJ4" s="99"/>
      <c r="JK4" s="99"/>
      <c r="JL4" s="99"/>
      <c r="JM4" s="99"/>
      <c r="JN4" s="99"/>
      <c r="JO4" s="99"/>
      <c r="JP4" s="99"/>
      <c r="JQ4" s="99"/>
      <c r="JR4" s="99"/>
      <c r="JS4" s="99"/>
      <c r="JT4" s="223"/>
      <c r="JU4" s="224"/>
      <c r="JV4" s="225"/>
      <c r="JW4" s="225"/>
      <c r="JX4" s="225"/>
      <c r="JY4" s="225"/>
      <c r="JZ4" s="178"/>
      <c r="KA4" s="99"/>
      <c r="KB4" s="99"/>
      <c r="KC4" s="99"/>
      <c r="KD4" s="99"/>
      <c r="KE4" s="99"/>
      <c r="KF4" s="99"/>
      <c r="KG4" s="99"/>
      <c r="KH4" s="99"/>
      <c r="KI4" s="99"/>
      <c r="KJ4" s="99"/>
    </row>
    <row r="5" spans="1:296">
      <c r="A5" s="203">
        <v>10.4</v>
      </c>
      <c r="B5" s="273">
        <v>1.3076923076923077</v>
      </c>
      <c r="C5" s="195">
        <v>1</v>
      </c>
      <c r="D5" s="195">
        <v>4</v>
      </c>
      <c r="E5" s="186" t="s">
        <v>95</v>
      </c>
      <c r="F5" s="186" t="s">
        <v>98</v>
      </c>
      <c r="G5" s="130">
        <v>9</v>
      </c>
      <c r="H5" s="176" t="s">
        <v>116</v>
      </c>
      <c r="J5" s="138">
        <v>6.2</v>
      </c>
      <c r="K5" s="274">
        <v>1.25</v>
      </c>
      <c r="L5" s="138">
        <v>3</v>
      </c>
      <c r="M5" s="138">
        <v>3</v>
      </c>
      <c r="N5" s="130" t="s">
        <v>97</v>
      </c>
      <c r="O5" s="130" t="s">
        <v>112</v>
      </c>
      <c r="P5" s="130">
        <v>17</v>
      </c>
      <c r="Q5" s="176" t="s">
        <v>116</v>
      </c>
      <c r="S5" s="204">
        <v>6.7</v>
      </c>
      <c r="T5" s="274">
        <v>1.1567164179104477</v>
      </c>
      <c r="U5" s="138">
        <v>1</v>
      </c>
      <c r="V5" s="138">
        <v>3</v>
      </c>
      <c r="W5" s="130" t="s">
        <v>97</v>
      </c>
      <c r="X5" s="130" t="s">
        <v>98</v>
      </c>
      <c r="Y5" s="130">
        <v>9</v>
      </c>
      <c r="Z5" s="176" t="s">
        <v>116</v>
      </c>
      <c r="AB5" s="204">
        <v>5.7</v>
      </c>
      <c r="AC5" s="274">
        <v>1.3596491228070176</v>
      </c>
      <c r="AD5" s="138">
        <v>3</v>
      </c>
      <c r="AE5" s="138">
        <v>3</v>
      </c>
      <c r="AF5" s="130" t="s">
        <v>96</v>
      </c>
      <c r="AG5" s="130" t="s">
        <v>98</v>
      </c>
      <c r="AH5" s="130">
        <v>9</v>
      </c>
      <c r="AI5" s="176" t="s">
        <v>116</v>
      </c>
      <c r="AK5" s="138">
        <v>5.9</v>
      </c>
      <c r="AL5" s="274">
        <v>1.3135593220338981</v>
      </c>
      <c r="AM5" s="138">
        <v>12</v>
      </c>
      <c r="AN5" s="138">
        <v>5</v>
      </c>
      <c r="AO5" s="130" t="s">
        <v>114</v>
      </c>
      <c r="AP5" s="130" t="s">
        <v>98</v>
      </c>
      <c r="AQ5" s="130">
        <v>14</v>
      </c>
      <c r="AR5" s="176" t="s">
        <v>116</v>
      </c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223"/>
      <c r="BM5" s="224"/>
      <c r="BN5" s="225"/>
      <c r="BO5" s="99"/>
      <c r="BP5" s="225"/>
      <c r="BQ5" s="225"/>
      <c r="BR5" s="178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223"/>
      <c r="CN5" s="224"/>
      <c r="CO5" s="225"/>
      <c r="CP5" s="99"/>
      <c r="CQ5" s="225"/>
      <c r="CR5" s="225"/>
      <c r="CS5" s="178"/>
      <c r="CT5" s="99"/>
      <c r="CU5" s="99"/>
      <c r="CV5" s="99"/>
      <c r="CW5" s="99"/>
      <c r="CX5" s="99"/>
      <c r="CY5" s="99"/>
      <c r="CZ5" s="99"/>
      <c r="DA5" s="99"/>
      <c r="DB5" s="99"/>
      <c r="DC5" s="99"/>
      <c r="DD5" s="99"/>
      <c r="DE5" s="225"/>
      <c r="DF5" s="331"/>
      <c r="DG5" s="225"/>
      <c r="DH5" s="225"/>
      <c r="DI5" s="178"/>
      <c r="DJ5" s="178"/>
      <c r="DK5" s="178"/>
      <c r="DL5" s="226"/>
      <c r="DM5" s="99"/>
      <c r="DN5" s="223"/>
      <c r="DO5" s="224"/>
      <c r="DP5" s="225"/>
      <c r="DQ5" s="99"/>
      <c r="DR5" s="225"/>
      <c r="DS5" s="225"/>
      <c r="DT5" s="178"/>
      <c r="DU5" s="99"/>
      <c r="DV5" s="99"/>
      <c r="DW5" s="99"/>
      <c r="DX5" s="99"/>
      <c r="DY5" s="99"/>
      <c r="DZ5" s="99"/>
      <c r="EA5" s="99"/>
      <c r="EB5" s="99"/>
      <c r="EC5" s="99"/>
      <c r="ED5" s="99"/>
      <c r="EE5" s="99"/>
      <c r="EF5" s="225"/>
      <c r="EG5" s="331"/>
      <c r="EH5" s="225"/>
      <c r="EI5" s="225"/>
      <c r="EJ5" s="178"/>
      <c r="EK5" s="178"/>
      <c r="EL5" s="178"/>
      <c r="EM5" s="226"/>
      <c r="EN5" s="99"/>
      <c r="EO5" s="223"/>
      <c r="EP5" s="224"/>
      <c r="EQ5" s="225"/>
      <c r="ER5" s="99"/>
      <c r="ES5" s="225"/>
      <c r="ET5" s="225"/>
      <c r="EU5" s="178"/>
      <c r="EV5" s="99"/>
      <c r="EW5" s="99"/>
      <c r="EX5" s="99"/>
      <c r="EY5" s="99"/>
      <c r="EZ5" s="99"/>
      <c r="FA5" s="99"/>
      <c r="FB5" s="99"/>
      <c r="FC5" s="99"/>
      <c r="FD5" s="99"/>
      <c r="FE5" s="99"/>
      <c r="FF5" s="99"/>
      <c r="FG5" s="225"/>
      <c r="FH5" s="331"/>
      <c r="FI5" s="225"/>
      <c r="FJ5" s="225"/>
      <c r="FK5" s="178"/>
      <c r="FL5" s="178"/>
      <c r="FM5" s="178"/>
      <c r="FN5" s="226"/>
      <c r="FO5" s="99"/>
      <c r="FP5" s="223"/>
      <c r="FQ5" s="224"/>
      <c r="FR5" s="225"/>
      <c r="FS5" s="99"/>
      <c r="FT5" s="225"/>
      <c r="FU5" s="225"/>
      <c r="FV5" s="178"/>
      <c r="FW5" s="99"/>
      <c r="FX5" s="99"/>
      <c r="FY5" s="332"/>
      <c r="FZ5" s="224"/>
      <c r="GA5" s="333"/>
      <c r="GB5" s="334"/>
      <c r="GC5" s="333"/>
      <c r="GD5" s="333"/>
      <c r="GE5" s="178"/>
      <c r="GF5" s="99"/>
      <c r="GG5" s="99"/>
      <c r="GH5" s="99"/>
      <c r="GI5" s="99"/>
      <c r="GJ5" s="99"/>
      <c r="GK5" s="99"/>
      <c r="GL5" s="99"/>
      <c r="GM5" s="99"/>
      <c r="GN5" s="99"/>
      <c r="GO5" s="99"/>
      <c r="GP5" s="99"/>
      <c r="GQ5" s="223"/>
      <c r="GR5" s="224"/>
      <c r="GS5" s="225"/>
      <c r="GT5" s="99"/>
      <c r="GU5" s="225"/>
      <c r="GV5" s="225"/>
      <c r="GW5" s="178"/>
      <c r="GX5" s="99"/>
      <c r="GY5" s="99"/>
      <c r="GZ5" s="332"/>
      <c r="HA5" s="224"/>
      <c r="HB5" s="333"/>
      <c r="HC5" s="334"/>
      <c r="HD5" s="333"/>
      <c r="HE5" s="333"/>
      <c r="HF5" s="178"/>
      <c r="HG5" s="99"/>
      <c r="HH5" s="99"/>
      <c r="HI5" s="99"/>
      <c r="HJ5" s="99"/>
      <c r="HK5" s="99"/>
      <c r="HL5" s="99"/>
      <c r="HM5" s="99"/>
      <c r="HN5" s="99"/>
      <c r="HO5" s="99"/>
      <c r="HP5" s="99"/>
      <c r="HQ5" s="99"/>
      <c r="HR5" s="223"/>
      <c r="HS5" s="224"/>
      <c r="HT5" s="225"/>
      <c r="HU5" s="225"/>
      <c r="HV5" s="225"/>
      <c r="HW5" s="225"/>
      <c r="HX5" s="178"/>
      <c r="HY5" s="99"/>
      <c r="HZ5" s="99"/>
      <c r="IA5" s="223"/>
      <c r="IB5" s="224"/>
      <c r="IC5" s="225"/>
      <c r="ID5" s="225"/>
      <c r="IE5" s="225"/>
      <c r="IF5" s="225"/>
      <c r="IG5" s="178"/>
      <c r="IH5" s="99"/>
      <c r="II5" s="99"/>
      <c r="IJ5" s="99"/>
      <c r="IK5" s="99"/>
      <c r="IL5" s="99"/>
      <c r="IM5" s="99"/>
      <c r="IN5" s="99"/>
      <c r="IO5" s="99"/>
      <c r="IP5" s="99"/>
      <c r="IQ5" s="99"/>
      <c r="IR5" s="99"/>
      <c r="IS5" s="223"/>
      <c r="IT5" s="224"/>
      <c r="IU5" s="225"/>
      <c r="IV5" s="225"/>
      <c r="IW5" s="225"/>
      <c r="IX5" s="225"/>
      <c r="IY5" s="178"/>
      <c r="IZ5" s="99"/>
      <c r="JA5" s="99"/>
      <c r="JB5" s="223"/>
      <c r="JC5" s="224"/>
      <c r="JD5" s="225"/>
      <c r="JE5" s="225"/>
      <c r="JF5" s="225"/>
      <c r="JG5" s="225"/>
      <c r="JH5" s="178"/>
      <c r="JI5" s="99"/>
      <c r="JJ5" s="99"/>
      <c r="JK5" s="99"/>
      <c r="JL5" s="99"/>
      <c r="JM5" s="99"/>
      <c r="JN5" s="99"/>
      <c r="JO5" s="99"/>
      <c r="JP5" s="99"/>
      <c r="JQ5" s="99"/>
      <c r="JR5" s="99"/>
      <c r="JS5" s="99"/>
      <c r="JT5" s="223"/>
      <c r="JU5" s="224"/>
      <c r="JV5" s="225"/>
      <c r="JW5" s="225"/>
      <c r="JX5" s="225"/>
      <c r="JY5" s="225"/>
      <c r="JZ5" s="178"/>
      <c r="KA5" s="99"/>
      <c r="KB5" s="99"/>
      <c r="KC5" s="99"/>
      <c r="KD5" s="99"/>
      <c r="KE5" s="99"/>
      <c r="KF5" s="99"/>
      <c r="KG5" s="99"/>
      <c r="KH5" s="99"/>
      <c r="KI5" s="99"/>
      <c r="KJ5" s="99"/>
    </row>
    <row r="6" spans="1:296">
      <c r="A6" s="203">
        <v>10.5</v>
      </c>
      <c r="B6" s="273">
        <v>1.2952380952380953</v>
      </c>
      <c r="C6" s="195">
        <v>1</v>
      </c>
      <c r="D6" s="195">
        <v>4</v>
      </c>
      <c r="E6" s="186" t="s">
        <v>97</v>
      </c>
      <c r="F6" s="186" t="s">
        <v>98</v>
      </c>
      <c r="G6" s="130">
        <v>9</v>
      </c>
      <c r="H6" s="176" t="s">
        <v>116</v>
      </c>
      <c r="J6" s="195">
        <v>7.2</v>
      </c>
      <c r="K6" s="273">
        <v>1.8888888888888888</v>
      </c>
      <c r="L6" s="195">
        <v>1</v>
      </c>
      <c r="M6" s="195">
        <v>3</v>
      </c>
      <c r="N6" s="186" t="s">
        <v>97</v>
      </c>
      <c r="O6" s="186" t="s">
        <v>112</v>
      </c>
      <c r="P6" s="130">
        <v>17</v>
      </c>
      <c r="Q6" s="176" t="s">
        <v>116</v>
      </c>
      <c r="S6" s="204">
        <v>6.2</v>
      </c>
      <c r="T6" s="274">
        <v>1.25</v>
      </c>
      <c r="U6" s="138">
        <v>2</v>
      </c>
      <c r="V6" s="138">
        <v>3</v>
      </c>
      <c r="W6" s="130" t="s">
        <v>97</v>
      </c>
      <c r="X6" s="130" t="s">
        <v>98</v>
      </c>
      <c r="Y6" s="130">
        <v>9</v>
      </c>
      <c r="Z6" s="176" t="s">
        <v>116</v>
      </c>
      <c r="AB6" s="204">
        <v>7.4</v>
      </c>
      <c r="AC6" s="274">
        <v>1.0472972972972971</v>
      </c>
      <c r="AD6" s="138">
        <v>2</v>
      </c>
      <c r="AE6" s="138">
        <v>3</v>
      </c>
      <c r="AF6" s="130" t="s">
        <v>96</v>
      </c>
      <c r="AG6" s="130" t="s">
        <v>98</v>
      </c>
      <c r="AH6" s="130">
        <v>9</v>
      </c>
      <c r="AI6" s="176" t="s">
        <v>116</v>
      </c>
      <c r="AK6" s="138">
        <v>8.1999999999999993</v>
      </c>
      <c r="AL6" s="274">
        <v>0.94512195121951226</v>
      </c>
      <c r="AM6" s="138">
        <v>21</v>
      </c>
      <c r="AN6" s="138">
        <v>5</v>
      </c>
      <c r="AO6" s="130" t="s">
        <v>96</v>
      </c>
      <c r="AP6" s="130" t="s">
        <v>98</v>
      </c>
      <c r="AQ6" s="130">
        <v>14</v>
      </c>
      <c r="AR6" s="176" t="s">
        <v>116</v>
      </c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223"/>
      <c r="BM6" s="224"/>
      <c r="BN6" s="225"/>
      <c r="BO6" s="99"/>
      <c r="BP6" s="225"/>
      <c r="BQ6" s="225"/>
      <c r="BR6" s="178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223"/>
      <c r="CN6" s="224"/>
      <c r="CO6" s="225"/>
      <c r="CP6" s="99"/>
      <c r="CQ6" s="225"/>
      <c r="CR6" s="225"/>
      <c r="CS6" s="178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225"/>
      <c r="DF6" s="331"/>
      <c r="DG6" s="225"/>
      <c r="DH6" s="225"/>
      <c r="DI6" s="178"/>
      <c r="DJ6" s="178"/>
      <c r="DK6" s="178"/>
      <c r="DL6" s="226"/>
      <c r="DM6" s="99"/>
      <c r="DN6" s="223"/>
      <c r="DO6" s="224"/>
      <c r="DP6" s="225"/>
      <c r="DQ6" s="99"/>
      <c r="DR6" s="225"/>
      <c r="DS6" s="225"/>
      <c r="DT6" s="178"/>
      <c r="DU6" s="99"/>
      <c r="DV6" s="99"/>
      <c r="DW6" s="99"/>
      <c r="DX6" s="99"/>
      <c r="DY6" s="99"/>
      <c r="DZ6" s="99"/>
      <c r="EA6" s="99"/>
      <c r="EB6" s="99"/>
      <c r="EC6" s="99"/>
      <c r="ED6" s="99"/>
      <c r="EE6" s="99"/>
      <c r="EF6" s="225"/>
      <c r="EG6" s="331"/>
      <c r="EH6" s="225"/>
      <c r="EI6" s="225"/>
      <c r="EJ6" s="178"/>
      <c r="EK6" s="178"/>
      <c r="EL6" s="178"/>
      <c r="EM6" s="226"/>
      <c r="EN6" s="99"/>
      <c r="EO6" s="223"/>
      <c r="EP6" s="224"/>
      <c r="EQ6" s="225"/>
      <c r="ER6" s="99"/>
      <c r="ES6" s="225"/>
      <c r="ET6" s="225"/>
      <c r="EU6" s="178"/>
      <c r="EV6" s="99"/>
      <c r="EW6" s="99"/>
      <c r="EX6" s="99"/>
      <c r="EY6" s="99"/>
      <c r="EZ6" s="99"/>
      <c r="FA6" s="99"/>
      <c r="FB6" s="99"/>
      <c r="FC6" s="99"/>
      <c r="FD6" s="99"/>
      <c r="FE6" s="99"/>
      <c r="FF6" s="99"/>
      <c r="FG6" s="225"/>
      <c r="FH6" s="331"/>
      <c r="FI6" s="225"/>
      <c r="FJ6" s="225"/>
      <c r="FK6" s="178"/>
      <c r="FL6" s="178"/>
      <c r="FM6" s="178"/>
      <c r="FN6" s="226"/>
      <c r="FO6" s="99"/>
      <c r="FP6" s="223"/>
      <c r="FQ6" s="224"/>
      <c r="FR6" s="225"/>
      <c r="FS6" s="99"/>
      <c r="FT6" s="225"/>
      <c r="FU6" s="225"/>
      <c r="FV6" s="178"/>
      <c r="FW6" s="99"/>
      <c r="FX6" s="99"/>
      <c r="FY6" s="332"/>
      <c r="FZ6" s="224"/>
      <c r="GA6" s="333"/>
      <c r="GB6" s="334"/>
      <c r="GC6" s="333"/>
      <c r="GD6" s="333"/>
      <c r="GE6" s="178"/>
      <c r="GF6" s="99"/>
      <c r="GG6" s="99"/>
      <c r="GH6" s="99"/>
      <c r="GI6" s="99"/>
      <c r="GJ6" s="99"/>
      <c r="GK6" s="99"/>
      <c r="GL6" s="99"/>
      <c r="GM6" s="99"/>
      <c r="GN6" s="99"/>
      <c r="GO6" s="99"/>
      <c r="GP6" s="99"/>
      <c r="GQ6" s="223"/>
      <c r="GR6" s="224"/>
      <c r="GS6" s="225"/>
      <c r="GT6" s="99"/>
      <c r="GU6" s="225"/>
      <c r="GV6" s="225"/>
      <c r="GW6" s="178"/>
      <c r="GX6" s="99"/>
      <c r="GY6" s="99"/>
      <c r="GZ6" s="332"/>
      <c r="HA6" s="224"/>
      <c r="HB6" s="333"/>
      <c r="HC6" s="334"/>
      <c r="HD6" s="333"/>
      <c r="HE6" s="333"/>
      <c r="HF6" s="178"/>
      <c r="HG6" s="99"/>
      <c r="HH6" s="99"/>
      <c r="HI6" s="99"/>
      <c r="HJ6" s="99"/>
      <c r="HK6" s="99"/>
      <c r="HL6" s="99"/>
      <c r="HM6" s="99"/>
      <c r="HN6" s="99"/>
      <c r="HO6" s="99"/>
      <c r="HP6" s="99"/>
      <c r="HQ6" s="99"/>
      <c r="HR6" s="223"/>
      <c r="HS6" s="224"/>
      <c r="HT6" s="225"/>
      <c r="HU6" s="225"/>
      <c r="HV6" s="225"/>
      <c r="HW6" s="225"/>
      <c r="HX6" s="178"/>
      <c r="HY6" s="99"/>
      <c r="HZ6" s="99"/>
      <c r="IA6" s="223"/>
      <c r="IB6" s="224"/>
      <c r="IC6" s="225"/>
      <c r="ID6" s="225"/>
      <c r="IE6" s="225"/>
      <c r="IF6" s="225"/>
      <c r="IG6" s="178"/>
      <c r="IH6" s="99"/>
      <c r="II6" s="99"/>
      <c r="IJ6" s="99"/>
      <c r="IK6" s="99"/>
      <c r="IL6" s="99"/>
      <c r="IM6" s="99"/>
      <c r="IN6" s="99"/>
      <c r="IO6" s="99"/>
      <c r="IP6" s="99"/>
      <c r="IQ6" s="99"/>
      <c r="IR6" s="99"/>
      <c r="IS6" s="223"/>
      <c r="IT6" s="224"/>
      <c r="IU6" s="225"/>
      <c r="IV6" s="225"/>
      <c r="IW6" s="225"/>
      <c r="IX6" s="225"/>
      <c r="IY6" s="178"/>
      <c r="IZ6" s="99"/>
      <c r="JA6" s="99"/>
      <c r="JB6" s="223"/>
      <c r="JC6" s="224"/>
      <c r="JD6" s="225"/>
      <c r="JE6" s="225"/>
      <c r="JF6" s="225"/>
      <c r="JG6" s="225"/>
      <c r="JH6" s="178"/>
      <c r="JI6" s="99"/>
      <c r="JJ6" s="99"/>
      <c r="JK6" s="99"/>
      <c r="JL6" s="99"/>
      <c r="JM6" s="99"/>
      <c r="JN6" s="99"/>
      <c r="JO6" s="99"/>
      <c r="JP6" s="99"/>
      <c r="JQ6" s="99"/>
      <c r="JR6" s="99"/>
      <c r="JS6" s="99"/>
      <c r="JT6" s="223"/>
      <c r="JU6" s="224"/>
      <c r="JV6" s="225"/>
      <c r="JW6" s="225"/>
      <c r="JX6" s="225"/>
      <c r="JY6" s="225"/>
      <c r="JZ6" s="178"/>
      <c r="KA6" s="99"/>
      <c r="KB6" s="99"/>
      <c r="KC6" s="99"/>
      <c r="KD6" s="99"/>
      <c r="KE6" s="99"/>
      <c r="KF6" s="99"/>
      <c r="KG6" s="99"/>
      <c r="KH6" s="99"/>
      <c r="KI6" s="99"/>
      <c r="KJ6" s="99"/>
    </row>
    <row r="7" spans="1:296">
      <c r="A7" s="204">
        <v>11.6</v>
      </c>
      <c r="B7" s="274">
        <v>1.1724137931034482</v>
      </c>
      <c r="C7" s="138">
        <v>1</v>
      </c>
      <c r="D7" s="138">
        <v>4</v>
      </c>
      <c r="E7" s="130" t="s">
        <v>97</v>
      </c>
      <c r="F7" s="130" t="s">
        <v>98</v>
      </c>
      <c r="G7" s="130">
        <v>9</v>
      </c>
      <c r="H7" s="176" t="s">
        <v>116</v>
      </c>
      <c r="J7" s="195">
        <v>11.3</v>
      </c>
      <c r="K7" s="273">
        <v>1.2035398230088494</v>
      </c>
      <c r="L7" s="195">
        <v>1</v>
      </c>
      <c r="M7" s="195">
        <v>3</v>
      </c>
      <c r="N7" s="186" t="s">
        <v>97</v>
      </c>
      <c r="O7" s="186" t="s">
        <v>77</v>
      </c>
      <c r="P7" s="130">
        <v>17</v>
      </c>
      <c r="Q7" s="176" t="s">
        <v>116</v>
      </c>
      <c r="S7" s="204">
        <v>6.3</v>
      </c>
      <c r="T7" s="274">
        <v>1.2301587301587302</v>
      </c>
      <c r="U7" s="138">
        <v>1</v>
      </c>
      <c r="V7" s="138">
        <v>3</v>
      </c>
      <c r="W7" s="130" t="s">
        <v>97</v>
      </c>
      <c r="X7" s="130" t="s">
        <v>98</v>
      </c>
      <c r="Y7" s="130">
        <v>9</v>
      </c>
      <c r="Z7" s="176" t="s">
        <v>116</v>
      </c>
      <c r="AB7" s="204">
        <v>7.5</v>
      </c>
      <c r="AC7" s="274">
        <v>1.0333333333333334</v>
      </c>
      <c r="AD7" s="138">
        <v>4</v>
      </c>
      <c r="AE7" s="138">
        <v>5</v>
      </c>
      <c r="AF7" s="130" t="s">
        <v>96</v>
      </c>
      <c r="AG7" s="130" t="s">
        <v>98</v>
      </c>
      <c r="AH7" s="130">
        <v>9</v>
      </c>
      <c r="AI7" s="176" t="s">
        <v>116</v>
      </c>
      <c r="AK7" s="204">
        <v>6.1</v>
      </c>
      <c r="AL7" s="274">
        <v>1.2704918032786885</v>
      </c>
      <c r="AM7" s="138">
        <v>50</v>
      </c>
      <c r="AN7" s="138">
        <v>3</v>
      </c>
      <c r="AO7" s="130" t="s">
        <v>96</v>
      </c>
      <c r="AP7" s="130" t="s">
        <v>98</v>
      </c>
      <c r="AQ7" s="130">
        <v>18</v>
      </c>
      <c r="AR7" s="176" t="s">
        <v>116</v>
      </c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223"/>
      <c r="BM7" s="224"/>
      <c r="BN7" s="225"/>
      <c r="BO7" s="99"/>
      <c r="BP7" s="225"/>
      <c r="BQ7" s="225"/>
      <c r="BR7" s="178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223"/>
      <c r="CN7" s="224"/>
      <c r="CO7" s="225"/>
      <c r="CP7" s="99"/>
      <c r="CQ7" s="225"/>
      <c r="CR7" s="225"/>
      <c r="CS7" s="178"/>
      <c r="CT7" s="99"/>
      <c r="CU7" s="99"/>
      <c r="CV7" s="99"/>
      <c r="CW7" s="99"/>
      <c r="CX7" s="99"/>
      <c r="CY7" s="99"/>
      <c r="CZ7" s="99"/>
      <c r="DA7" s="99"/>
      <c r="DB7" s="99"/>
      <c r="DC7" s="99"/>
      <c r="DD7" s="99"/>
      <c r="DE7" s="225"/>
      <c r="DF7" s="331"/>
      <c r="DG7" s="225"/>
      <c r="DH7" s="225"/>
      <c r="DI7" s="178"/>
      <c r="DJ7" s="178"/>
      <c r="DK7" s="178"/>
      <c r="DL7" s="226"/>
      <c r="DM7" s="99"/>
      <c r="DN7" s="223"/>
      <c r="DO7" s="224"/>
      <c r="DP7" s="225"/>
      <c r="DQ7" s="99"/>
      <c r="DR7" s="225"/>
      <c r="DS7" s="225"/>
      <c r="DT7" s="178"/>
      <c r="DU7" s="99"/>
      <c r="DV7" s="99"/>
      <c r="DW7" s="99"/>
      <c r="DX7" s="99"/>
      <c r="DY7" s="99"/>
      <c r="DZ7" s="99"/>
      <c r="EA7" s="99"/>
      <c r="EB7" s="99"/>
      <c r="EC7" s="99"/>
      <c r="ED7" s="99"/>
      <c r="EE7" s="99"/>
      <c r="EF7" s="225"/>
      <c r="EG7" s="331"/>
      <c r="EH7" s="225"/>
      <c r="EI7" s="225"/>
      <c r="EJ7" s="178"/>
      <c r="EK7" s="178"/>
      <c r="EL7" s="178"/>
      <c r="EM7" s="226"/>
      <c r="EN7" s="99"/>
      <c r="EO7" s="223"/>
      <c r="EP7" s="224"/>
      <c r="EQ7" s="225"/>
      <c r="ER7" s="99"/>
      <c r="ES7" s="225"/>
      <c r="ET7" s="225"/>
      <c r="EU7" s="178"/>
      <c r="EV7" s="99"/>
      <c r="EW7" s="99"/>
      <c r="EX7" s="99"/>
      <c r="EY7" s="99"/>
      <c r="EZ7" s="99"/>
      <c r="FA7" s="99"/>
      <c r="FB7" s="99"/>
      <c r="FC7" s="99"/>
      <c r="FD7" s="99"/>
      <c r="FE7" s="99"/>
      <c r="FF7" s="99"/>
      <c r="FG7" s="225"/>
      <c r="FH7" s="331"/>
      <c r="FI7" s="225"/>
      <c r="FJ7" s="225"/>
      <c r="FK7" s="178"/>
      <c r="FL7" s="178"/>
      <c r="FM7" s="178"/>
      <c r="FN7" s="226"/>
      <c r="FO7" s="99"/>
      <c r="FP7" s="223"/>
      <c r="FQ7" s="224"/>
      <c r="FR7" s="225"/>
      <c r="FS7" s="99"/>
      <c r="FT7" s="225"/>
      <c r="FU7" s="225"/>
      <c r="FV7" s="178"/>
      <c r="FW7" s="99"/>
      <c r="FX7" s="99"/>
      <c r="FY7" s="332"/>
      <c r="FZ7" s="224"/>
      <c r="GA7" s="333"/>
      <c r="GB7" s="334"/>
      <c r="GC7" s="333"/>
      <c r="GD7" s="333"/>
      <c r="GE7" s="178"/>
      <c r="GF7" s="99"/>
      <c r="GG7" s="99"/>
      <c r="GH7" s="99"/>
      <c r="GI7" s="99"/>
      <c r="GJ7" s="99"/>
      <c r="GK7" s="99"/>
      <c r="GL7" s="99"/>
      <c r="GM7" s="99"/>
      <c r="GN7" s="99"/>
      <c r="GO7" s="99"/>
      <c r="GP7" s="99"/>
      <c r="GQ7" s="223"/>
      <c r="GR7" s="224"/>
      <c r="GS7" s="225"/>
      <c r="GT7" s="225"/>
      <c r="GU7" s="225"/>
      <c r="GV7" s="225"/>
      <c r="GW7" s="178"/>
      <c r="GX7" s="99"/>
      <c r="GY7" s="99"/>
      <c r="GZ7" s="332"/>
      <c r="HA7" s="224"/>
      <c r="HB7" s="333"/>
      <c r="HC7" s="334"/>
      <c r="HD7" s="333"/>
      <c r="HE7" s="333"/>
      <c r="HF7" s="178"/>
      <c r="HG7" s="99"/>
      <c r="HH7" s="99"/>
      <c r="HI7" s="99"/>
      <c r="HJ7" s="99"/>
      <c r="HK7" s="99"/>
      <c r="HL7" s="99"/>
      <c r="HM7" s="99"/>
      <c r="HN7" s="99"/>
      <c r="HO7" s="99"/>
      <c r="HP7" s="99"/>
      <c r="HQ7" s="99"/>
      <c r="HR7" s="223"/>
      <c r="HS7" s="224"/>
      <c r="HT7" s="225"/>
      <c r="HU7" s="225"/>
      <c r="HV7" s="225"/>
      <c r="HW7" s="225"/>
      <c r="HX7" s="178"/>
      <c r="HY7" s="99"/>
      <c r="HZ7" s="99"/>
      <c r="IA7" s="223"/>
      <c r="IB7" s="224"/>
      <c r="IC7" s="225"/>
      <c r="ID7" s="225"/>
      <c r="IE7" s="225"/>
      <c r="IF7" s="225"/>
      <c r="IG7" s="178"/>
      <c r="IH7" s="99"/>
      <c r="II7" s="99"/>
      <c r="IJ7" s="99"/>
      <c r="IK7" s="99"/>
      <c r="IL7" s="99"/>
      <c r="IM7" s="99"/>
      <c r="IN7" s="99"/>
      <c r="IO7" s="99"/>
      <c r="IP7" s="99"/>
      <c r="IQ7" s="99"/>
      <c r="IR7" s="99"/>
      <c r="IS7" s="223"/>
      <c r="IT7" s="224"/>
      <c r="IU7" s="225"/>
      <c r="IV7" s="225"/>
      <c r="IW7" s="225"/>
      <c r="IX7" s="225"/>
      <c r="IY7" s="178"/>
      <c r="IZ7" s="99"/>
      <c r="JA7" s="99"/>
      <c r="JB7" s="223"/>
      <c r="JC7" s="224"/>
      <c r="JD7" s="225"/>
      <c r="JE7" s="225"/>
      <c r="JF7" s="225"/>
      <c r="JG7" s="225"/>
      <c r="JH7" s="178"/>
      <c r="JI7" s="99"/>
      <c r="JJ7" s="99"/>
      <c r="JK7" s="99"/>
      <c r="JL7" s="99"/>
      <c r="JM7" s="99"/>
      <c r="JN7" s="99"/>
      <c r="JO7" s="99"/>
      <c r="JP7" s="99"/>
      <c r="JQ7" s="99"/>
      <c r="JR7" s="99"/>
      <c r="JS7" s="99"/>
      <c r="JT7" s="223"/>
      <c r="JU7" s="224"/>
      <c r="JV7" s="225"/>
      <c r="JW7" s="225"/>
      <c r="JX7" s="225"/>
      <c r="JY7" s="225"/>
      <c r="JZ7" s="178"/>
      <c r="KA7" s="99"/>
      <c r="KB7" s="99"/>
      <c r="KC7" s="99"/>
      <c r="KD7" s="99"/>
      <c r="KE7" s="99"/>
      <c r="KF7" s="99"/>
      <c r="KG7" s="99"/>
      <c r="KH7" s="99"/>
      <c r="KI7" s="99"/>
      <c r="KJ7" s="99"/>
    </row>
    <row r="8" spans="1:296">
      <c r="A8" s="203">
        <v>6.4</v>
      </c>
      <c r="B8" s="273">
        <v>1.2109375</v>
      </c>
      <c r="C8" s="195">
        <v>1</v>
      </c>
      <c r="D8" s="195">
        <v>4</v>
      </c>
      <c r="E8" s="186" t="s">
        <v>95</v>
      </c>
      <c r="F8" s="186" t="s">
        <v>98</v>
      </c>
      <c r="G8" s="130">
        <v>12</v>
      </c>
      <c r="H8" s="176" t="s">
        <v>116</v>
      </c>
      <c r="J8" s="203">
        <v>12.7</v>
      </c>
      <c r="K8" s="273">
        <v>1.0708661417322836</v>
      </c>
      <c r="L8" s="195">
        <v>1</v>
      </c>
      <c r="M8" s="195">
        <v>3</v>
      </c>
      <c r="N8" s="186" t="s">
        <v>95</v>
      </c>
      <c r="O8" s="186" t="s">
        <v>77</v>
      </c>
      <c r="P8" s="130">
        <v>18</v>
      </c>
      <c r="Q8" s="176" t="s">
        <v>116</v>
      </c>
      <c r="S8" s="204">
        <v>4.9000000000000004</v>
      </c>
      <c r="T8" s="274">
        <v>1.5816326530612244</v>
      </c>
      <c r="U8" s="138">
        <v>1</v>
      </c>
      <c r="V8" s="138">
        <v>3</v>
      </c>
      <c r="W8" s="130" t="s">
        <v>97</v>
      </c>
      <c r="X8" s="130" t="s">
        <v>98</v>
      </c>
      <c r="Y8" s="130">
        <v>9</v>
      </c>
      <c r="Z8" s="176" t="s">
        <v>116</v>
      </c>
      <c r="AB8" s="204">
        <v>6.3</v>
      </c>
      <c r="AC8" s="274">
        <v>1.2301587301587302</v>
      </c>
      <c r="AD8" s="138">
        <v>2</v>
      </c>
      <c r="AE8" s="138">
        <v>3</v>
      </c>
      <c r="AF8" s="130" t="s">
        <v>96</v>
      </c>
      <c r="AG8" s="130" t="s">
        <v>98</v>
      </c>
      <c r="AH8" s="130">
        <v>9</v>
      </c>
      <c r="AI8" s="176" t="s">
        <v>116</v>
      </c>
      <c r="AK8" s="203">
        <v>6.7</v>
      </c>
      <c r="AL8" s="273">
        <v>1.1567164179104477</v>
      </c>
      <c r="AM8" s="195">
        <v>12</v>
      </c>
      <c r="AN8" s="195">
        <v>3</v>
      </c>
      <c r="AO8" s="186" t="s">
        <v>114</v>
      </c>
      <c r="AP8" s="186" t="s">
        <v>99</v>
      </c>
      <c r="AQ8" s="186">
        <v>10</v>
      </c>
      <c r="AR8" s="176" t="s">
        <v>122</v>
      </c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223"/>
      <c r="BM8" s="224"/>
      <c r="BN8" s="225"/>
      <c r="BO8" s="99"/>
      <c r="BP8" s="225"/>
      <c r="BQ8" s="225"/>
      <c r="BR8" s="178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223"/>
      <c r="CN8" s="224"/>
      <c r="CO8" s="225"/>
      <c r="CP8" s="99"/>
      <c r="CQ8" s="225"/>
      <c r="CR8" s="225"/>
      <c r="CS8" s="178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225"/>
      <c r="DF8" s="331"/>
      <c r="DG8" s="225"/>
      <c r="DH8" s="225"/>
      <c r="DI8" s="178"/>
      <c r="DJ8" s="178"/>
      <c r="DK8" s="178"/>
      <c r="DL8" s="226"/>
      <c r="DM8" s="99"/>
      <c r="DN8" s="223"/>
      <c r="DO8" s="224"/>
      <c r="DP8" s="225"/>
      <c r="DQ8" s="99"/>
      <c r="DR8" s="225"/>
      <c r="DS8" s="225"/>
      <c r="DT8" s="178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225"/>
      <c r="EG8" s="331"/>
      <c r="EH8" s="225"/>
      <c r="EI8" s="225"/>
      <c r="EJ8" s="178"/>
      <c r="EK8" s="178"/>
      <c r="EL8" s="178"/>
      <c r="EM8" s="226"/>
      <c r="EN8" s="99"/>
      <c r="EO8" s="223"/>
      <c r="EP8" s="224"/>
      <c r="EQ8" s="225"/>
      <c r="ER8" s="99"/>
      <c r="ES8" s="225"/>
      <c r="ET8" s="225"/>
      <c r="EU8" s="178"/>
      <c r="EV8" s="99"/>
      <c r="EW8" s="99"/>
      <c r="EX8" s="99"/>
      <c r="EY8" s="99"/>
      <c r="EZ8" s="99"/>
      <c r="FA8" s="99"/>
      <c r="FB8" s="99"/>
      <c r="FC8" s="99"/>
      <c r="FD8" s="99"/>
      <c r="FE8" s="99"/>
      <c r="FF8" s="99"/>
      <c r="FG8" s="225"/>
      <c r="FH8" s="331"/>
      <c r="FI8" s="225"/>
      <c r="FJ8" s="225"/>
      <c r="FK8" s="178"/>
      <c r="FL8" s="178"/>
      <c r="FM8" s="178"/>
      <c r="FN8" s="226"/>
      <c r="FO8" s="99"/>
      <c r="FP8" s="223"/>
      <c r="FQ8" s="224"/>
      <c r="FR8" s="225"/>
      <c r="FS8" s="99"/>
      <c r="FT8" s="225"/>
      <c r="FU8" s="225"/>
      <c r="FV8" s="178"/>
      <c r="FW8" s="99"/>
      <c r="FX8" s="99"/>
      <c r="FY8" s="332"/>
      <c r="FZ8" s="224"/>
      <c r="GA8" s="333"/>
      <c r="GB8" s="334"/>
      <c r="GC8" s="333"/>
      <c r="GD8" s="333"/>
      <c r="GE8" s="178"/>
      <c r="GF8" s="99"/>
      <c r="GG8" s="99"/>
      <c r="GH8" s="99"/>
      <c r="GI8" s="99"/>
      <c r="GJ8" s="99"/>
      <c r="GK8" s="99"/>
      <c r="GL8" s="99"/>
      <c r="GM8" s="99"/>
      <c r="GN8" s="99"/>
      <c r="GO8" s="99"/>
      <c r="GP8" s="99"/>
      <c r="GQ8" s="223"/>
      <c r="GR8" s="224"/>
      <c r="GS8" s="225"/>
      <c r="GT8" s="225"/>
      <c r="GU8" s="225"/>
      <c r="GV8" s="225"/>
      <c r="GW8" s="178"/>
      <c r="GX8" s="99"/>
      <c r="GY8" s="99"/>
      <c r="GZ8" s="332"/>
      <c r="HA8" s="224"/>
      <c r="HB8" s="333"/>
      <c r="HC8" s="334"/>
      <c r="HD8" s="333"/>
      <c r="HE8" s="333"/>
      <c r="HF8" s="178"/>
      <c r="HG8" s="99"/>
      <c r="HH8" s="99"/>
      <c r="HI8" s="99"/>
      <c r="HJ8" s="99"/>
      <c r="HK8" s="99"/>
      <c r="HL8" s="99"/>
      <c r="HM8" s="99"/>
      <c r="HN8" s="99"/>
      <c r="HO8" s="99"/>
      <c r="HP8" s="99"/>
      <c r="HQ8" s="99"/>
      <c r="HR8" s="223"/>
      <c r="HS8" s="224"/>
      <c r="HT8" s="225"/>
      <c r="HU8" s="225"/>
      <c r="HV8" s="225"/>
      <c r="HW8" s="225"/>
      <c r="HX8" s="178"/>
      <c r="HY8" s="99"/>
      <c r="HZ8" s="99"/>
      <c r="IA8" s="223"/>
      <c r="IB8" s="224"/>
      <c r="IC8" s="225"/>
      <c r="ID8" s="225"/>
      <c r="IE8" s="225"/>
      <c r="IF8" s="225"/>
      <c r="IG8" s="178"/>
      <c r="IH8" s="99"/>
      <c r="II8" s="99"/>
      <c r="IJ8" s="99"/>
      <c r="IK8" s="99"/>
      <c r="IL8" s="99"/>
      <c r="IM8" s="99"/>
      <c r="IN8" s="99"/>
      <c r="IO8" s="99"/>
      <c r="IP8" s="99"/>
      <c r="IQ8" s="99"/>
      <c r="IR8" s="99"/>
      <c r="IS8" s="223"/>
      <c r="IT8" s="224"/>
      <c r="IU8" s="225"/>
      <c r="IV8" s="225"/>
      <c r="IW8" s="225"/>
      <c r="IX8" s="225"/>
      <c r="IY8" s="178"/>
      <c r="IZ8" s="99"/>
      <c r="JA8" s="99"/>
      <c r="JB8" s="223"/>
      <c r="JC8" s="224"/>
      <c r="JD8" s="225"/>
      <c r="JE8" s="225"/>
      <c r="JF8" s="225"/>
      <c r="JG8" s="225"/>
      <c r="JH8" s="178"/>
      <c r="JI8" s="99"/>
      <c r="JJ8" s="99"/>
      <c r="JK8" s="99"/>
      <c r="JL8" s="99"/>
      <c r="JM8" s="99"/>
      <c r="JN8" s="99"/>
      <c r="JO8" s="99"/>
      <c r="JP8" s="99"/>
      <c r="JQ8" s="99"/>
      <c r="JR8" s="99"/>
      <c r="JS8" s="99"/>
      <c r="JT8" s="223"/>
      <c r="JU8" s="224"/>
      <c r="JV8" s="225"/>
      <c r="JW8" s="225"/>
      <c r="JX8" s="225"/>
      <c r="JY8" s="225"/>
      <c r="JZ8" s="178"/>
      <c r="KA8" s="99"/>
      <c r="KB8" s="99"/>
      <c r="KC8" s="99"/>
      <c r="KD8" s="99"/>
      <c r="KE8" s="99"/>
      <c r="KF8" s="99"/>
      <c r="KG8" s="99"/>
      <c r="KH8" s="99"/>
      <c r="KI8" s="99"/>
      <c r="KJ8" s="99"/>
    </row>
    <row r="9" spans="1:296">
      <c r="A9" s="203">
        <v>7.6</v>
      </c>
      <c r="B9" s="273">
        <v>1.0197368421052633</v>
      </c>
      <c r="C9" s="195">
        <v>1</v>
      </c>
      <c r="D9" s="195">
        <v>4</v>
      </c>
      <c r="E9" s="186" t="s">
        <v>97</v>
      </c>
      <c r="F9" s="186" t="s">
        <v>98</v>
      </c>
      <c r="G9" s="130">
        <v>12</v>
      </c>
      <c r="H9" s="176" t="s">
        <v>116</v>
      </c>
      <c r="J9" s="204">
        <v>12.9</v>
      </c>
      <c r="K9" s="274">
        <v>1.0542635658914727</v>
      </c>
      <c r="L9" s="138">
        <v>1</v>
      </c>
      <c r="M9" s="138">
        <v>3</v>
      </c>
      <c r="N9" s="130" t="s">
        <v>97</v>
      </c>
      <c r="O9" s="130" t="s">
        <v>112</v>
      </c>
      <c r="P9" s="130">
        <v>18</v>
      </c>
      <c r="Q9" s="176" t="s">
        <v>116</v>
      </c>
      <c r="S9" s="204">
        <v>7.9</v>
      </c>
      <c r="T9" s="274">
        <v>0.98101265822784811</v>
      </c>
      <c r="U9" s="138">
        <v>2</v>
      </c>
      <c r="V9" s="138">
        <v>5</v>
      </c>
      <c r="W9" s="130" t="s">
        <v>97</v>
      </c>
      <c r="X9" s="130" t="s">
        <v>98</v>
      </c>
      <c r="Y9" s="130">
        <v>9</v>
      </c>
      <c r="Z9" s="176" t="s">
        <v>116</v>
      </c>
      <c r="AB9" s="204">
        <v>5.9</v>
      </c>
      <c r="AC9" s="274">
        <v>1.3135593220338981</v>
      </c>
      <c r="AD9" s="138">
        <v>2</v>
      </c>
      <c r="AE9" s="138">
        <v>3</v>
      </c>
      <c r="AF9" s="130" t="s">
        <v>96</v>
      </c>
      <c r="AG9" s="130" t="s">
        <v>98</v>
      </c>
      <c r="AH9" s="130">
        <v>9</v>
      </c>
      <c r="AI9" s="176" t="s">
        <v>116</v>
      </c>
      <c r="AK9" s="204">
        <v>5.8</v>
      </c>
      <c r="AL9" s="274">
        <v>1.3362068965517242</v>
      </c>
      <c r="AM9" s="138">
        <v>21</v>
      </c>
      <c r="AN9" s="138">
        <v>3</v>
      </c>
      <c r="AO9" s="130" t="s">
        <v>96</v>
      </c>
      <c r="AP9" s="130" t="s">
        <v>98</v>
      </c>
      <c r="AQ9" s="186">
        <v>10</v>
      </c>
      <c r="AR9" s="176" t="s">
        <v>122</v>
      </c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223"/>
      <c r="BM9" s="224"/>
      <c r="BN9" s="225"/>
      <c r="BO9" s="99"/>
      <c r="BP9" s="225"/>
      <c r="BQ9" s="225"/>
      <c r="BR9" s="178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223"/>
      <c r="CN9" s="224"/>
      <c r="CO9" s="225"/>
      <c r="CP9" s="99"/>
      <c r="CQ9" s="225"/>
      <c r="CR9" s="225"/>
      <c r="CS9" s="178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225"/>
      <c r="DF9" s="331"/>
      <c r="DG9" s="225"/>
      <c r="DH9" s="225"/>
      <c r="DI9" s="178"/>
      <c r="DJ9" s="178"/>
      <c r="DK9" s="178"/>
      <c r="DL9" s="226"/>
      <c r="DM9" s="99"/>
      <c r="DN9" s="223"/>
      <c r="DO9" s="224"/>
      <c r="DP9" s="225"/>
      <c r="DQ9" s="99"/>
      <c r="DR9" s="225"/>
      <c r="DS9" s="225"/>
      <c r="DT9" s="178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225"/>
      <c r="EG9" s="331"/>
      <c r="EH9" s="225"/>
      <c r="EI9" s="225"/>
      <c r="EJ9" s="178"/>
      <c r="EK9" s="178"/>
      <c r="EL9" s="178"/>
      <c r="EM9" s="226"/>
      <c r="EN9" s="99"/>
      <c r="EO9" s="223"/>
      <c r="EP9" s="224"/>
      <c r="EQ9" s="225"/>
      <c r="ER9" s="99"/>
      <c r="ES9" s="225"/>
      <c r="ET9" s="225"/>
      <c r="EU9" s="178"/>
      <c r="EV9" s="99"/>
      <c r="EW9" s="99"/>
      <c r="EX9" s="99"/>
      <c r="EY9" s="99"/>
      <c r="EZ9" s="99"/>
      <c r="FA9" s="99"/>
      <c r="FB9" s="99"/>
      <c r="FC9" s="99"/>
      <c r="FD9" s="99"/>
      <c r="FE9" s="99"/>
      <c r="FF9" s="99"/>
      <c r="FG9" s="225"/>
      <c r="FH9" s="331"/>
      <c r="FI9" s="225"/>
      <c r="FJ9" s="225"/>
      <c r="FK9" s="178"/>
      <c r="FL9" s="178"/>
      <c r="FM9" s="178"/>
      <c r="FN9" s="226"/>
      <c r="FO9" s="99"/>
      <c r="FP9" s="223"/>
      <c r="FQ9" s="224"/>
      <c r="FR9" s="225"/>
      <c r="FS9" s="99"/>
      <c r="FT9" s="225"/>
      <c r="FU9" s="225"/>
      <c r="FV9" s="178"/>
      <c r="FW9" s="99"/>
      <c r="FX9" s="99"/>
      <c r="FY9" s="332"/>
      <c r="FZ9" s="224"/>
      <c r="GA9" s="333"/>
      <c r="GB9" s="334"/>
      <c r="GC9" s="333"/>
      <c r="GD9" s="333"/>
      <c r="GE9" s="178"/>
      <c r="GF9" s="99"/>
      <c r="GG9" s="99"/>
      <c r="GH9" s="99"/>
      <c r="GI9" s="99"/>
      <c r="GJ9" s="99"/>
      <c r="GK9" s="99"/>
      <c r="GL9" s="99"/>
      <c r="GM9" s="99"/>
      <c r="GN9" s="99"/>
      <c r="GO9" s="99"/>
      <c r="GP9" s="99"/>
      <c r="GQ9" s="223"/>
      <c r="GR9" s="224"/>
      <c r="GS9" s="225"/>
      <c r="GT9" s="225"/>
      <c r="GU9" s="225"/>
      <c r="GV9" s="225"/>
      <c r="GW9" s="178"/>
      <c r="GX9" s="99"/>
      <c r="GY9" s="99"/>
      <c r="GZ9" s="332"/>
      <c r="HA9" s="224"/>
      <c r="HB9" s="333"/>
      <c r="HC9" s="334"/>
      <c r="HD9" s="333"/>
      <c r="HE9" s="333"/>
      <c r="HF9" s="178"/>
      <c r="HG9" s="99"/>
      <c r="HH9" s="99"/>
      <c r="HI9" s="99"/>
      <c r="HJ9" s="99"/>
      <c r="HK9" s="99"/>
      <c r="HL9" s="99"/>
      <c r="HM9" s="99"/>
      <c r="HN9" s="99"/>
      <c r="HO9" s="99"/>
      <c r="HP9" s="99"/>
      <c r="HQ9" s="99"/>
      <c r="HR9" s="223"/>
      <c r="HS9" s="224"/>
      <c r="HT9" s="225"/>
      <c r="HU9" s="225"/>
      <c r="HV9" s="225"/>
      <c r="HW9" s="225"/>
      <c r="HX9" s="178"/>
      <c r="HY9" s="99"/>
      <c r="HZ9" s="99"/>
      <c r="IA9" s="223"/>
      <c r="IB9" s="224"/>
      <c r="IC9" s="225"/>
      <c r="ID9" s="225"/>
      <c r="IE9" s="225"/>
      <c r="IF9" s="225"/>
      <c r="IG9" s="178"/>
      <c r="IH9" s="99"/>
      <c r="II9" s="99"/>
      <c r="IJ9" s="99"/>
      <c r="IK9" s="99"/>
      <c r="IL9" s="99"/>
      <c r="IM9" s="99"/>
      <c r="IN9" s="99"/>
      <c r="IO9" s="99"/>
      <c r="IP9" s="99"/>
      <c r="IQ9" s="99"/>
      <c r="IR9" s="99"/>
      <c r="IS9" s="223"/>
      <c r="IT9" s="224"/>
      <c r="IU9" s="225"/>
      <c r="IV9" s="225"/>
      <c r="IW9" s="225"/>
      <c r="IX9" s="225"/>
      <c r="IY9" s="178"/>
      <c r="IZ9" s="99"/>
      <c r="JA9" s="99"/>
      <c r="JB9" s="223"/>
      <c r="JC9" s="224"/>
      <c r="JD9" s="225"/>
      <c r="JE9" s="225"/>
      <c r="JF9" s="225"/>
      <c r="JG9" s="225"/>
      <c r="JH9" s="178"/>
      <c r="JI9" s="99"/>
      <c r="JJ9" s="99"/>
      <c r="JK9" s="99"/>
      <c r="JL9" s="99"/>
      <c r="JM9" s="99"/>
      <c r="JN9" s="99"/>
      <c r="JO9" s="99"/>
      <c r="JP9" s="99"/>
      <c r="JQ9" s="99"/>
      <c r="JR9" s="99"/>
      <c r="JS9" s="99"/>
      <c r="JT9" s="223"/>
      <c r="JU9" s="224"/>
      <c r="JV9" s="225"/>
      <c r="JW9" s="225"/>
      <c r="JX9" s="225"/>
      <c r="JY9" s="225"/>
      <c r="JZ9" s="178"/>
      <c r="KA9" s="99"/>
      <c r="KB9" s="99"/>
      <c r="KC9" s="99"/>
      <c r="KD9" s="99"/>
      <c r="KE9" s="99"/>
      <c r="KF9" s="99"/>
      <c r="KG9" s="99"/>
      <c r="KH9" s="99"/>
      <c r="KI9" s="99"/>
      <c r="KJ9" s="99"/>
    </row>
    <row r="10" spans="1:296">
      <c r="A10" s="204">
        <v>9.3000000000000007</v>
      </c>
      <c r="B10" s="274">
        <v>0.83333333333333326</v>
      </c>
      <c r="C10" s="138">
        <v>1</v>
      </c>
      <c r="D10" s="138">
        <v>4</v>
      </c>
      <c r="E10" s="130" t="s">
        <v>97</v>
      </c>
      <c r="F10" s="130" t="s">
        <v>98</v>
      </c>
      <c r="G10" s="130">
        <v>12</v>
      </c>
      <c r="H10" s="176" t="s">
        <v>116</v>
      </c>
      <c r="J10" s="138">
        <v>5.7</v>
      </c>
      <c r="K10" s="274">
        <v>1.3596491228070176</v>
      </c>
      <c r="L10" s="138">
        <v>2</v>
      </c>
      <c r="M10" s="138">
        <v>3</v>
      </c>
      <c r="N10" s="130" t="s">
        <v>97</v>
      </c>
      <c r="O10" s="130" t="s">
        <v>112</v>
      </c>
      <c r="P10" s="186">
        <v>20</v>
      </c>
      <c r="Q10" s="176" t="s">
        <v>116</v>
      </c>
      <c r="S10" s="204">
        <v>4.9000000000000004</v>
      </c>
      <c r="T10" s="274">
        <v>1.5816326530612244</v>
      </c>
      <c r="U10" s="138">
        <v>1</v>
      </c>
      <c r="V10" s="138">
        <v>3</v>
      </c>
      <c r="W10" s="130" t="s">
        <v>97</v>
      </c>
      <c r="X10" s="130" t="s">
        <v>98</v>
      </c>
      <c r="Y10" s="130">
        <v>9</v>
      </c>
      <c r="Z10" s="176" t="s">
        <v>116</v>
      </c>
      <c r="AB10" s="204">
        <v>8.4</v>
      </c>
      <c r="AC10" s="274">
        <v>0.92261904761904756</v>
      </c>
      <c r="AD10" s="138">
        <v>4</v>
      </c>
      <c r="AE10" s="138">
        <v>5</v>
      </c>
      <c r="AF10" s="130" t="s">
        <v>96</v>
      </c>
      <c r="AG10" s="130" t="s">
        <v>98</v>
      </c>
      <c r="AH10" s="130">
        <v>9</v>
      </c>
      <c r="AI10" s="176" t="s">
        <v>116</v>
      </c>
      <c r="AK10" s="204">
        <v>5.4</v>
      </c>
      <c r="AL10" s="274">
        <v>1.4351851851851851</v>
      </c>
      <c r="AM10" s="138">
        <v>25</v>
      </c>
      <c r="AN10" s="138">
        <v>3</v>
      </c>
      <c r="AO10" s="130" t="s">
        <v>96</v>
      </c>
      <c r="AP10" s="130" t="s">
        <v>98</v>
      </c>
      <c r="AQ10" s="186">
        <v>13</v>
      </c>
      <c r="AR10" s="176" t="s">
        <v>122</v>
      </c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223"/>
      <c r="BM10" s="224"/>
      <c r="BN10" s="225"/>
      <c r="BO10" s="99"/>
      <c r="BP10" s="225"/>
      <c r="BQ10" s="225"/>
      <c r="BR10" s="178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223"/>
      <c r="CN10" s="224"/>
      <c r="CO10" s="225"/>
      <c r="CP10" s="99"/>
      <c r="CQ10" s="225"/>
      <c r="CR10" s="225"/>
      <c r="CS10" s="178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225"/>
      <c r="DF10" s="331"/>
      <c r="DG10" s="225"/>
      <c r="DH10" s="225"/>
      <c r="DI10" s="178"/>
      <c r="DJ10" s="178"/>
      <c r="DK10" s="178"/>
      <c r="DL10" s="226"/>
      <c r="DM10" s="99"/>
      <c r="DN10" s="223"/>
      <c r="DO10" s="224"/>
      <c r="DP10" s="225"/>
      <c r="DQ10" s="99"/>
      <c r="DR10" s="225"/>
      <c r="DS10" s="225"/>
      <c r="DT10" s="178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225"/>
      <c r="EG10" s="331"/>
      <c r="EH10" s="225"/>
      <c r="EI10" s="225"/>
      <c r="EJ10" s="178"/>
      <c r="EK10" s="178"/>
      <c r="EL10" s="178"/>
      <c r="EM10" s="226"/>
      <c r="EN10" s="99"/>
      <c r="EO10" s="223"/>
      <c r="EP10" s="224"/>
      <c r="EQ10" s="225"/>
      <c r="ER10" s="99"/>
      <c r="ES10" s="225"/>
      <c r="ET10" s="225"/>
      <c r="EU10" s="178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225"/>
      <c r="FH10" s="331"/>
      <c r="FI10" s="225"/>
      <c r="FJ10" s="225"/>
      <c r="FK10" s="178"/>
      <c r="FL10" s="178"/>
      <c r="FM10" s="178"/>
      <c r="FN10" s="226"/>
      <c r="FO10" s="99"/>
      <c r="FP10" s="223"/>
      <c r="FQ10" s="224"/>
      <c r="FR10" s="225"/>
      <c r="FS10" s="99"/>
      <c r="FT10" s="225"/>
      <c r="FU10" s="225"/>
      <c r="FV10" s="178"/>
      <c r="FW10" s="99"/>
      <c r="FX10" s="99"/>
      <c r="FY10" s="332"/>
      <c r="FZ10" s="224"/>
      <c r="GA10" s="333"/>
      <c r="GB10" s="334"/>
      <c r="GC10" s="333"/>
      <c r="GD10" s="333"/>
      <c r="GE10" s="178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223"/>
      <c r="GR10" s="224"/>
      <c r="GS10" s="225"/>
      <c r="GT10" s="225"/>
      <c r="GU10" s="225"/>
      <c r="GV10" s="225"/>
      <c r="GW10" s="178"/>
      <c r="GX10" s="99"/>
      <c r="GY10" s="99"/>
      <c r="GZ10" s="332"/>
      <c r="HA10" s="224"/>
      <c r="HB10" s="333"/>
      <c r="HC10" s="334"/>
      <c r="HD10" s="333"/>
      <c r="HE10" s="333"/>
      <c r="HF10" s="178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223"/>
      <c r="HS10" s="224"/>
      <c r="HT10" s="225"/>
      <c r="HU10" s="225"/>
      <c r="HV10" s="225"/>
      <c r="HW10" s="225"/>
      <c r="HX10" s="178"/>
      <c r="HY10" s="99"/>
      <c r="HZ10" s="99"/>
      <c r="IA10" s="223"/>
      <c r="IB10" s="224"/>
      <c r="IC10" s="225"/>
      <c r="ID10" s="225"/>
      <c r="IE10" s="225"/>
      <c r="IF10" s="225"/>
      <c r="IG10" s="178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223"/>
      <c r="IT10" s="224"/>
      <c r="IU10" s="225"/>
      <c r="IV10" s="225"/>
      <c r="IW10" s="225"/>
      <c r="IX10" s="225"/>
      <c r="IY10" s="178"/>
      <c r="IZ10" s="99"/>
      <c r="JA10" s="99"/>
      <c r="JB10" s="223"/>
      <c r="JC10" s="224"/>
      <c r="JD10" s="225"/>
      <c r="JE10" s="225"/>
      <c r="JF10" s="225"/>
      <c r="JG10" s="225"/>
      <c r="JH10" s="178"/>
      <c r="JI10" s="99"/>
      <c r="JJ10" s="99"/>
      <c r="JK10" s="99"/>
      <c r="JL10" s="99"/>
      <c r="JM10" s="99"/>
      <c r="JN10" s="99"/>
      <c r="JO10" s="99"/>
      <c r="JP10" s="99"/>
      <c r="JQ10" s="99"/>
      <c r="JR10" s="99"/>
      <c r="JS10" s="99"/>
      <c r="JT10" s="223"/>
      <c r="JU10" s="224"/>
      <c r="JV10" s="225"/>
      <c r="JW10" s="225"/>
      <c r="JX10" s="225"/>
      <c r="JY10" s="225"/>
      <c r="JZ10" s="178"/>
      <c r="KA10" s="99"/>
      <c r="KB10" s="99"/>
      <c r="KC10" s="99"/>
      <c r="KD10" s="99"/>
      <c r="KE10" s="99"/>
      <c r="KF10" s="99"/>
      <c r="KG10" s="99"/>
      <c r="KH10" s="99"/>
      <c r="KI10" s="99"/>
      <c r="KJ10" s="99"/>
    </row>
    <row r="11" spans="1:296">
      <c r="A11" s="204">
        <v>7.3</v>
      </c>
      <c r="B11" s="274">
        <v>1.0616438356164384</v>
      </c>
      <c r="C11" s="138">
        <v>1</v>
      </c>
      <c r="D11" s="138">
        <v>4</v>
      </c>
      <c r="E11" s="130" t="s">
        <v>97</v>
      </c>
      <c r="F11" s="130" t="s">
        <v>98</v>
      </c>
      <c r="G11" s="130">
        <v>12</v>
      </c>
      <c r="H11" s="176" t="s">
        <v>116</v>
      </c>
      <c r="J11" s="206">
        <v>9.1999999999999993</v>
      </c>
      <c r="K11" s="273">
        <v>1.4782608695652175</v>
      </c>
      <c r="L11" s="212">
        <v>1</v>
      </c>
      <c r="M11" s="212">
        <v>3</v>
      </c>
      <c r="N11" s="278" t="s">
        <v>97</v>
      </c>
      <c r="O11" s="278" t="s">
        <v>77</v>
      </c>
      <c r="P11" s="186">
        <v>8</v>
      </c>
      <c r="Q11" s="176" t="s">
        <v>122</v>
      </c>
      <c r="S11" s="204">
        <v>5.8</v>
      </c>
      <c r="T11" s="274">
        <v>1.3362068965517242</v>
      </c>
      <c r="U11" s="138">
        <v>1</v>
      </c>
      <c r="V11" s="138">
        <v>3</v>
      </c>
      <c r="W11" s="130" t="s">
        <v>97</v>
      </c>
      <c r="X11" s="130" t="s">
        <v>98</v>
      </c>
      <c r="Y11" s="130">
        <v>9</v>
      </c>
      <c r="Z11" s="176" t="s">
        <v>116</v>
      </c>
      <c r="AB11" s="203">
        <v>12.6</v>
      </c>
      <c r="AC11" s="273">
        <v>1.0793650793650793</v>
      </c>
      <c r="AD11" s="195">
        <v>1</v>
      </c>
      <c r="AE11" s="195">
        <v>3</v>
      </c>
      <c r="AF11" s="186" t="s">
        <v>96</v>
      </c>
      <c r="AG11" s="186" t="s">
        <v>98</v>
      </c>
      <c r="AH11" s="130">
        <v>9</v>
      </c>
      <c r="AI11" s="176" t="s">
        <v>116</v>
      </c>
      <c r="AK11" s="203">
        <v>17.600000000000001</v>
      </c>
      <c r="AL11" s="273">
        <v>0.7727272727272726</v>
      </c>
      <c r="AM11" s="195">
        <v>20</v>
      </c>
      <c r="AN11" s="195">
        <v>3</v>
      </c>
      <c r="AO11" s="186" t="s">
        <v>96</v>
      </c>
      <c r="AP11" s="186" t="s">
        <v>98</v>
      </c>
      <c r="AQ11" s="186">
        <v>14</v>
      </c>
      <c r="AR11" s="176" t="s">
        <v>122</v>
      </c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223"/>
      <c r="BM11" s="224"/>
      <c r="BN11" s="225"/>
      <c r="BO11" s="99"/>
      <c r="BP11" s="225"/>
      <c r="BQ11" s="225"/>
      <c r="BR11" s="178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223"/>
      <c r="CN11" s="224"/>
      <c r="CO11" s="225"/>
      <c r="CP11" s="99"/>
      <c r="CQ11" s="225"/>
      <c r="CR11" s="225"/>
      <c r="CS11" s="178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225"/>
      <c r="DF11" s="331"/>
      <c r="DG11" s="225"/>
      <c r="DH11" s="225"/>
      <c r="DI11" s="178"/>
      <c r="DJ11" s="178"/>
      <c r="DK11" s="178"/>
      <c r="DL11" s="226"/>
      <c r="DM11" s="99"/>
      <c r="DN11" s="223"/>
      <c r="DO11" s="224"/>
      <c r="DP11" s="225"/>
      <c r="DQ11" s="99"/>
      <c r="DR11" s="225"/>
      <c r="DS11" s="225"/>
      <c r="DT11" s="178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225"/>
      <c r="EG11" s="331"/>
      <c r="EH11" s="225"/>
      <c r="EI11" s="225"/>
      <c r="EJ11" s="178"/>
      <c r="EK11" s="178"/>
      <c r="EL11" s="178"/>
      <c r="EM11" s="226"/>
      <c r="EN11" s="99"/>
      <c r="EO11" s="223"/>
      <c r="EP11" s="224"/>
      <c r="EQ11" s="225"/>
      <c r="ER11" s="99"/>
      <c r="ES11" s="225"/>
      <c r="ET11" s="225"/>
      <c r="EU11" s="178"/>
      <c r="EV11" s="99"/>
      <c r="EW11" s="99"/>
      <c r="EX11" s="99"/>
      <c r="EY11" s="99"/>
      <c r="EZ11" s="99"/>
      <c r="FA11" s="99"/>
      <c r="FB11" s="99"/>
      <c r="FC11" s="99"/>
      <c r="FD11" s="99"/>
      <c r="FE11" s="99"/>
      <c r="FF11" s="99"/>
      <c r="FG11" s="225"/>
      <c r="FH11" s="331"/>
      <c r="FI11" s="225"/>
      <c r="FJ11" s="225"/>
      <c r="FK11" s="178"/>
      <c r="FL11" s="178"/>
      <c r="FM11" s="178"/>
      <c r="FN11" s="226"/>
      <c r="FO11" s="99"/>
      <c r="FP11" s="223"/>
      <c r="FQ11" s="224"/>
      <c r="FR11" s="225"/>
      <c r="FS11" s="225"/>
      <c r="FT11" s="225"/>
      <c r="FU11" s="225"/>
      <c r="FV11" s="178"/>
      <c r="FW11" s="99"/>
      <c r="FX11" s="99"/>
      <c r="FY11" s="332"/>
      <c r="FZ11" s="224"/>
      <c r="GA11" s="333"/>
      <c r="GB11" s="334"/>
      <c r="GC11" s="333"/>
      <c r="GD11" s="333"/>
      <c r="GE11" s="178"/>
      <c r="GF11" s="99"/>
      <c r="GG11" s="99"/>
      <c r="GH11" s="99"/>
      <c r="GI11" s="99"/>
      <c r="GJ11" s="99"/>
      <c r="GK11" s="99"/>
      <c r="GL11" s="99"/>
      <c r="GM11" s="99"/>
      <c r="GN11" s="99"/>
      <c r="GO11" s="99"/>
      <c r="GP11" s="99"/>
      <c r="GQ11" s="223"/>
      <c r="GR11" s="224"/>
      <c r="GS11" s="225"/>
      <c r="GT11" s="225"/>
      <c r="GU11" s="225"/>
      <c r="GV11" s="225"/>
      <c r="GW11" s="178"/>
      <c r="GX11" s="99"/>
      <c r="GY11" s="99"/>
      <c r="GZ11" s="332"/>
      <c r="HA11" s="224"/>
      <c r="HB11" s="333"/>
      <c r="HC11" s="334"/>
      <c r="HD11" s="333"/>
      <c r="HE11" s="333"/>
      <c r="HF11" s="178"/>
      <c r="HG11" s="99"/>
      <c r="HH11" s="99"/>
      <c r="HI11" s="99"/>
      <c r="HJ11" s="99"/>
      <c r="HK11" s="99"/>
      <c r="HL11" s="99"/>
      <c r="HM11" s="99"/>
      <c r="HN11" s="99"/>
      <c r="HO11" s="99"/>
      <c r="HP11" s="99"/>
      <c r="HQ11" s="99"/>
      <c r="HR11" s="223"/>
      <c r="HS11" s="224"/>
      <c r="HT11" s="225"/>
      <c r="HU11" s="225"/>
      <c r="HV11" s="225"/>
      <c r="HW11" s="225"/>
      <c r="HX11" s="178"/>
      <c r="HY11" s="99"/>
      <c r="HZ11" s="99"/>
      <c r="IA11" s="223"/>
      <c r="IB11" s="224"/>
      <c r="IC11" s="225"/>
      <c r="ID11" s="225"/>
      <c r="IE11" s="225"/>
      <c r="IF11" s="225"/>
      <c r="IG11" s="178"/>
      <c r="IH11" s="99"/>
      <c r="II11" s="99"/>
      <c r="IJ11" s="99"/>
      <c r="IK11" s="99"/>
      <c r="IL11" s="99"/>
      <c r="IM11" s="99"/>
      <c r="IN11" s="99"/>
      <c r="IO11" s="99"/>
      <c r="IP11" s="99"/>
      <c r="IQ11" s="99"/>
      <c r="IR11" s="99"/>
      <c r="IS11" s="223"/>
      <c r="IT11" s="224"/>
      <c r="IU11" s="225"/>
      <c r="IV11" s="225"/>
      <c r="IW11" s="225"/>
      <c r="IX11" s="225"/>
      <c r="IY11" s="178"/>
      <c r="IZ11" s="99"/>
      <c r="JA11" s="99"/>
      <c r="JB11" s="223"/>
      <c r="JC11" s="224"/>
      <c r="JD11" s="225"/>
      <c r="JE11" s="225"/>
      <c r="JF11" s="225"/>
      <c r="JG11" s="225"/>
      <c r="JH11" s="178"/>
      <c r="JI11" s="99"/>
      <c r="JJ11" s="99"/>
      <c r="JK11" s="99"/>
      <c r="JL11" s="99"/>
      <c r="JM11" s="99"/>
      <c r="JN11" s="99"/>
      <c r="JO11" s="99"/>
      <c r="JP11" s="99"/>
      <c r="JQ11" s="99"/>
      <c r="JR11" s="99"/>
      <c r="JS11" s="99"/>
      <c r="JT11" s="223"/>
      <c r="JU11" s="224"/>
      <c r="JV11" s="225"/>
      <c r="JW11" s="225"/>
      <c r="JX11" s="225"/>
      <c r="JY11" s="225"/>
      <c r="JZ11" s="178"/>
      <c r="KA11" s="99"/>
      <c r="KB11" s="99"/>
      <c r="KC11" s="99"/>
      <c r="KD11" s="99"/>
      <c r="KE11" s="99"/>
      <c r="KF11" s="99"/>
      <c r="KG11" s="99"/>
      <c r="KH11" s="99"/>
      <c r="KI11" s="99"/>
      <c r="KJ11" s="99"/>
    </row>
    <row r="12" spans="1:296">
      <c r="A12" s="203">
        <v>14.1</v>
      </c>
      <c r="B12" s="273">
        <v>0.96453900709219853</v>
      </c>
      <c r="C12" s="195">
        <v>1</v>
      </c>
      <c r="D12" s="195">
        <v>4</v>
      </c>
      <c r="E12" s="186" t="s">
        <v>95</v>
      </c>
      <c r="F12" s="186" t="s">
        <v>98</v>
      </c>
      <c r="G12" s="130">
        <v>12</v>
      </c>
      <c r="H12" s="176" t="s">
        <v>116</v>
      </c>
      <c r="J12" s="203">
        <v>4.5</v>
      </c>
      <c r="K12" s="273">
        <v>1.7222222222222223</v>
      </c>
      <c r="L12" s="195">
        <v>1</v>
      </c>
      <c r="M12" s="195">
        <v>3</v>
      </c>
      <c r="N12" s="186" t="s">
        <v>97</v>
      </c>
      <c r="O12" s="186" t="s">
        <v>112</v>
      </c>
      <c r="P12" s="186">
        <v>10</v>
      </c>
      <c r="Q12" s="176" t="s">
        <v>122</v>
      </c>
      <c r="S12" s="204">
        <v>5.7</v>
      </c>
      <c r="T12" s="274">
        <v>1.3596491228070176</v>
      </c>
      <c r="U12" s="138">
        <v>1</v>
      </c>
      <c r="V12" s="138">
        <v>3</v>
      </c>
      <c r="W12" s="130" t="s">
        <v>97</v>
      </c>
      <c r="X12" s="130" t="s">
        <v>98</v>
      </c>
      <c r="Y12" s="130">
        <v>9</v>
      </c>
      <c r="Z12" s="176" t="s">
        <v>116</v>
      </c>
      <c r="AB12" s="204">
        <v>9.6</v>
      </c>
      <c r="AC12" s="274">
        <v>1.4166666666666667</v>
      </c>
      <c r="AD12" s="138">
        <v>2</v>
      </c>
      <c r="AE12" s="138">
        <v>3</v>
      </c>
      <c r="AF12" s="130" t="s">
        <v>96</v>
      </c>
      <c r="AG12" s="130" t="s">
        <v>99</v>
      </c>
      <c r="AH12" s="130">
        <v>9</v>
      </c>
      <c r="AI12" s="176" t="s">
        <v>116</v>
      </c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223"/>
      <c r="BM12" s="224"/>
      <c r="BN12" s="225"/>
      <c r="BO12" s="99"/>
      <c r="BP12" s="225"/>
      <c r="BQ12" s="225"/>
      <c r="BR12" s="178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223"/>
      <c r="CN12" s="224"/>
      <c r="CO12" s="225"/>
      <c r="CP12" s="99"/>
      <c r="CQ12" s="225"/>
      <c r="CR12" s="225"/>
      <c r="CS12" s="178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225"/>
      <c r="DF12" s="331"/>
      <c r="DG12" s="225"/>
      <c r="DH12" s="225"/>
      <c r="DI12" s="178"/>
      <c r="DJ12" s="178"/>
      <c r="DK12" s="178"/>
      <c r="DL12" s="226"/>
      <c r="DM12" s="99"/>
      <c r="DN12" s="223"/>
      <c r="DO12" s="224"/>
      <c r="DP12" s="225"/>
      <c r="DQ12" s="99"/>
      <c r="DR12" s="225"/>
      <c r="DS12" s="225"/>
      <c r="DT12" s="178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225"/>
      <c r="EG12" s="331"/>
      <c r="EH12" s="225"/>
      <c r="EI12" s="225"/>
      <c r="EJ12" s="178"/>
      <c r="EK12" s="178"/>
      <c r="EL12" s="178"/>
      <c r="EM12" s="226"/>
      <c r="EN12" s="99"/>
      <c r="EO12" s="223"/>
      <c r="EP12" s="224"/>
      <c r="EQ12" s="225"/>
      <c r="ER12" s="99"/>
      <c r="ES12" s="225"/>
      <c r="ET12" s="225"/>
      <c r="EU12" s="178"/>
      <c r="EV12" s="99"/>
      <c r="EW12" s="99"/>
      <c r="EX12" s="99"/>
      <c r="EY12" s="99"/>
      <c r="EZ12" s="99"/>
      <c r="FA12" s="99"/>
      <c r="FB12" s="99"/>
      <c r="FC12" s="99"/>
      <c r="FD12" s="99"/>
      <c r="FE12" s="99"/>
      <c r="FF12" s="99"/>
      <c r="FG12" s="225"/>
      <c r="FH12" s="331"/>
      <c r="FI12" s="225"/>
      <c r="FJ12" s="225"/>
      <c r="FK12" s="178"/>
      <c r="FL12" s="178"/>
      <c r="FM12" s="178"/>
      <c r="FN12" s="226"/>
      <c r="FO12" s="99"/>
      <c r="FP12" s="223"/>
      <c r="FQ12" s="224"/>
      <c r="FR12" s="225"/>
      <c r="FS12" s="225"/>
      <c r="FT12" s="225"/>
      <c r="FU12" s="225"/>
      <c r="FV12" s="178"/>
      <c r="FW12" s="99"/>
      <c r="FX12" s="99"/>
      <c r="FY12" s="332"/>
      <c r="FZ12" s="224"/>
      <c r="GA12" s="333"/>
      <c r="GB12" s="334"/>
      <c r="GC12" s="333"/>
      <c r="GD12" s="333"/>
      <c r="GE12" s="178"/>
      <c r="GF12" s="99"/>
      <c r="GG12" s="99"/>
      <c r="GH12" s="99"/>
      <c r="GI12" s="99"/>
      <c r="GJ12" s="99"/>
      <c r="GK12" s="99"/>
      <c r="GL12" s="99"/>
      <c r="GM12" s="99"/>
      <c r="GN12" s="99"/>
      <c r="GO12" s="99"/>
      <c r="GP12" s="99"/>
      <c r="GQ12" s="223"/>
      <c r="GR12" s="224"/>
      <c r="GS12" s="225"/>
      <c r="GT12" s="225"/>
      <c r="GU12" s="225"/>
      <c r="GV12" s="225"/>
      <c r="GW12" s="178"/>
      <c r="GX12" s="99"/>
      <c r="GY12" s="99"/>
      <c r="GZ12" s="332"/>
      <c r="HA12" s="224"/>
      <c r="HB12" s="333"/>
      <c r="HC12" s="334"/>
      <c r="HD12" s="333"/>
      <c r="HE12" s="333"/>
      <c r="HF12" s="178"/>
      <c r="HG12" s="99"/>
      <c r="HH12" s="99"/>
      <c r="HI12" s="99"/>
      <c r="HJ12" s="99"/>
      <c r="HK12" s="99"/>
      <c r="HL12" s="99"/>
      <c r="HM12" s="99"/>
      <c r="HN12" s="99"/>
      <c r="HO12" s="99"/>
      <c r="HP12" s="99"/>
      <c r="HQ12" s="99"/>
      <c r="HR12" s="223"/>
      <c r="HS12" s="224"/>
      <c r="HT12" s="225"/>
      <c r="HU12" s="225"/>
      <c r="HV12" s="225"/>
      <c r="HW12" s="225"/>
      <c r="HX12" s="178"/>
      <c r="HY12" s="99"/>
      <c r="HZ12" s="99"/>
      <c r="IA12" s="223"/>
      <c r="IB12" s="224"/>
      <c r="IC12" s="225"/>
      <c r="ID12" s="225"/>
      <c r="IE12" s="225"/>
      <c r="IF12" s="225"/>
      <c r="IG12" s="178"/>
      <c r="IH12" s="99"/>
      <c r="II12" s="99"/>
      <c r="IJ12" s="99"/>
      <c r="IK12" s="99"/>
      <c r="IL12" s="99"/>
      <c r="IM12" s="99"/>
      <c r="IN12" s="99"/>
      <c r="IO12" s="99"/>
      <c r="IP12" s="99"/>
      <c r="IQ12" s="99"/>
      <c r="IR12" s="99"/>
      <c r="IS12" s="223"/>
      <c r="IT12" s="224"/>
      <c r="IU12" s="225"/>
      <c r="IV12" s="225"/>
      <c r="IW12" s="225"/>
      <c r="IX12" s="225"/>
      <c r="IY12" s="178"/>
      <c r="IZ12" s="99"/>
      <c r="JA12" s="99"/>
      <c r="JB12" s="223"/>
      <c r="JC12" s="224"/>
      <c r="JD12" s="225"/>
      <c r="JE12" s="225"/>
      <c r="JF12" s="225"/>
      <c r="JG12" s="225"/>
      <c r="JH12" s="178"/>
      <c r="JI12" s="99"/>
      <c r="JJ12" s="99"/>
      <c r="JK12" s="99"/>
      <c r="JL12" s="99"/>
      <c r="JM12" s="99"/>
      <c r="JN12" s="99"/>
      <c r="JO12" s="99"/>
      <c r="JP12" s="99"/>
      <c r="JQ12" s="99"/>
      <c r="JR12" s="99"/>
      <c r="JS12" s="99"/>
      <c r="JT12" s="223"/>
      <c r="JU12" s="224"/>
      <c r="JV12" s="225"/>
      <c r="JW12" s="225"/>
      <c r="JX12" s="225"/>
      <c r="JY12" s="225"/>
      <c r="JZ12" s="178"/>
      <c r="KA12" s="99"/>
      <c r="KB12" s="99"/>
      <c r="KC12" s="99"/>
      <c r="KD12" s="99"/>
      <c r="KE12" s="99"/>
      <c r="KF12" s="99"/>
      <c r="KG12" s="99"/>
      <c r="KH12" s="99"/>
      <c r="KI12" s="99"/>
      <c r="KJ12" s="99"/>
    </row>
    <row r="13" spans="1:296">
      <c r="A13" s="204">
        <v>17.8</v>
      </c>
      <c r="B13" s="274">
        <v>0.7640449438202247</v>
      </c>
      <c r="C13" s="138">
        <v>1</v>
      </c>
      <c r="D13" s="138">
        <v>4</v>
      </c>
      <c r="E13" s="130" t="s">
        <v>97</v>
      </c>
      <c r="F13" s="130" t="s">
        <v>99</v>
      </c>
      <c r="G13" s="130">
        <v>12</v>
      </c>
      <c r="H13" s="176" t="s">
        <v>116</v>
      </c>
      <c r="J13" s="204">
        <v>6.5</v>
      </c>
      <c r="K13" s="274">
        <v>1.1923076923076923</v>
      </c>
      <c r="L13" s="138">
        <v>1</v>
      </c>
      <c r="M13" s="138">
        <v>3</v>
      </c>
      <c r="N13" s="130" t="s">
        <v>97</v>
      </c>
      <c r="O13" s="130" t="s">
        <v>77</v>
      </c>
      <c r="P13" s="186">
        <v>10</v>
      </c>
      <c r="Q13" s="176" t="s">
        <v>122</v>
      </c>
      <c r="S13" s="204">
        <v>5.0999999999999996</v>
      </c>
      <c r="T13" s="274">
        <v>1.5196078431372551</v>
      </c>
      <c r="U13" s="138">
        <v>1</v>
      </c>
      <c r="V13" s="138">
        <v>3</v>
      </c>
      <c r="W13" s="130" t="s">
        <v>97</v>
      </c>
      <c r="X13" s="130" t="s">
        <v>98</v>
      </c>
      <c r="Y13" s="130">
        <v>9</v>
      </c>
      <c r="Z13" s="176" t="s">
        <v>116</v>
      </c>
      <c r="AB13" s="204">
        <v>11.4</v>
      </c>
      <c r="AC13" s="274">
        <v>1.1929824561403508</v>
      </c>
      <c r="AD13" s="138">
        <v>7</v>
      </c>
      <c r="AE13" s="138">
        <v>3</v>
      </c>
      <c r="AF13" s="130" t="s">
        <v>96</v>
      </c>
      <c r="AG13" s="130" t="s">
        <v>98</v>
      </c>
      <c r="AH13" s="130">
        <v>9</v>
      </c>
      <c r="AI13" s="176" t="s">
        <v>116</v>
      </c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223"/>
      <c r="BM13" s="224"/>
      <c r="BN13" s="225"/>
      <c r="BO13" s="99"/>
      <c r="BP13" s="225"/>
      <c r="BQ13" s="225"/>
      <c r="BR13" s="178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223"/>
      <c r="CN13" s="224"/>
      <c r="CO13" s="225"/>
      <c r="CP13" s="99"/>
      <c r="CQ13" s="225"/>
      <c r="CR13" s="225"/>
      <c r="CS13" s="178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225"/>
      <c r="DF13" s="331"/>
      <c r="DG13" s="225"/>
      <c r="DH13" s="225"/>
      <c r="DI13" s="178"/>
      <c r="DJ13" s="178"/>
      <c r="DK13" s="178"/>
      <c r="DL13" s="226"/>
      <c r="DM13" s="99"/>
      <c r="DN13" s="223"/>
      <c r="DO13" s="224"/>
      <c r="DP13" s="225"/>
      <c r="DQ13" s="99"/>
      <c r="DR13" s="225"/>
      <c r="DS13" s="225"/>
      <c r="DT13" s="178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225"/>
      <c r="EG13" s="331"/>
      <c r="EH13" s="225"/>
      <c r="EI13" s="225"/>
      <c r="EJ13" s="178"/>
      <c r="EK13" s="178"/>
      <c r="EL13" s="178"/>
      <c r="EM13" s="226"/>
      <c r="EN13" s="99"/>
      <c r="EO13" s="223"/>
      <c r="EP13" s="224"/>
      <c r="EQ13" s="225"/>
      <c r="ER13" s="99"/>
      <c r="ES13" s="225"/>
      <c r="ET13" s="225"/>
      <c r="EU13" s="178"/>
      <c r="EV13" s="99"/>
      <c r="EW13" s="99"/>
      <c r="EX13" s="99"/>
      <c r="EY13" s="99"/>
      <c r="EZ13" s="99"/>
      <c r="FA13" s="99"/>
      <c r="FB13" s="99"/>
      <c r="FC13" s="99"/>
      <c r="FD13" s="99"/>
      <c r="FE13" s="99"/>
      <c r="FF13" s="99"/>
      <c r="FG13" s="225"/>
      <c r="FH13" s="331"/>
      <c r="FI13" s="225"/>
      <c r="FJ13" s="225"/>
      <c r="FK13" s="178"/>
      <c r="FL13" s="178"/>
      <c r="FM13" s="178"/>
      <c r="FN13" s="226"/>
      <c r="FO13" s="99"/>
      <c r="FP13" s="223"/>
      <c r="FQ13" s="224"/>
      <c r="FR13" s="225"/>
      <c r="FS13" s="225"/>
      <c r="FT13" s="225"/>
      <c r="FU13" s="225"/>
      <c r="FV13" s="178"/>
      <c r="FW13" s="99"/>
      <c r="FX13" s="99"/>
      <c r="FY13" s="332"/>
      <c r="FZ13" s="224"/>
      <c r="GA13" s="333"/>
      <c r="GB13" s="334"/>
      <c r="GC13" s="333"/>
      <c r="GD13" s="333"/>
      <c r="GE13" s="178"/>
      <c r="GF13" s="99"/>
      <c r="GG13" s="99"/>
      <c r="GH13" s="99"/>
      <c r="GI13" s="99"/>
      <c r="GJ13" s="99"/>
      <c r="GK13" s="99"/>
      <c r="GL13" s="99"/>
      <c r="GM13" s="99"/>
      <c r="GN13" s="99"/>
      <c r="GO13" s="99"/>
      <c r="GP13" s="99"/>
      <c r="GQ13" s="223"/>
      <c r="GR13" s="224"/>
      <c r="GS13" s="225"/>
      <c r="GT13" s="225"/>
      <c r="GU13" s="225"/>
      <c r="GV13" s="225"/>
      <c r="GW13" s="178"/>
      <c r="GX13" s="99"/>
      <c r="GY13" s="99"/>
      <c r="GZ13" s="332"/>
      <c r="HA13" s="224"/>
      <c r="HB13" s="333"/>
      <c r="HC13" s="334"/>
      <c r="HD13" s="333"/>
      <c r="HE13" s="333"/>
      <c r="HF13" s="178"/>
      <c r="HG13" s="99"/>
      <c r="HH13" s="99"/>
      <c r="HI13" s="99"/>
      <c r="HJ13" s="99"/>
      <c r="HK13" s="99"/>
      <c r="HL13" s="99"/>
      <c r="HM13" s="99"/>
      <c r="HN13" s="99"/>
      <c r="HO13" s="99"/>
      <c r="HP13" s="99"/>
      <c r="HQ13" s="99"/>
      <c r="HR13" s="223"/>
      <c r="HS13" s="224"/>
      <c r="HT13" s="225"/>
      <c r="HU13" s="225"/>
      <c r="HV13" s="225"/>
      <c r="HW13" s="225"/>
      <c r="HX13" s="178"/>
      <c r="HY13" s="99"/>
      <c r="HZ13" s="99"/>
      <c r="IA13" s="223"/>
      <c r="IB13" s="224"/>
      <c r="IC13" s="225"/>
      <c r="ID13" s="225"/>
      <c r="IE13" s="225"/>
      <c r="IF13" s="225"/>
      <c r="IG13" s="178"/>
      <c r="IH13" s="99"/>
      <c r="II13" s="99"/>
      <c r="IJ13" s="99"/>
      <c r="IK13" s="99"/>
      <c r="IL13" s="99"/>
      <c r="IM13" s="99"/>
      <c r="IN13" s="99"/>
      <c r="IO13" s="99"/>
      <c r="IP13" s="99"/>
      <c r="IQ13" s="99"/>
      <c r="IR13" s="99"/>
      <c r="IS13" s="223"/>
      <c r="IT13" s="224"/>
      <c r="IU13" s="225"/>
      <c r="IV13" s="225"/>
      <c r="IW13" s="225"/>
      <c r="IX13" s="225"/>
      <c r="IY13" s="178"/>
      <c r="IZ13" s="99"/>
      <c r="JA13" s="99"/>
      <c r="JB13" s="223"/>
      <c r="JC13" s="224"/>
      <c r="JD13" s="225"/>
      <c r="JE13" s="225"/>
      <c r="JF13" s="225"/>
      <c r="JG13" s="225"/>
      <c r="JH13" s="178"/>
      <c r="JI13" s="99"/>
      <c r="JJ13" s="99"/>
      <c r="JK13" s="99"/>
      <c r="JL13" s="99"/>
      <c r="JM13" s="99"/>
      <c r="JN13" s="99"/>
      <c r="JO13" s="99"/>
      <c r="JP13" s="99"/>
      <c r="JQ13" s="99"/>
      <c r="JR13" s="99"/>
      <c r="JS13" s="99"/>
      <c r="JT13" s="223"/>
      <c r="JU13" s="224"/>
      <c r="JV13" s="225"/>
      <c r="JW13" s="225"/>
      <c r="JX13" s="225"/>
      <c r="JY13" s="225"/>
      <c r="JZ13" s="178"/>
      <c r="KA13" s="99"/>
      <c r="KB13" s="99"/>
      <c r="KC13" s="99"/>
      <c r="KD13" s="99"/>
      <c r="KE13" s="99"/>
      <c r="KF13" s="99"/>
      <c r="KG13" s="99"/>
      <c r="KH13" s="99"/>
      <c r="KI13" s="99"/>
      <c r="KJ13" s="99"/>
    </row>
    <row r="14" spans="1:296">
      <c r="A14" s="138">
        <v>5.7</v>
      </c>
      <c r="B14" s="274">
        <v>1.3596491228070176</v>
      </c>
      <c r="C14" s="138">
        <v>1</v>
      </c>
      <c r="D14" s="138">
        <v>4</v>
      </c>
      <c r="E14" s="130" t="s">
        <v>97</v>
      </c>
      <c r="F14" s="130" t="s">
        <v>98</v>
      </c>
      <c r="G14" s="130">
        <v>14</v>
      </c>
      <c r="H14" s="176" t="s">
        <v>116</v>
      </c>
      <c r="J14" s="204">
        <v>8.9</v>
      </c>
      <c r="K14" s="274">
        <v>1.5280898876404494</v>
      </c>
      <c r="L14" s="138">
        <v>1</v>
      </c>
      <c r="M14" s="138">
        <v>3</v>
      </c>
      <c r="N14" s="130" t="s">
        <v>97</v>
      </c>
      <c r="O14" s="130" t="s">
        <v>112</v>
      </c>
      <c r="P14" s="186">
        <v>10</v>
      </c>
      <c r="Q14" s="176" t="s">
        <v>122</v>
      </c>
      <c r="S14" s="204">
        <v>5.6</v>
      </c>
      <c r="T14" s="274">
        <v>1.3839285714285716</v>
      </c>
      <c r="U14" s="138">
        <v>1</v>
      </c>
      <c r="V14" s="138">
        <v>3</v>
      </c>
      <c r="W14" s="130" t="s">
        <v>97</v>
      </c>
      <c r="X14" s="130" t="s">
        <v>98</v>
      </c>
      <c r="Y14" s="130">
        <v>9</v>
      </c>
      <c r="Z14" s="176" t="s">
        <v>116</v>
      </c>
      <c r="AB14" s="204">
        <v>10.5</v>
      </c>
      <c r="AC14" s="274">
        <v>1.2952380952380953</v>
      </c>
      <c r="AD14" s="138">
        <v>1</v>
      </c>
      <c r="AE14" s="138">
        <v>3</v>
      </c>
      <c r="AF14" s="130" t="s">
        <v>96</v>
      </c>
      <c r="AG14" s="130" t="s">
        <v>98</v>
      </c>
      <c r="AH14" s="130">
        <v>9</v>
      </c>
      <c r="AI14" s="176" t="s">
        <v>116</v>
      </c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223"/>
      <c r="BM14" s="224"/>
      <c r="BN14" s="225"/>
      <c r="BO14" s="99"/>
      <c r="BP14" s="225"/>
      <c r="BQ14" s="225"/>
      <c r="BR14" s="178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223"/>
      <c r="CN14" s="224"/>
      <c r="CO14" s="225"/>
      <c r="CP14" s="99"/>
      <c r="CQ14" s="225"/>
      <c r="CR14" s="225"/>
      <c r="CS14" s="178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225"/>
      <c r="DF14" s="331"/>
      <c r="DG14" s="225"/>
      <c r="DH14" s="225"/>
      <c r="DI14" s="178"/>
      <c r="DJ14" s="178"/>
      <c r="DK14" s="178"/>
      <c r="DL14" s="226"/>
      <c r="DM14" s="99"/>
      <c r="DN14" s="223"/>
      <c r="DO14" s="224"/>
      <c r="DP14" s="225"/>
      <c r="DQ14" s="99"/>
      <c r="DR14" s="225"/>
      <c r="DS14" s="225"/>
      <c r="DT14" s="178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225"/>
      <c r="EG14" s="331"/>
      <c r="EH14" s="225"/>
      <c r="EI14" s="225"/>
      <c r="EJ14" s="178"/>
      <c r="EK14" s="178"/>
      <c r="EL14" s="178"/>
      <c r="EM14" s="226"/>
      <c r="EN14" s="99"/>
      <c r="EO14" s="223"/>
      <c r="EP14" s="224"/>
      <c r="EQ14" s="225"/>
      <c r="ER14" s="99"/>
      <c r="ES14" s="225"/>
      <c r="ET14" s="225"/>
      <c r="EU14" s="178"/>
      <c r="EV14" s="99"/>
      <c r="EW14" s="99"/>
      <c r="EX14" s="99"/>
      <c r="EY14" s="99"/>
      <c r="EZ14" s="99"/>
      <c r="FA14" s="99"/>
      <c r="FB14" s="99"/>
      <c r="FC14" s="99"/>
      <c r="FD14" s="99"/>
      <c r="FE14" s="99"/>
      <c r="FF14" s="99"/>
      <c r="FG14" s="225"/>
      <c r="FH14" s="331"/>
      <c r="FI14" s="225"/>
      <c r="FJ14" s="225"/>
      <c r="FK14" s="178"/>
      <c r="FL14" s="178"/>
      <c r="FM14" s="178"/>
      <c r="FN14" s="226"/>
      <c r="FO14" s="99"/>
      <c r="FP14" s="223"/>
      <c r="FQ14" s="224"/>
      <c r="FR14" s="225"/>
      <c r="FS14" s="99"/>
      <c r="FT14" s="225"/>
      <c r="FU14" s="225"/>
      <c r="FV14" s="178"/>
      <c r="FW14" s="99"/>
      <c r="FX14" s="99"/>
      <c r="FY14" s="332"/>
      <c r="FZ14" s="224"/>
      <c r="GA14" s="333"/>
      <c r="GB14" s="334"/>
      <c r="GC14" s="333"/>
      <c r="GD14" s="333"/>
      <c r="GE14" s="178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223"/>
      <c r="GR14" s="224"/>
      <c r="GS14" s="225"/>
      <c r="GT14" s="225"/>
      <c r="GU14" s="225"/>
      <c r="GV14" s="225"/>
      <c r="GW14" s="178"/>
      <c r="GX14" s="99"/>
      <c r="GY14" s="99"/>
      <c r="GZ14" s="332"/>
      <c r="HA14" s="224"/>
      <c r="HB14" s="333"/>
      <c r="HC14" s="334"/>
      <c r="HD14" s="333"/>
      <c r="HE14" s="333"/>
      <c r="HF14" s="178"/>
      <c r="HG14" s="99"/>
      <c r="HH14" s="99"/>
      <c r="HI14" s="99"/>
      <c r="HJ14" s="99"/>
      <c r="HK14" s="99"/>
      <c r="HL14" s="99"/>
      <c r="HM14" s="99"/>
      <c r="HN14" s="99"/>
      <c r="HO14" s="99"/>
      <c r="HP14" s="99"/>
      <c r="HQ14" s="99"/>
      <c r="HR14" s="223"/>
      <c r="HS14" s="224"/>
      <c r="HT14" s="225"/>
      <c r="HU14" s="225"/>
      <c r="HV14" s="225"/>
      <c r="HW14" s="225"/>
      <c r="HX14" s="178"/>
      <c r="HY14" s="99"/>
      <c r="HZ14" s="99"/>
      <c r="IA14" s="223"/>
      <c r="IB14" s="224"/>
      <c r="IC14" s="225"/>
      <c r="ID14" s="225"/>
      <c r="IE14" s="225"/>
      <c r="IF14" s="225"/>
      <c r="IG14" s="178"/>
      <c r="IH14" s="99"/>
      <c r="II14" s="99"/>
      <c r="IJ14" s="99"/>
      <c r="IK14" s="99"/>
      <c r="IL14" s="99"/>
      <c r="IM14" s="99"/>
      <c r="IN14" s="99"/>
      <c r="IO14" s="99"/>
      <c r="IP14" s="99"/>
      <c r="IQ14" s="99"/>
      <c r="IR14" s="99"/>
      <c r="IS14" s="223"/>
      <c r="IT14" s="224"/>
      <c r="IU14" s="225"/>
      <c r="IV14" s="225"/>
      <c r="IW14" s="225"/>
      <c r="IX14" s="225"/>
      <c r="IY14" s="178"/>
      <c r="IZ14" s="99"/>
      <c r="JA14" s="99"/>
      <c r="JB14" s="223"/>
      <c r="JC14" s="224"/>
      <c r="JD14" s="225"/>
      <c r="JE14" s="225"/>
      <c r="JF14" s="225"/>
      <c r="JG14" s="225"/>
      <c r="JH14" s="178"/>
      <c r="JI14" s="99"/>
      <c r="JJ14" s="99"/>
      <c r="JK14" s="99"/>
      <c r="JL14" s="99"/>
      <c r="JM14" s="99"/>
      <c r="JN14" s="99"/>
      <c r="JO14" s="99"/>
      <c r="JP14" s="99"/>
      <c r="JQ14" s="99"/>
      <c r="JR14" s="99"/>
      <c r="JS14" s="99"/>
      <c r="JT14" s="223"/>
      <c r="JU14" s="224"/>
      <c r="JV14" s="225"/>
      <c r="JW14" s="225"/>
      <c r="JX14" s="225"/>
      <c r="JY14" s="225"/>
      <c r="JZ14" s="178"/>
      <c r="KA14" s="99"/>
      <c r="KB14" s="99"/>
      <c r="KC14" s="99"/>
      <c r="KD14" s="99"/>
      <c r="KE14" s="99"/>
      <c r="KF14" s="99"/>
      <c r="KG14" s="99"/>
      <c r="KH14" s="99"/>
      <c r="KI14" s="99"/>
      <c r="KJ14" s="99"/>
    </row>
    <row r="15" spans="1:296">
      <c r="A15" s="138">
        <v>5.7</v>
      </c>
      <c r="B15" s="274">
        <v>1.3596491228070176</v>
      </c>
      <c r="C15" s="138">
        <v>3</v>
      </c>
      <c r="D15" s="138">
        <v>4</v>
      </c>
      <c r="E15" s="130" t="s">
        <v>97</v>
      </c>
      <c r="F15" s="130" t="s">
        <v>98</v>
      </c>
      <c r="G15" s="130">
        <v>14</v>
      </c>
      <c r="H15" s="176" t="s">
        <v>116</v>
      </c>
      <c r="J15" s="204">
        <v>9.6999999999999993</v>
      </c>
      <c r="K15" s="274">
        <v>1.4020618556701032</v>
      </c>
      <c r="L15" s="138">
        <v>1</v>
      </c>
      <c r="M15" s="138">
        <v>4</v>
      </c>
      <c r="N15" s="130" t="s">
        <v>97</v>
      </c>
      <c r="O15" s="130" t="s">
        <v>77</v>
      </c>
      <c r="P15" s="186">
        <v>10</v>
      </c>
      <c r="Q15" s="176" t="s">
        <v>122</v>
      </c>
      <c r="S15" s="204">
        <v>6.6</v>
      </c>
      <c r="T15" s="274">
        <v>1.1742424242424243</v>
      </c>
      <c r="U15" s="138">
        <v>1</v>
      </c>
      <c r="V15" s="138">
        <v>3</v>
      </c>
      <c r="W15" s="130" t="s">
        <v>97</v>
      </c>
      <c r="X15" s="130" t="s">
        <v>98</v>
      </c>
      <c r="Y15" s="130">
        <v>9</v>
      </c>
      <c r="Z15" s="176" t="s">
        <v>116</v>
      </c>
      <c r="AB15" s="204">
        <v>9.1</v>
      </c>
      <c r="AC15" s="274">
        <v>0.85164835164835173</v>
      </c>
      <c r="AD15" s="138">
        <v>2</v>
      </c>
      <c r="AE15" s="138">
        <v>3</v>
      </c>
      <c r="AF15" s="130" t="s">
        <v>96</v>
      </c>
      <c r="AG15" s="130" t="s">
        <v>98</v>
      </c>
      <c r="AH15" s="130">
        <v>12</v>
      </c>
      <c r="AI15" s="176" t="s">
        <v>116</v>
      </c>
      <c r="AT15" s="99"/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223"/>
      <c r="BM15" s="224"/>
      <c r="BN15" s="225"/>
      <c r="BO15" s="99"/>
      <c r="BP15" s="225"/>
      <c r="BQ15" s="225"/>
      <c r="BR15" s="178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C15" s="99"/>
      <c r="CD15" s="99"/>
      <c r="CE15" s="99"/>
      <c r="CF15" s="99"/>
      <c r="CG15" s="99"/>
      <c r="CH15" s="99"/>
      <c r="CI15" s="99"/>
      <c r="CJ15" s="99"/>
      <c r="CK15" s="99"/>
      <c r="CL15" s="99"/>
      <c r="CM15" s="223"/>
      <c r="CN15" s="224"/>
      <c r="CO15" s="225"/>
      <c r="CP15" s="99"/>
      <c r="CQ15" s="225"/>
      <c r="CR15" s="225"/>
      <c r="CS15" s="178"/>
      <c r="CT15" s="99"/>
      <c r="CU15" s="99"/>
      <c r="CV15" s="99"/>
      <c r="CW15" s="99"/>
      <c r="CX15" s="99"/>
      <c r="CY15" s="99"/>
      <c r="CZ15" s="99"/>
      <c r="DA15" s="99"/>
      <c r="DB15" s="99"/>
      <c r="DC15" s="99"/>
      <c r="DD15" s="99"/>
      <c r="DE15" s="225"/>
      <c r="DF15" s="331"/>
      <c r="DG15" s="225"/>
      <c r="DH15" s="225"/>
      <c r="DI15" s="178"/>
      <c r="DJ15" s="178"/>
      <c r="DK15" s="178"/>
      <c r="DL15" s="226"/>
      <c r="DM15" s="99"/>
      <c r="DN15" s="223"/>
      <c r="DO15" s="224"/>
      <c r="DP15" s="225"/>
      <c r="DQ15" s="99"/>
      <c r="DR15" s="225"/>
      <c r="DS15" s="225"/>
      <c r="DT15" s="178"/>
      <c r="DU15" s="99"/>
      <c r="DV15" s="99"/>
      <c r="DW15" s="99"/>
      <c r="DX15" s="99"/>
      <c r="DY15" s="99"/>
      <c r="DZ15" s="99"/>
      <c r="EA15" s="99"/>
      <c r="EB15" s="99"/>
      <c r="EC15" s="99"/>
      <c r="ED15" s="99"/>
      <c r="EE15" s="99"/>
      <c r="EF15" s="225"/>
      <c r="EG15" s="331"/>
      <c r="EH15" s="225"/>
      <c r="EI15" s="225"/>
      <c r="EJ15" s="178"/>
      <c r="EK15" s="178"/>
      <c r="EL15" s="178"/>
      <c r="EM15" s="226"/>
      <c r="EN15" s="99"/>
      <c r="EO15" s="223"/>
      <c r="EP15" s="224"/>
      <c r="EQ15" s="225"/>
      <c r="ER15" s="99"/>
      <c r="ES15" s="225"/>
      <c r="ET15" s="225"/>
      <c r="EU15" s="178"/>
      <c r="EV15" s="99"/>
      <c r="EW15" s="99"/>
      <c r="EX15" s="99"/>
      <c r="EY15" s="99"/>
      <c r="EZ15" s="99"/>
      <c r="FA15" s="99"/>
      <c r="FB15" s="99"/>
      <c r="FC15" s="99"/>
      <c r="FD15" s="99"/>
      <c r="FE15" s="99"/>
      <c r="FF15" s="99"/>
      <c r="FG15" s="225"/>
      <c r="FH15" s="331"/>
      <c r="FI15" s="225"/>
      <c r="FJ15" s="225"/>
      <c r="FK15" s="178"/>
      <c r="FL15" s="178"/>
      <c r="FM15" s="178"/>
      <c r="FN15" s="226"/>
      <c r="FO15" s="99"/>
      <c r="FP15" s="223"/>
      <c r="FQ15" s="224"/>
      <c r="FR15" s="225"/>
      <c r="FS15" s="99"/>
      <c r="FT15" s="225"/>
      <c r="FU15" s="225"/>
      <c r="FV15" s="178"/>
      <c r="FW15" s="99"/>
      <c r="FX15" s="99"/>
      <c r="FY15" s="332"/>
      <c r="FZ15" s="224"/>
      <c r="GA15" s="333"/>
      <c r="GB15" s="334"/>
      <c r="GC15" s="333"/>
      <c r="GD15" s="333"/>
      <c r="GE15" s="178"/>
      <c r="GF15" s="99"/>
      <c r="GG15" s="99"/>
      <c r="GH15" s="99"/>
      <c r="GI15" s="99"/>
      <c r="GJ15" s="99"/>
      <c r="GK15" s="99"/>
      <c r="GL15" s="99"/>
      <c r="GM15" s="99"/>
      <c r="GN15" s="99"/>
      <c r="GO15" s="99"/>
      <c r="GP15" s="99"/>
      <c r="GQ15" s="223"/>
      <c r="GR15" s="224"/>
      <c r="GS15" s="225"/>
      <c r="GT15" s="225"/>
      <c r="GU15" s="225"/>
      <c r="GV15" s="225"/>
      <c r="GW15" s="178"/>
      <c r="GX15" s="99"/>
      <c r="GY15" s="99"/>
      <c r="GZ15" s="332"/>
      <c r="HA15" s="224"/>
      <c r="HB15" s="333"/>
      <c r="HC15" s="334"/>
      <c r="HD15" s="333"/>
      <c r="HE15" s="333"/>
      <c r="HF15" s="178"/>
      <c r="HG15" s="99"/>
      <c r="HH15" s="99"/>
      <c r="HI15" s="99"/>
      <c r="HJ15" s="99"/>
      <c r="HK15" s="99"/>
      <c r="HL15" s="99"/>
      <c r="HM15" s="99"/>
      <c r="HN15" s="99"/>
      <c r="HO15" s="99"/>
      <c r="HP15" s="99"/>
      <c r="HQ15" s="99"/>
      <c r="HR15" s="223"/>
      <c r="HS15" s="224"/>
      <c r="HT15" s="225"/>
      <c r="HU15" s="225"/>
      <c r="HV15" s="225"/>
      <c r="HW15" s="225"/>
      <c r="HX15" s="178"/>
      <c r="HY15" s="99"/>
      <c r="HZ15" s="99"/>
      <c r="IA15" s="223"/>
      <c r="IB15" s="224"/>
      <c r="IC15" s="225"/>
      <c r="ID15" s="225"/>
      <c r="IE15" s="225"/>
      <c r="IF15" s="225"/>
      <c r="IG15" s="178"/>
      <c r="IH15" s="99"/>
      <c r="II15" s="99"/>
      <c r="IJ15" s="99"/>
      <c r="IK15" s="99"/>
      <c r="IL15" s="99"/>
      <c r="IM15" s="99"/>
      <c r="IN15" s="99"/>
      <c r="IO15" s="99"/>
      <c r="IP15" s="99"/>
      <c r="IQ15" s="99"/>
      <c r="IR15" s="99"/>
      <c r="IS15" s="223"/>
      <c r="IT15" s="224"/>
      <c r="IU15" s="225"/>
      <c r="IV15" s="225"/>
      <c r="IW15" s="225"/>
      <c r="IX15" s="225"/>
      <c r="IY15" s="178"/>
      <c r="IZ15" s="99"/>
      <c r="JA15" s="99"/>
      <c r="JB15" s="223"/>
      <c r="JC15" s="224"/>
      <c r="JD15" s="225"/>
      <c r="JE15" s="225"/>
      <c r="JF15" s="225"/>
      <c r="JG15" s="225"/>
      <c r="JH15" s="178"/>
      <c r="JI15" s="99"/>
      <c r="JJ15" s="99"/>
      <c r="JK15" s="99"/>
      <c r="JL15" s="99"/>
      <c r="JM15" s="99"/>
      <c r="JN15" s="99"/>
      <c r="JO15" s="99"/>
      <c r="JP15" s="99"/>
      <c r="JQ15" s="99"/>
      <c r="JR15" s="99"/>
      <c r="JS15" s="99"/>
      <c r="JT15" s="223"/>
      <c r="JU15" s="224"/>
      <c r="JV15" s="225"/>
      <c r="JW15" s="225"/>
      <c r="JX15" s="225"/>
      <c r="JY15" s="225"/>
      <c r="JZ15" s="178"/>
      <c r="KA15" s="99"/>
      <c r="KB15" s="99"/>
      <c r="KC15" s="99"/>
      <c r="KD15" s="99"/>
      <c r="KE15" s="99"/>
      <c r="KF15" s="99"/>
      <c r="KG15" s="99"/>
      <c r="KH15" s="99"/>
      <c r="KI15" s="99"/>
      <c r="KJ15" s="99"/>
    </row>
    <row r="16" spans="1:296">
      <c r="A16" s="195">
        <v>9.6</v>
      </c>
      <c r="B16" s="273">
        <v>1.4166666666666667</v>
      </c>
      <c r="C16" s="195">
        <v>1</v>
      </c>
      <c r="D16" s="195">
        <v>4</v>
      </c>
      <c r="E16" s="186" t="s">
        <v>97</v>
      </c>
      <c r="F16" s="186" t="s">
        <v>98</v>
      </c>
      <c r="G16" s="130">
        <v>14</v>
      </c>
      <c r="H16" s="176" t="s">
        <v>116</v>
      </c>
      <c r="J16" s="203">
        <v>17.399999999999999</v>
      </c>
      <c r="K16" s="273">
        <v>0.7816091954022989</v>
      </c>
      <c r="L16" s="195">
        <v>1</v>
      </c>
      <c r="M16" s="195">
        <v>3</v>
      </c>
      <c r="N16" s="186" t="s">
        <v>97</v>
      </c>
      <c r="O16" s="186" t="s">
        <v>77</v>
      </c>
      <c r="P16" s="186">
        <v>17</v>
      </c>
      <c r="Q16" s="176" t="s">
        <v>122</v>
      </c>
      <c r="S16" s="203">
        <v>9.3000000000000007</v>
      </c>
      <c r="T16" s="273">
        <v>1.4623655913978493</v>
      </c>
      <c r="U16" s="195">
        <v>3</v>
      </c>
      <c r="V16" s="195">
        <v>3</v>
      </c>
      <c r="W16" s="186" t="s">
        <v>97</v>
      </c>
      <c r="X16" s="186" t="s">
        <v>98</v>
      </c>
      <c r="Y16" s="130">
        <v>9</v>
      </c>
      <c r="Z16" s="176" t="s">
        <v>116</v>
      </c>
      <c r="AB16" s="204">
        <v>6.5</v>
      </c>
      <c r="AC16" s="274">
        <v>1.1923076923076923</v>
      </c>
      <c r="AD16" s="138">
        <v>1</v>
      </c>
      <c r="AE16" s="138">
        <v>3</v>
      </c>
      <c r="AF16" s="130" t="s">
        <v>96</v>
      </c>
      <c r="AG16" s="130" t="s">
        <v>98</v>
      </c>
      <c r="AH16" s="130">
        <v>12</v>
      </c>
      <c r="AI16" s="176" t="s">
        <v>116</v>
      </c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223"/>
      <c r="BM16" s="224"/>
      <c r="BN16" s="225"/>
      <c r="BO16" s="99"/>
      <c r="BP16" s="225"/>
      <c r="BQ16" s="225"/>
      <c r="BR16" s="178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223"/>
      <c r="CN16" s="224"/>
      <c r="CO16" s="225"/>
      <c r="CP16" s="99"/>
      <c r="CQ16" s="225"/>
      <c r="CR16" s="225"/>
      <c r="CS16" s="178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225"/>
      <c r="DF16" s="331"/>
      <c r="DG16" s="225"/>
      <c r="DH16" s="225"/>
      <c r="DI16" s="178"/>
      <c r="DJ16" s="178"/>
      <c r="DK16" s="178"/>
      <c r="DL16" s="226"/>
      <c r="DM16" s="99"/>
      <c r="DN16" s="223"/>
      <c r="DO16" s="224"/>
      <c r="DP16" s="225"/>
      <c r="DQ16" s="99"/>
      <c r="DR16" s="225"/>
      <c r="DS16" s="225"/>
      <c r="DT16" s="178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225"/>
      <c r="EG16" s="331"/>
      <c r="EH16" s="225"/>
      <c r="EI16" s="225"/>
      <c r="EJ16" s="178"/>
      <c r="EK16" s="178"/>
      <c r="EL16" s="178"/>
      <c r="EM16" s="226"/>
      <c r="EN16" s="99"/>
      <c r="EO16" s="223"/>
      <c r="EP16" s="224"/>
      <c r="EQ16" s="225"/>
      <c r="ER16" s="99"/>
      <c r="ES16" s="225"/>
      <c r="ET16" s="225"/>
      <c r="EU16" s="178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225"/>
      <c r="FH16" s="331"/>
      <c r="FI16" s="225"/>
      <c r="FJ16" s="225"/>
      <c r="FK16" s="178"/>
      <c r="FL16" s="178"/>
      <c r="FM16" s="178"/>
      <c r="FN16" s="226"/>
      <c r="FO16" s="99"/>
      <c r="FP16" s="223"/>
      <c r="FQ16" s="224"/>
      <c r="FR16" s="225"/>
      <c r="FS16" s="99"/>
      <c r="FT16" s="225"/>
      <c r="FU16" s="225"/>
      <c r="FV16" s="178"/>
      <c r="FW16" s="99"/>
      <c r="FX16" s="99"/>
      <c r="FY16" s="332"/>
      <c r="FZ16" s="224"/>
      <c r="GA16" s="333"/>
      <c r="GB16" s="334"/>
      <c r="GC16" s="333"/>
      <c r="GD16" s="333"/>
      <c r="GE16" s="178"/>
      <c r="GF16" s="99"/>
      <c r="GG16" s="99"/>
      <c r="GH16" s="99"/>
      <c r="GI16" s="99"/>
      <c r="GJ16" s="99"/>
      <c r="GK16" s="99"/>
      <c r="GL16" s="99"/>
      <c r="GM16" s="99"/>
      <c r="GN16" s="99"/>
      <c r="GO16" s="99"/>
      <c r="GP16" s="99"/>
      <c r="GQ16" s="223"/>
      <c r="GR16" s="224"/>
      <c r="GS16" s="225"/>
      <c r="GT16" s="225"/>
      <c r="GU16" s="225"/>
      <c r="GV16" s="225"/>
      <c r="GW16" s="178"/>
      <c r="GX16" s="99"/>
      <c r="GY16" s="99"/>
      <c r="GZ16" s="332"/>
      <c r="HA16" s="224"/>
      <c r="HB16" s="333"/>
      <c r="HC16" s="334"/>
      <c r="HD16" s="333"/>
      <c r="HE16" s="333"/>
      <c r="HF16" s="178"/>
      <c r="HG16" s="99"/>
      <c r="HH16" s="99"/>
      <c r="HI16" s="99"/>
      <c r="HJ16" s="99"/>
      <c r="HK16" s="99"/>
      <c r="HL16" s="99"/>
      <c r="HM16" s="99"/>
      <c r="HN16" s="99"/>
      <c r="HO16" s="99"/>
      <c r="HP16" s="99"/>
      <c r="HQ16" s="99"/>
      <c r="HR16" s="223"/>
      <c r="HS16" s="224"/>
      <c r="HT16" s="225"/>
      <c r="HU16" s="225"/>
      <c r="HV16" s="225"/>
      <c r="HW16" s="225"/>
      <c r="HX16" s="178"/>
      <c r="HY16" s="99"/>
      <c r="HZ16" s="99"/>
      <c r="IA16" s="223"/>
      <c r="IB16" s="224"/>
      <c r="IC16" s="225"/>
      <c r="ID16" s="225"/>
      <c r="IE16" s="225"/>
      <c r="IF16" s="225"/>
      <c r="IG16" s="178"/>
      <c r="IH16" s="99"/>
      <c r="II16" s="99"/>
      <c r="IJ16" s="99"/>
      <c r="IK16" s="99"/>
      <c r="IL16" s="99"/>
      <c r="IM16" s="99"/>
      <c r="IN16" s="99"/>
      <c r="IO16" s="99"/>
      <c r="IP16" s="99"/>
      <c r="IQ16" s="99"/>
      <c r="IR16" s="99"/>
      <c r="IS16" s="223"/>
      <c r="IT16" s="224"/>
      <c r="IU16" s="225"/>
      <c r="IV16" s="225"/>
      <c r="IW16" s="225"/>
      <c r="IX16" s="225"/>
      <c r="IY16" s="178"/>
      <c r="IZ16" s="99"/>
      <c r="JA16" s="99"/>
      <c r="JB16" s="223"/>
      <c r="JC16" s="224"/>
      <c r="JD16" s="225"/>
      <c r="JE16" s="225"/>
      <c r="JF16" s="225"/>
      <c r="JG16" s="225"/>
      <c r="JH16" s="178"/>
      <c r="JI16" s="99"/>
      <c r="JJ16" s="99"/>
      <c r="JK16" s="99"/>
      <c r="JL16" s="99"/>
      <c r="JM16" s="99"/>
      <c r="JN16" s="99"/>
      <c r="JO16" s="99"/>
      <c r="JP16" s="99"/>
      <c r="JQ16" s="99"/>
      <c r="JR16" s="99"/>
      <c r="JS16" s="99"/>
      <c r="JT16" s="223"/>
      <c r="JU16" s="224"/>
      <c r="JV16" s="225"/>
      <c r="JW16" s="225"/>
      <c r="JX16" s="225"/>
      <c r="JY16" s="225"/>
      <c r="JZ16" s="178"/>
      <c r="KA16" s="99"/>
      <c r="KB16" s="99"/>
      <c r="KC16" s="99"/>
      <c r="KD16" s="99"/>
      <c r="KE16" s="99"/>
      <c r="KF16" s="99"/>
      <c r="KG16" s="99"/>
      <c r="KH16" s="99"/>
      <c r="KI16" s="99"/>
      <c r="KJ16" s="99"/>
    </row>
    <row r="17" spans="1:296">
      <c r="A17" s="138">
        <v>12.4</v>
      </c>
      <c r="B17" s="274">
        <v>1.096774193548387</v>
      </c>
      <c r="C17" s="138">
        <v>2</v>
      </c>
      <c r="D17" s="138">
        <v>4</v>
      </c>
      <c r="E17" s="130" t="s">
        <v>97</v>
      </c>
      <c r="F17" s="130" t="s">
        <v>98</v>
      </c>
      <c r="G17" s="130">
        <v>14</v>
      </c>
      <c r="H17" s="176" t="s">
        <v>116</v>
      </c>
      <c r="J17" s="204">
        <v>11.7</v>
      </c>
      <c r="K17" s="274">
        <v>1.1623931623931625</v>
      </c>
      <c r="L17" s="138">
        <v>1</v>
      </c>
      <c r="M17" s="138">
        <v>3</v>
      </c>
      <c r="N17" s="130" t="s">
        <v>97</v>
      </c>
      <c r="O17" s="130" t="s">
        <v>112</v>
      </c>
      <c r="P17" s="186">
        <v>19</v>
      </c>
      <c r="Q17" s="176" t="s">
        <v>122</v>
      </c>
      <c r="S17" s="203">
        <v>7.7</v>
      </c>
      <c r="T17" s="273">
        <v>1.7662337662337662</v>
      </c>
      <c r="U17" s="195">
        <v>1</v>
      </c>
      <c r="V17" s="195">
        <v>3</v>
      </c>
      <c r="W17" s="186" t="s">
        <v>97</v>
      </c>
      <c r="X17" s="186" t="s">
        <v>98</v>
      </c>
      <c r="Y17" s="130">
        <v>9</v>
      </c>
      <c r="Z17" s="176" t="s">
        <v>116</v>
      </c>
      <c r="AB17" s="204">
        <v>5.5</v>
      </c>
      <c r="AC17" s="274">
        <v>1.4090909090909092</v>
      </c>
      <c r="AD17" s="138">
        <v>2</v>
      </c>
      <c r="AE17" s="138">
        <v>3</v>
      </c>
      <c r="AF17" s="130" t="s">
        <v>96</v>
      </c>
      <c r="AG17" s="130" t="s">
        <v>98</v>
      </c>
      <c r="AH17" s="130">
        <v>12</v>
      </c>
      <c r="AI17" s="176" t="s">
        <v>116</v>
      </c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223"/>
      <c r="BM17" s="224"/>
      <c r="BN17" s="225"/>
      <c r="BO17" s="99"/>
      <c r="BP17" s="225"/>
      <c r="BQ17" s="225"/>
      <c r="BR17" s="178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223"/>
      <c r="CN17" s="224"/>
      <c r="CO17" s="225"/>
      <c r="CP17" s="99"/>
      <c r="CQ17" s="225"/>
      <c r="CR17" s="225"/>
      <c r="CS17" s="178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225"/>
      <c r="DF17" s="331"/>
      <c r="DG17" s="225"/>
      <c r="DH17" s="225"/>
      <c r="DI17" s="178"/>
      <c r="DJ17" s="178"/>
      <c r="DK17" s="178"/>
      <c r="DL17" s="226"/>
      <c r="DM17" s="99"/>
      <c r="DN17" s="223"/>
      <c r="DO17" s="224"/>
      <c r="DP17" s="225"/>
      <c r="DQ17" s="99"/>
      <c r="DR17" s="225"/>
      <c r="DS17" s="225"/>
      <c r="DT17" s="178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225"/>
      <c r="EG17" s="331"/>
      <c r="EH17" s="225"/>
      <c r="EI17" s="225"/>
      <c r="EJ17" s="178"/>
      <c r="EK17" s="178"/>
      <c r="EL17" s="178"/>
      <c r="EM17" s="226"/>
      <c r="EN17" s="99"/>
      <c r="EO17" s="223"/>
      <c r="EP17" s="224"/>
      <c r="EQ17" s="225"/>
      <c r="ER17" s="99"/>
      <c r="ES17" s="225"/>
      <c r="ET17" s="225"/>
      <c r="EU17" s="178"/>
      <c r="EV17" s="99"/>
      <c r="EW17" s="99"/>
      <c r="EX17" s="99"/>
      <c r="EY17" s="99"/>
      <c r="EZ17" s="99"/>
      <c r="FA17" s="99"/>
      <c r="FB17" s="99"/>
      <c r="FC17" s="99"/>
      <c r="FD17" s="99"/>
      <c r="FE17" s="99"/>
      <c r="FF17" s="99"/>
      <c r="FG17" s="225"/>
      <c r="FH17" s="331"/>
      <c r="FI17" s="225"/>
      <c r="FJ17" s="225"/>
      <c r="FK17" s="178"/>
      <c r="FL17" s="178"/>
      <c r="FM17" s="178"/>
      <c r="FN17" s="226"/>
      <c r="FO17" s="99"/>
      <c r="FP17" s="223"/>
      <c r="FQ17" s="224"/>
      <c r="FR17" s="225"/>
      <c r="FS17" s="99"/>
      <c r="FT17" s="225"/>
      <c r="FU17" s="225"/>
      <c r="FV17" s="178"/>
      <c r="FW17" s="99"/>
      <c r="FX17" s="99"/>
      <c r="FY17" s="332"/>
      <c r="FZ17" s="224"/>
      <c r="GA17" s="333"/>
      <c r="GB17" s="334"/>
      <c r="GC17" s="333"/>
      <c r="GD17" s="333"/>
      <c r="GE17" s="178"/>
      <c r="GF17" s="99"/>
      <c r="GG17" s="99"/>
      <c r="GH17" s="99"/>
      <c r="GI17" s="99"/>
      <c r="GJ17" s="99"/>
      <c r="GK17" s="99"/>
      <c r="GL17" s="99"/>
      <c r="GM17" s="99"/>
      <c r="GN17" s="99"/>
      <c r="GO17" s="99"/>
      <c r="GP17" s="99"/>
      <c r="GQ17" s="223"/>
      <c r="GR17" s="224"/>
      <c r="GS17" s="225"/>
      <c r="GT17" s="225"/>
      <c r="GU17" s="225"/>
      <c r="GV17" s="225"/>
      <c r="GW17" s="178"/>
      <c r="GX17" s="99"/>
      <c r="GY17" s="99"/>
      <c r="GZ17" s="332"/>
      <c r="HA17" s="224"/>
      <c r="HB17" s="333"/>
      <c r="HC17" s="334"/>
      <c r="HD17" s="333"/>
      <c r="HE17" s="333"/>
      <c r="HF17" s="178"/>
      <c r="HG17" s="99"/>
      <c r="HH17" s="99"/>
      <c r="HI17" s="99"/>
      <c r="HJ17" s="99"/>
      <c r="HK17" s="99"/>
      <c r="HL17" s="99"/>
      <c r="HM17" s="99"/>
      <c r="HN17" s="99"/>
      <c r="HO17" s="99"/>
      <c r="HP17" s="99"/>
      <c r="HQ17" s="99"/>
      <c r="HR17" s="223"/>
      <c r="HS17" s="224"/>
      <c r="HT17" s="225"/>
      <c r="HU17" s="226"/>
      <c r="HV17" s="225"/>
      <c r="HW17" s="225"/>
      <c r="HX17" s="178"/>
      <c r="HY17" s="99"/>
      <c r="HZ17" s="99"/>
      <c r="IA17" s="223"/>
      <c r="IB17" s="224"/>
      <c r="IC17" s="225"/>
      <c r="ID17" s="225"/>
      <c r="IE17" s="225"/>
      <c r="IF17" s="225"/>
      <c r="IG17" s="178"/>
      <c r="IH17" s="99"/>
      <c r="II17" s="99"/>
      <c r="IJ17" s="99"/>
      <c r="IK17" s="99"/>
      <c r="IL17" s="99"/>
      <c r="IM17" s="99"/>
      <c r="IN17" s="99"/>
      <c r="IO17" s="99"/>
      <c r="IP17" s="99"/>
      <c r="IQ17" s="99"/>
      <c r="IR17" s="99"/>
      <c r="IS17" s="223"/>
      <c r="IT17" s="224"/>
      <c r="IU17" s="225"/>
      <c r="IV17" s="225"/>
      <c r="IW17" s="225"/>
      <c r="IX17" s="225"/>
      <c r="IY17" s="178"/>
      <c r="IZ17" s="99"/>
      <c r="JA17" s="99"/>
      <c r="JB17" s="223"/>
      <c r="JC17" s="224"/>
      <c r="JD17" s="225"/>
      <c r="JE17" s="225"/>
      <c r="JF17" s="225"/>
      <c r="JG17" s="225"/>
      <c r="JH17" s="178"/>
      <c r="JI17" s="99"/>
      <c r="JJ17" s="99"/>
      <c r="JK17" s="99"/>
      <c r="JL17" s="99"/>
      <c r="JM17" s="99"/>
      <c r="JN17" s="99"/>
      <c r="JO17" s="99"/>
      <c r="JP17" s="99"/>
      <c r="JQ17" s="99"/>
      <c r="JR17" s="99"/>
      <c r="JS17" s="99"/>
      <c r="JT17" s="223"/>
      <c r="JU17" s="224"/>
      <c r="JV17" s="225"/>
      <c r="JW17" s="225"/>
      <c r="JX17" s="225"/>
      <c r="JY17" s="225"/>
      <c r="JZ17" s="178"/>
      <c r="KA17" s="99"/>
      <c r="KB17" s="99"/>
      <c r="KC17" s="99"/>
      <c r="KD17" s="99"/>
      <c r="KE17" s="99"/>
      <c r="KF17" s="99"/>
      <c r="KG17" s="99"/>
      <c r="KH17" s="99"/>
      <c r="KI17" s="99"/>
      <c r="KJ17" s="99"/>
    </row>
    <row r="18" spans="1:296">
      <c r="A18" s="204">
        <v>5.3</v>
      </c>
      <c r="B18" s="274">
        <v>1.4622641509433962</v>
      </c>
      <c r="C18" s="138">
        <v>2</v>
      </c>
      <c r="D18" s="138">
        <v>4</v>
      </c>
      <c r="E18" s="130" t="s">
        <v>97</v>
      </c>
      <c r="F18" s="130" t="s">
        <v>98</v>
      </c>
      <c r="G18" s="130">
        <v>15</v>
      </c>
      <c r="H18" s="176" t="s">
        <v>116</v>
      </c>
      <c r="S18" s="203">
        <v>8.6</v>
      </c>
      <c r="T18" s="273">
        <v>1.5813953488372092</v>
      </c>
      <c r="U18" s="195">
        <v>1</v>
      </c>
      <c r="V18" s="195">
        <v>3</v>
      </c>
      <c r="W18" s="186" t="s">
        <v>97</v>
      </c>
      <c r="X18" s="186" t="s">
        <v>98</v>
      </c>
      <c r="Y18" s="130">
        <v>9</v>
      </c>
      <c r="Z18" s="176" t="s">
        <v>116</v>
      </c>
      <c r="AB18" s="204">
        <v>10.4</v>
      </c>
      <c r="AC18" s="274">
        <v>0.74519230769230771</v>
      </c>
      <c r="AD18" s="138">
        <v>2</v>
      </c>
      <c r="AE18" s="138">
        <v>3</v>
      </c>
      <c r="AF18" s="130" t="s">
        <v>96</v>
      </c>
      <c r="AG18" s="130" t="s">
        <v>98</v>
      </c>
      <c r="AH18" s="130">
        <v>12</v>
      </c>
      <c r="AI18" s="176" t="s">
        <v>116</v>
      </c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223"/>
      <c r="BM18" s="224"/>
      <c r="BN18" s="225"/>
      <c r="BO18" s="99"/>
      <c r="BP18" s="225"/>
      <c r="BQ18" s="225"/>
      <c r="BR18" s="178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223"/>
      <c r="CN18" s="224"/>
      <c r="CO18" s="225"/>
      <c r="CP18" s="99"/>
      <c r="CQ18" s="225"/>
      <c r="CR18" s="225"/>
      <c r="CS18" s="178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225"/>
      <c r="DF18" s="331"/>
      <c r="DG18" s="225"/>
      <c r="DH18" s="225"/>
      <c r="DI18" s="178"/>
      <c r="DJ18" s="178"/>
      <c r="DK18" s="178"/>
      <c r="DL18" s="226"/>
      <c r="DM18" s="99"/>
      <c r="DN18" s="223"/>
      <c r="DO18" s="224"/>
      <c r="DP18" s="225"/>
      <c r="DQ18" s="99"/>
      <c r="DR18" s="225"/>
      <c r="DS18" s="225"/>
      <c r="DT18" s="178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225"/>
      <c r="EG18" s="331"/>
      <c r="EH18" s="225"/>
      <c r="EI18" s="225"/>
      <c r="EJ18" s="178"/>
      <c r="EK18" s="178"/>
      <c r="EL18" s="178"/>
      <c r="EM18" s="226"/>
      <c r="EN18" s="99"/>
      <c r="EO18" s="223"/>
      <c r="EP18" s="224"/>
      <c r="EQ18" s="225"/>
      <c r="ER18" s="99"/>
      <c r="ES18" s="225"/>
      <c r="ET18" s="225"/>
      <c r="EU18" s="178"/>
      <c r="EV18" s="99"/>
      <c r="EW18" s="99"/>
      <c r="EX18" s="99"/>
      <c r="EY18" s="99"/>
      <c r="EZ18" s="99"/>
      <c r="FA18" s="99"/>
      <c r="FB18" s="99"/>
      <c r="FC18" s="99"/>
      <c r="FD18" s="99"/>
      <c r="FE18" s="99"/>
      <c r="FF18" s="99"/>
      <c r="FG18" s="225"/>
      <c r="FH18" s="331"/>
      <c r="FI18" s="225"/>
      <c r="FJ18" s="225"/>
      <c r="FK18" s="178"/>
      <c r="FL18" s="178"/>
      <c r="FM18" s="178"/>
      <c r="FN18" s="226"/>
      <c r="FO18" s="99"/>
      <c r="FP18" s="223"/>
      <c r="FQ18" s="224"/>
      <c r="FR18" s="225"/>
      <c r="FS18" s="99"/>
      <c r="FT18" s="225"/>
      <c r="FU18" s="225"/>
      <c r="FV18" s="178"/>
      <c r="FW18" s="99"/>
      <c r="FX18" s="99"/>
      <c r="FY18" s="332"/>
      <c r="FZ18" s="224"/>
      <c r="GA18" s="333"/>
      <c r="GB18" s="334"/>
      <c r="GC18" s="333"/>
      <c r="GD18" s="333"/>
      <c r="GE18" s="178"/>
      <c r="GF18" s="99"/>
      <c r="GG18" s="99"/>
      <c r="GH18" s="99"/>
      <c r="GI18" s="99"/>
      <c r="GJ18" s="99"/>
      <c r="GK18" s="99"/>
      <c r="GL18" s="99"/>
      <c r="GM18" s="99"/>
      <c r="GN18" s="99"/>
      <c r="GO18" s="99"/>
      <c r="GP18" s="99"/>
      <c r="GQ18" s="223"/>
      <c r="GR18" s="224"/>
      <c r="GS18" s="225"/>
      <c r="GT18" s="225"/>
      <c r="GU18" s="225"/>
      <c r="GV18" s="225"/>
      <c r="GW18" s="178"/>
      <c r="GX18" s="99"/>
      <c r="GY18" s="99"/>
      <c r="GZ18" s="332"/>
      <c r="HA18" s="224"/>
      <c r="HB18" s="333"/>
      <c r="HC18" s="334"/>
      <c r="HD18" s="333"/>
      <c r="HE18" s="333"/>
      <c r="HF18" s="178"/>
      <c r="HG18" s="99"/>
      <c r="HH18" s="99"/>
      <c r="HI18" s="99"/>
      <c r="HJ18" s="99"/>
      <c r="HK18" s="99"/>
      <c r="HL18" s="99"/>
      <c r="HM18" s="99"/>
      <c r="HN18" s="99"/>
      <c r="HO18" s="99"/>
      <c r="HP18" s="99"/>
      <c r="HQ18" s="99"/>
      <c r="HR18" s="223"/>
      <c r="HS18" s="224"/>
      <c r="HT18" s="225"/>
      <c r="HU18" s="226"/>
      <c r="HV18" s="225"/>
      <c r="HW18" s="225"/>
      <c r="HX18" s="178"/>
      <c r="HY18" s="99"/>
      <c r="HZ18" s="99"/>
      <c r="IA18" s="223"/>
      <c r="IB18" s="224"/>
      <c r="IC18" s="225"/>
      <c r="ID18" s="225"/>
      <c r="IE18" s="225"/>
      <c r="IF18" s="225"/>
      <c r="IG18" s="178"/>
      <c r="IH18" s="99"/>
      <c r="II18" s="99"/>
      <c r="IJ18" s="99"/>
      <c r="IK18" s="99"/>
      <c r="IL18" s="99"/>
      <c r="IM18" s="99"/>
      <c r="IN18" s="99"/>
      <c r="IO18" s="99"/>
      <c r="IP18" s="99"/>
      <c r="IQ18" s="99"/>
      <c r="IR18" s="99"/>
      <c r="IS18" s="223"/>
      <c r="IT18" s="224"/>
      <c r="IU18" s="225"/>
      <c r="IV18" s="225"/>
      <c r="IW18" s="225"/>
      <c r="IX18" s="225"/>
      <c r="IY18" s="178"/>
      <c r="IZ18" s="99"/>
      <c r="JA18" s="99"/>
      <c r="JB18" s="223"/>
      <c r="JC18" s="224"/>
      <c r="JD18" s="225"/>
      <c r="JE18" s="225"/>
      <c r="JF18" s="225"/>
      <c r="JG18" s="225"/>
      <c r="JH18" s="178"/>
      <c r="JI18" s="99"/>
      <c r="JJ18" s="99"/>
      <c r="JK18" s="99"/>
      <c r="JL18" s="99"/>
      <c r="JM18" s="99"/>
      <c r="JN18" s="99"/>
      <c r="JO18" s="99"/>
      <c r="JP18" s="99"/>
      <c r="JQ18" s="99"/>
      <c r="JR18" s="99"/>
      <c r="JS18" s="99"/>
      <c r="JT18" s="223"/>
      <c r="JU18" s="224"/>
      <c r="JV18" s="225"/>
      <c r="JW18" s="225"/>
      <c r="JX18" s="225"/>
      <c r="JY18" s="225"/>
      <c r="JZ18" s="178"/>
      <c r="KA18" s="99"/>
      <c r="KB18" s="99"/>
      <c r="KC18" s="99"/>
      <c r="KD18" s="99"/>
      <c r="KE18" s="99"/>
      <c r="KF18" s="99"/>
      <c r="KG18" s="99"/>
      <c r="KH18" s="99"/>
      <c r="KI18" s="99"/>
      <c r="KJ18" s="99"/>
    </row>
    <row r="19" spans="1:296">
      <c r="A19" s="204">
        <v>7.5</v>
      </c>
      <c r="B19" s="274">
        <v>1.0333333333333334</v>
      </c>
      <c r="C19" s="138">
        <v>1</v>
      </c>
      <c r="D19" s="138">
        <v>4</v>
      </c>
      <c r="E19" s="130" t="s">
        <v>97</v>
      </c>
      <c r="F19" s="130" t="s">
        <v>98</v>
      </c>
      <c r="G19" s="130">
        <v>15</v>
      </c>
      <c r="H19" s="176" t="s">
        <v>116</v>
      </c>
      <c r="S19" s="203">
        <v>7.7</v>
      </c>
      <c r="T19" s="273">
        <v>1.7662337662337662</v>
      </c>
      <c r="U19" s="195">
        <v>1</v>
      </c>
      <c r="V19" s="195">
        <v>3</v>
      </c>
      <c r="W19" s="186" t="s">
        <v>97</v>
      </c>
      <c r="X19" s="186" t="s">
        <v>98</v>
      </c>
      <c r="Y19" s="130">
        <v>9</v>
      </c>
      <c r="Z19" s="176" t="s">
        <v>116</v>
      </c>
      <c r="AB19" s="204">
        <v>8.6</v>
      </c>
      <c r="AC19" s="274">
        <v>0.90116279069767447</v>
      </c>
      <c r="AD19" s="138">
        <v>2</v>
      </c>
      <c r="AE19" s="138">
        <v>3</v>
      </c>
      <c r="AF19" s="130" t="s">
        <v>96</v>
      </c>
      <c r="AG19" s="130" t="s">
        <v>98</v>
      </c>
      <c r="AH19" s="130">
        <v>12</v>
      </c>
      <c r="AI19" s="176" t="s">
        <v>116</v>
      </c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223"/>
      <c r="BM19" s="224"/>
      <c r="BN19" s="225"/>
      <c r="BO19" s="99"/>
      <c r="BP19" s="225"/>
      <c r="BQ19" s="225"/>
      <c r="BR19" s="178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223"/>
      <c r="CN19" s="224"/>
      <c r="CO19" s="225"/>
      <c r="CP19" s="99"/>
      <c r="CQ19" s="225"/>
      <c r="CR19" s="225"/>
      <c r="CS19" s="178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225"/>
      <c r="DF19" s="331"/>
      <c r="DG19" s="225"/>
      <c r="DH19" s="225"/>
      <c r="DI19" s="178"/>
      <c r="DJ19" s="178"/>
      <c r="DK19" s="178"/>
      <c r="DL19" s="226"/>
      <c r="DM19" s="99"/>
      <c r="DN19" s="223"/>
      <c r="DO19" s="224"/>
      <c r="DP19" s="225"/>
      <c r="DQ19" s="99"/>
      <c r="DR19" s="225"/>
      <c r="DS19" s="225"/>
      <c r="DT19" s="178"/>
      <c r="DU19" s="99"/>
      <c r="DV19" s="99"/>
      <c r="DW19" s="99"/>
      <c r="DX19" s="99"/>
      <c r="DY19" s="99"/>
      <c r="DZ19" s="99"/>
      <c r="EA19" s="99"/>
      <c r="EB19" s="99"/>
      <c r="EC19" s="99"/>
      <c r="ED19" s="99"/>
      <c r="EE19" s="99"/>
      <c r="EF19" s="225"/>
      <c r="EG19" s="331"/>
      <c r="EH19" s="225"/>
      <c r="EI19" s="225"/>
      <c r="EJ19" s="178"/>
      <c r="EK19" s="178"/>
      <c r="EL19" s="178"/>
      <c r="EM19" s="226"/>
      <c r="EN19" s="99"/>
      <c r="EO19" s="223"/>
      <c r="EP19" s="224"/>
      <c r="EQ19" s="225"/>
      <c r="ER19" s="99"/>
      <c r="ES19" s="225"/>
      <c r="ET19" s="225"/>
      <c r="EU19" s="178"/>
      <c r="EV19" s="99"/>
      <c r="EW19" s="99"/>
      <c r="EX19" s="99"/>
      <c r="EY19" s="99"/>
      <c r="EZ19" s="99"/>
      <c r="FA19" s="99"/>
      <c r="FB19" s="99"/>
      <c r="FC19" s="99"/>
      <c r="FD19" s="99"/>
      <c r="FE19" s="99"/>
      <c r="FF19" s="99"/>
      <c r="FG19" s="225"/>
      <c r="FH19" s="331"/>
      <c r="FI19" s="225"/>
      <c r="FJ19" s="225"/>
      <c r="FK19" s="178"/>
      <c r="FL19" s="178"/>
      <c r="FM19" s="178"/>
      <c r="FN19" s="226"/>
      <c r="FO19" s="99"/>
      <c r="FP19" s="223"/>
      <c r="FQ19" s="224"/>
      <c r="FR19" s="225"/>
      <c r="FS19" s="99"/>
      <c r="FT19" s="225"/>
      <c r="FU19" s="225"/>
      <c r="FV19" s="178"/>
      <c r="FW19" s="99"/>
      <c r="FX19" s="99"/>
      <c r="FY19" s="332"/>
      <c r="FZ19" s="224"/>
      <c r="GA19" s="333"/>
      <c r="GB19" s="334"/>
      <c r="GC19" s="333"/>
      <c r="GD19" s="333"/>
      <c r="GE19" s="178"/>
      <c r="GF19" s="99"/>
      <c r="GG19" s="99"/>
      <c r="GH19" s="99"/>
      <c r="GI19" s="99"/>
      <c r="GJ19" s="99"/>
      <c r="GK19" s="99"/>
      <c r="GL19" s="99"/>
      <c r="GM19" s="99"/>
      <c r="GN19" s="99"/>
      <c r="GO19" s="99"/>
      <c r="GP19" s="99"/>
      <c r="GQ19" s="223"/>
      <c r="GR19" s="224"/>
      <c r="GS19" s="225"/>
      <c r="GT19" s="225"/>
      <c r="GU19" s="225"/>
      <c r="GV19" s="225"/>
      <c r="GW19" s="178"/>
      <c r="GX19" s="99"/>
      <c r="GY19" s="99"/>
      <c r="GZ19" s="332"/>
      <c r="HA19" s="224"/>
      <c r="HB19" s="333"/>
      <c r="HC19" s="334"/>
      <c r="HD19" s="333"/>
      <c r="HE19" s="333"/>
      <c r="HF19" s="178"/>
      <c r="HG19" s="99"/>
      <c r="HH19" s="99"/>
      <c r="HI19" s="99"/>
      <c r="HJ19" s="99"/>
      <c r="HK19" s="99"/>
      <c r="HL19" s="99"/>
      <c r="HM19" s="99"/>
      <c r="HN19" s="99"/>
      <c r="HO19" s="99"/>
      <c r="HP19" s="99"/>
      <c r="HQ19" s="99"/>
      <c r="HR19" s="223"/>
      <c r="HS19" s="224"/>
      <c r="HT19" s="225"/>
      <c r="HU19" s="226"/>
      <c r="HV19" s="225"/>
      <c r="HW19" s="225"/>
      <c r="HX19" s="178"/>
      <c r="HY19" s="99"/>
      <c r="HZ19" s="99"/>
      <c r="IA19" s="223"/>
      <c r="IB19" s="224"/>
      <c r="IC19" s="225"/>
      <c r="ID19" s="225"/>
      <c r="IE19" s="225"/>
      <c r="IF19" s="225"/>
      <c r="IG19" s="178"/>
      <c r="IH19" s="99"/>
      <c r="II19" s="99"/>
      <c r="IJ19" s="99"/>
      <c r="IK19" s="99"/>
      <c r="IL19" s="99"/>
      <c r="IM19" s="99"/>
      <c r="IN19" s="99"/>
      <c r="IO19" s="99"/>
      <c r="IP19" s="99"/>
      <c r="IQ19" s="99"/>
      <c r="IR19" s="99"/>
      <c r="IS19" s="99"/>
      <c r="IT19" s="99"/>
      <c r="IU19" s="99"/>
      <c r="IV19" s="99"/>
      <c r="IW19" s="99"/>
      <c r="IX19" s="99"/>
      <c r="IY19" s="99"/>
      <c r="IZ19" s="99"/>
      <c r="JA19" s="99"/>
      <c r="JB19" s="223"/>
      <c r="JC19" s="224"/>
      <c r="JD19" s="225"/>
      <c r="JE19" s="225"/>
      <c r="JF19" s="225"/>
      <c r="JG19" s="225"/>
      <c r="JH19" s="178"/>
      <c r="JI19" s="99"/>
      <c r="JJ19" s="99"/>
      <c r="JK19" s="99"/>
      <c r="JL19" s="99"/>
      <c r="JM19" s="99"/>
      <c r="JN19" s="99"/>
      <c r="JO19" s="99"/>
      <c r="JP19" s="99"/>
      <c r="JQ19" s="99"/>
      <c r="JR19" s="99"/>
      <c r="JS19" s="99"/>
      <c r="JT19" s="223"/>
      <c r="JU19" s="224"/>
      <c r="JV19" s="225"/>
      <c r="JW19" s="225"/>
      <c r="JX19" s="225"/>
      <c r="JY19" s="225"/>
      <c r="JZ19" s="178"/>
      <c r="KA19" s="99"/>
      <c r="KB19" s="99"/>
      <c r="KC19" s="99"/>
      <c r="KD19" s="99"/>
      <c r="KE19" s="99"/>
      <c r="KF19" s="99"/>
      <c r="KG19" s="99"/>
      <c r="KH19" s="99"/>
      <c r="KI19" s="99"/>
      <c r="KJ19" s="99"/>
    </row>
    <row r="20" spans="1:296">
      <c r="A20" s="138">
        <v>8.6</v>
      </c>
      <c r="B20" s="274">
        <v>0.90116279069767447</v>
      </c>
      <c r="C20" s="138">
        <v>1</v>
      </c>
      <c r="D20" s="138">
        <v>4</v>
      </c>
      <c r="E20" s="130" t="s">
        <v>97</v>
      </c>
      <c r="F20" s="130" t="s">
        <v>98</v>
      </c>
      <c r="G20" s="130">
        <v>17</v>
      </c>
      <c r="H20" s="176" t="s">
        <v>116</v>
      </c>
      <c r="S20" s="203">
        <v>9.4</v>
      </c>
      <c r="T20" s="273">
        <v>1.4468085106382977</v>
      </c>
      <c r="U20" s="195">
        <v>1</v>
      </c>
      <c r="V20" s="195">
        <v>3</v>
      </c>
      <c r="W20" s="186" t="s">
        <v>97</v>
      </c>
      <c r="X20" s="186" t="s">
        <v>98</v>
      </c>
      <c r="Y20" s="130">
        <v>9</v>
      </c>
      <c r="Z20" s="176" t="s">
        <v>116</v>
      </c>
      <c r="AB20" s="204">
        <v>6.4</v>
      </c>
      <c r="AC20" s="274">
        <v>1.2109375</v>
      </c>
      <c r="AD20" s="138">
        <v>2</v>
      </c>
      <c r="AE20" s="138">
        <v>3</v>
      </c>
      <c r="AF20" s="130" t="s">
        <v>96</v>
      </c>
      <c r="AG20" s="130" t="s">
        <v>98</v>
      </c>
      <c r="AH20" s="130">
        <v>12</v>
      </c>
      <c r="AI20" s="176" t="s">
        <v>116</v>
      </c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223"/>
      <c r="BM20" s="224"/>
      <c r="BN20" s="225"/>
      <c r="BO20" s="99"/>
      <c r="BP20" s="225"/>
      <c r="BQ20" s="225"/>
      <c r="BR20" s="178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223"/>
      <c r="CN20" s="224"/>
      <c r="CO20" s="225"/>
      <c r="CP20" s="99"/>
      <c r="CQ20" s="225"/>
      <c r="CR20" s="225"/>
      <c r="CS20" s="178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D20" s="99"/>
      <c r="DE20" s="225"/>
      <c r="DF20" s="331"/>
      <c r="DG20" s="225"/>
      <c r="DH20" s="225"/>
      <c r="DI20" s="178"/>
      <c r="DJ20" s="178"/>
      <c r="DK20" s="178"/>
      <c r="DL20" s="226"/>
      <c r="DM20" s="99"/>
      <c r="DN20" s="223"/>
      <c r="DO20" s="224"/>
      <c r="DP20" s="225"/>
      <c r="DQ20" s="99"/>
      <c r="DR20" s="225"/>
      <c r="DS20" s="225"/>
      <c r="DT20" s="178"/>
      <c r="DU20" s="99"/>
      <c r="DV20" s="99"/>
      <c r="DW20" s="99"/>
      <c r="DX20" s="99"/>
      <c r="DY20" s="99"/>
      <c r="DZ20" s="99"/>
      <c r="EA20" s="99"/>
      <c r="EB20" s="99"/>
      <c r="EC20" s="99"/>
      <c r="ED20" s="99"/>
      <c r="EE20" s="99"/>
      <c r="EF20" s="225"/>
      <c r="EG20" s="331"/>
      <c r="EH20" s="225"/>
      <c r="EI20" s="225"/>
      <c r="EJ20" s="178"/>
      <c r="EK20" s="178"/>
      <c r="EL20" s="178"/>
      <c r="EM20" s="226"/>
      <c r="EN20" s="99"/>
      <c r="EO20" s="223"/>
      <c r="EP20" s="224"/>
      <c r="EQ20" s="225"/>
      <c r="ER20" s="99"/>
      <c r="ES20" s="225"/>
      <c r="ET20" s="225"/>
      <c r="EU20" s="178"/>
      <c r="EV20" s="99"/>
      <c r="EW20" s="99"/>
      <c r="EX20" s="99"/>
      <c r="EY20" s="99"/>
      <c r="EZ20" s="99"/>
      <c r="FA20" s="99"/>
      <c r="FB20" s="99"/>
      <c r="FC20" s="99"/>
      <c r="FD20" s="99"/>
      <c r="FE20" s="99"/>
      <c r="FF20" s="99"/>
      <c r="FG20" s="225"/>
      <c r="FH20" s="331"/>
      <c r="FI20" s="225"/>
      <c r="FJ20" s="225"/>
      <c r="FK20" s="178"/>
      <c r="FL20" s="178"/>
      <c r="FM20" s="178"/>
      <c r="FN20" s="226"/>
      <c r="FO20" s="99"/>
      <c r="FP20" s="223"/>
      <c r="FQ20" s="224"/>
      <c r="FR20" s="225"/>
      <c r="FS20" s="99"/>
      <c r="FT20" s="225"/>
      <c r="FU20" s="225"/>
      <c r="FV20" s="178"/>
      <c r="FW20" s="99"/>
      <c r="FX20" s="99"/>
      <c r="FY20" s="332"/>
      <c r="FZ20" s="224"/>
      <c r="GA20" s="333"/>
      <c r="GB20" s="334"/>
      <c r="GC20" s="333"/>
      <c r="GD20" s="333"/>
      <c r="GE20" s="178"/>
      <c r="GF20" s="99"/>
      <c r="GG20" s="99"/>
      <c r="GH20" s="99"/>
      <c r="GI20" s="99"/>
      <c r="GJ20" s="99"/>
      <c r="GK20" s="99"/>
      <c r="GL20" s="99"/>
      <c r="GM20" s="99"/>
      <c r="GN20" s="99"/>
      <c r="GO20" s="99"/>
      <c r="GP20" s="99"/>
      <c r="GQ20" s="223"/>
      <c r="GR20" s="224"/>
      <c r="GS20" s="225"/>
      <c r="GT20" s="225"/>
      <c r="GU20" s="225"/>
      <c r="GV20" s="225"/>
      <c r="GW20" s="178"/>
      <c r="GX20" s="99"/>
      <c r="GY20" s="99"/>
      <c r="GZ20" s="332"/>
      <c r="HA20" s="224"/>
      <c r="HB20" s="333"/>
      <c r="HC20" s="334"/>
      <c r="HD20" s="333"/>
      <c r="HE20" s="333"/>
      <c r="HF20" s="178"/>
      <c r="HG20" s="99"/>
      <c r="HH20" s="99"/>
      <c r="HI20" s="99"/>
      <c r="HJ20" s="99"/>
      <c r="HK20" s="99"/>
      <c r="HL20" s="99"/>
      <c r="HM20" s="99"/>
      <c r="HN20" s="99"/>
      <c r="HO20" s="99"/>
      <c r="HP20" s="99"/>
      <c r="HQ20" s="99"/>
      <c r="HR20" s="223"/>
      <c r="HS20" s="224"/>
      <c r="HT20" s="225"/>
      <c r="HU20" s="226"/>
      <c r="HV20" s="225"/>
      <c r="HW20" s="225"/>
      <c r="HX20" s="178"/>
      <c r="HY20" s="99"/>
      <c r="HZ20" s="99"/>
      <c r="IA20" s="223"/>
      <c r="IB20" s="224"/>
      <c r="IC20" s="225"/>
      <c r="ID20" s="225"/>
      <c r="IE20" s="225"/>
      <c r="IF20" s="225"/>
      <c r="IG20" s="178"/>
      <c r="IH20" s="99"/>
      <c r="II20" s="99"/>
      <c r="IJ20" s="99"/>
      <c r="IK20" s="99"/>
      <c r="IL20" s="99"/>
      <c r="IM20" s="99"/>
      <c r="IN20" s="99"/>
      <c r="IO20" s="99"/>
      <c r="IP20" s="99"/>
      <c r="IQ20" s="99"/>
      <c r="IR20" s="99"/>
      <c r="IS20" s="99"/>
      <c r="IT20" s="99"/>
      <c r="IU20" s="99"/>
      <c r="IV20" s="335"/>
      <c r="IW20" s="335"/>
      <c r="IX20" s="99"/>
      <c r="IY20" s="99"/>
      <c r="IZ20" s="99"/>
      <c r="JA20" s="99"/>
      <c r="JB20" s="223"/>
      <c r="JC20" s="224"/>
      <c r="JD20" s="225"/>
      <c r="JE20" s="225"/>
      <c r="JF20" s="225"/>
      <c r="JG20" s="225"/>
      <c r="JH20" s="178"/>
      <c r="JI20" s="99"/>
      <c r="JJ20" s="99"/>
      <c r="JK20" s="99"/>
      <c r="JL20" s="99"/>
      <c r="JM20" s="99"/>
      <c r="JN20" s="99"/>
      <c r="JO20" s="99"/>
      <c r="JP20" s="99"/>
      <c r="JQ20" s="99"/>
      <c r="JR20" s="99"/>
      <c r="JS20" s="99"/>
      <c r="JT20" s="223"/>
      <c r="JU20" s="224"/>
      <c r="JV20" s="225"/>
      <c r="JW20" s="225"/>
      <c r="JX20" s="225"/>
      <c r="JY20" s="225"/>
      <c r="JZ20" s="178"/>
      <c r="KA20" s="99"/>
      <c r="KB20" s="99"/>
      <c r="KC20" s="99"/>
      <c r="KD20" s="99"/>
      <c r="KE20" s="99"/>
      <c r="KF20" s="99"/>
      <c r="KG20" s="99"/>
      <c r="KH20" s="99"/>
      <c r="KI20" s="99"/>
      <c r="KJ20" s="99"/>
    </row>
    <row r="21" spans="1:296">
      <c r="A21" s="138">
        <v>7.9</v>
      </c>
      <c r="B21" s="274">
        <v>0.98101265822784811</v>
      </c>
      <c r="C21" s="138">
        <v>1</v>
      </c>
      <c r="D21" s="138">
        <v>4</v>
      </c>
      <c r="E21" s="130" t="s">
        <v>97</v>
      </c>
      <c r="F21" s="130" t="s">
        <v>98</v>
      </c>
      <c r="G21" s="130">
        <v>17</v>
      </c>
      <c r="H21" s="176" t="s">
        <v>116</v>
      </c>
      <c r="S21" s="204">
        <v>9.6</v>
      </c>
      <c r="T21" s="274">
        <v>1.4166666666666667</v>
      </c>
      <c r="U21" s="138">
        <v>1</v>
      </c>
      <c r="V21" s="138">
        <v>3</v>
      </c>
      <c r="W21" s="130" t="s">
        <v>97</v>
      </c>
      <c r="X21" s="130" t="s">
        <v>99</v>
      </c>
      <c r="Y21" s="130">
        <v>9</v>
      </c>
      <c r="Z21" s="176" t="s">
        <v>116</v>
      </c>
      <c r="AB21" s="204">
        <v>8.6999999999999993</v>
      </c>
      <c r="AC21" s="274">
        <v>0.8908045977011495</v>
      </c>
      <c r="AD21" s="138">
        <v>2</v>
      </c>
      <c r="AE21" s="138">
        <v>3</v>
      </c>
      <c r="AF21" s="130" t="s">
        <v>96</v>
      </c>
      <c r="AG21" s="130" t="s">
        <v>98</v>
      </c>
      <c r="AH21" s="130">
        <v>12</v>
      </c>
      <c r="AI21" s="176" t="s">
        <v>116</v>
      </c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223"/>
      <c r="BM21" s="224"/>
      <c r="BN21" s="225"/>
      <c r="BO21" s="99"/>
      <c r="BP21" s="225"/>
      <c r="BQ21" s="225"/>
      <c r="BR21" s="178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223"/>
      <c r="CN21" s="224"/>
      <c r="CO21" s="225"/>
      <c r="CP21" s="99"/>
      <c r="CQ21" s="225"/>
      <c r="CR21" s="225"/>
      <c r="CS21" s="178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E21" s="225"/>
      <c r="DF21" s="331"/>
      <c r="DG21" s="225"/>
      <c r="DH21" s="225"/>
      <c r="DI21" s="178"/>
      <c r="DJ21" s="178"/>
      <c r="DK21" s="178"/>
      <c r="DL21" s="226"/>
      <c r="DM21" s="99"/>
      <c r="DN21" s="223"/>
      <c r="DO21" s="224"/>
      <c r="DP21" s="225"/>
      <c r="DQ21" s="99"/>
      <c r="DR21" s="225"/>
      <c r="DS21" s="225"/>
      <c r="DT21" s="178"/>
      <c r="DU21" s="99"/>
      <c r="DV21" s="99"/>
      <c r="DW21" s="99"/>
      <c r="DX21" s="99"/>
      <c r="DY21" s="99"/>
      <c r="DZ21" s="99"/>
      <c r="EA21" s="99"/>
      <c r="EB21" s="99"/>
      <c r="EC21" s="99"/>
      <c r="ED21" s="99"/>
      <c r="EE21" s="99"/>
      <c r="EF21" s="225"/>
      <c r="EG21" s="331"/>
      <c r="EH21" s="225"/>
      <c r="EI21" s="225"/>
      <c r="EJ21" s="178"/>
      <c r="EK21" s="178"/>
      <c r="EL21" s="178"/>
      <c r="EM21" s="226"/>
      <c r="EN21" s="99"/>
      <c r="EO21" s="223"/>
      <c r="EP21" s="224"/>
      <c r="EQ21" s="225"/>
      <c r="ER21" s="99"/>
      <c r="ES21" s="225"/>
      <c r="ET21" s="225"/>
      <c r="EU21" s="178"/>
      <c r="EV21" s="99"/>
      <c r="EW21" s="99"/>
      <c r="EX21" s="99"/>
      <c r="EY21" s="99"/>
      <c r="EZ21" s="99"/>
      <c r="FA21" s="99"/>
      <c r="FB21" s="99"/>
      <c r="FC21" s="99"/>
      <c r="FD21" s="99"/>
      <c r="FE21" s="99"/>
      <c r="FF21" s="99"/>
      <c r="FG21" s="225"/>
      <c r="FH21" s="331"/>
      <c r="FI21" s="225"/>
      <c r="FJ21" s="225"/>
      <c r="FK21" s="178"/>
      <c r="FL21" s="178"/>
      <c r="FM21" s="178"/>
      <c r="FN21" s="226"/>
      <c r="FO21" s="99"/>
      <c r="FP21" s="223"/>
      <c r="FQ21" s="224"/>
      <c r="FR21" s="225"/>
      <c r="FS21" s="99"/>
      <c r="FT21" s="225"/>
      <c r="FU21" s="225"/>
      <c r="FV21" s="178"/>
      <c r="FW21" s="99"/>
      <c r="FX21" s="99"/>
      <c r="FY21" s="332"/>
      <c r="FZ21" s="224"/>
      <c r="GA21" s="333"/>
      <c r="GB21" s="334"/>
      <c r="GC21" s="333"/>
      <c r="GD21" s="333"/>
      <c r="GE21" s="178"/>
      <c r="GF21" s="99"/>
      <c r="GG21" s="99"/>
      <c r="GH21" s="99"/>
      <c r="GI21" s="99"/>
      <c r="GJ21" s="99"/>
      <c r="GK21" s="99"/>
      <c r="GL21" s="99"/>
      <c r="GM21" s="99"/>
      <c r="GN21" s="99"/>
      <c r="GO21" s="99"/>
      <c r="GP21" s="99"/>
      <c r="GQ21" s="223"/>
      <c r="GR21" s="224"/>
      <c r="GS21" s="225"/>
      <c r="GT21" s="225"/>
      <c r="GU21" s="225"/>
      <c r="GV21" s="225"/>
      <c r="GW21" s="178"/>
      <c r="GX21" s="99"/>
      <c r="GY21" s="99"/>
      <c r="GZ21" s="332"/>
      <c r="HA21" s="224"/>
      <c r="HB21" s="333"/>
      <c r="HC21" s="334"/>
      <c r="HD21" s="333"/>
      <c r="HE21" s="333"/>
      <c r="HF21" s="178"/>
      <c r="HG21" s="99"/>
      <c r="HH21" s="99"/>
      <c r="HI21" s="99"/>
      <c r="HJ21" s="99"/>
      <c r="HK21" s="99"/>
      <c r="HL21" s="99"/>
      <c r="HM21" s="99"/>
      <c r="HN21" s="99"/>
      <c r="HO21" s="99"/>
      <c r="HP21" s="99"/>
      <c r="HQ21" s="99"/>
      <c r="HR21" s="223"/>
      <c r="HS21" s="224"/>
      <c r="HT21" s="225"/>
      <c r="HU21" s="226"/>
      <c r="HV21" s="225"/>
      <c r="HW21" s="225"/>
      <c r="HX21" s="178"/>
      <c r="HY21" s="99"/>
      <c r="HZ21" s="99"/>
      <c r="IA21" s="223"/>
      <c r="IB21" s="224"/>
      <c r="IC21" s="225"/>
      <c r="ID21" s="225"/>
      <c r="IE21" s="225"/>
      <c r="IF21" s="225"/>
      <c r="IG21" s="178"/>
      <c r="IH21" s="99"/>
      <c r="II21" s="99"/>
      <c r="IJ21" s="99"/>
      <c r="IK21" s="99"/>
      <c r="IL21" s="99"/>
      <c r="IM21" s="99"/>
      <c r="IN21" s="99"/>
      <c r="IO21" s="99"/>
      <c r="IP21" s="99"/>
      <c r="IQ21" s="99"/>
      <c r="IR21" s="99"/>
      <c r="IS21" s="99"/>
      <c r="IT21" s="99"/>
      <c r="IU21" s="99"/>
      <c r="IV21" s="99"/>
      <c r="IW21" s="99"/>
      <c r="IX21" s="99"/>
      <c r="IY21" s="99"/>
      <c r="IZ21" s="99"/>
      <c r="JA21" s="99"/>
      <c r="JB21" s="223"/>
      <c r="JC21" s="224"/>
      <c r="JD21" s="225"/>
      <c r="JE21" s="225"/>
      <c r="JF21" s="225"/>
      <c r="JG21" s="225"/>
      <c r="JH21" s="178"/>
      <c r="JI21" s="99"/>
      <c r="JJ21" s="99"/>
      <c r="JK21" s="99"/>
      <c r="JL21" s="99"/>
      <c r="JM21" s="99"/>
      <c r="JN21" s="99"/>
      <c r="JO21" s="99"/>
      <c r="JP21" s="99"/>
      <c r="JQ21" s="99"/>
      <c r="JR21" s="99"/>
      <c r="JS21" s="99"/>
      <c r="JT21" s="223"/>
      <c r="JU21" s="224"/>
      <c r="JV21" s="225"/>
      <c r="JW21" s="225"/>
      <c r="JX21" s="225"/>
      <c r="JY21" s="225"/>
      <c r="JZ21" s="178"/>
      <c r="KA21" s="99"/>
      <c r="KB21" s="99"/>
      <c r="KC21" s="99"/>
      <c r="KD21" s="99"/>
      <c r="KE21" s="99"/>
      <c r="KF21" s="99"/>
      <c r="KG21" s="99"/>
      <c r="KH21" s="99"/>
      <c r="KI21" s="99"/>
      <c r="KJ21" s="99"/>
    </row>
    <row r="22" spans="1:296">
      <c r="A22" s="138">
        <v>15.9</v>
      </c>
      <c r="B22" s="274">
        <v>0.85534591194968546</v>
      </c>
      <c r="C22" s="138">
        <v>1</v>
      </c>
      <c r="D22" s="138">
        <v>4</v>
      </c>
      <c r="E22" s="130" t="s">
        <v>97</v>
      </c>
      <c r="F22" s="130" t="s">
        <v>98</v>
      </c>
      <c r="G22" s="130">
        <v>17</v>
      </c>
      <c r="H22" s="176" t="s">
        <v>116</v>
      </c>
      <c r="S22" s="204">
        <v>9.1999999999999993</v>
      </c>
      <c r="T22" s="274">
        <v>1.4782608695652175</v>
      </c>
      <c r="U22" s="138">
        <v>2</v>
      </c>
      <c r="V22" s="138">
        <v>3</v>
      </c>
      <c r="W22" s="130" t="s">
        <v>97</v>
      </c>
      <c r="X22" s="130" t="s">
        <v>98</v>
      </c>
      <c r="Y22" s="130">
        <v>9</v>
      </c>
      <c r="Z22" s="176" t="s">
        <v>116</v>
      </c>
      <c r="AB22" s="204">
        <v>8.5</v>
      </c>
      <c r="AC22" s="274">
        <v>0.91176470588235292</v>
      </c>
      <c r="AD22" s="138">
        <v>2</v>
      </c>
      <c r="AE22" s="138">
        <v>3</v>
      </c>
      <c r="AF22" s="130" t="s">
        <v>96</v>
      </c>
      <c r="AG22" s="130" t="s">
        <v>98</v>
      </c>
      <c r="AH22" s="130">
        <v>12</v>
      </c>
      <c r="AI22" s="176" t="s">
        <v>116</v>
      </c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223"/>
      <c r="BM22" s="224"/>
      <c r="BN22" s="225"/>
      <c r="BO22" s="99"/>
      <c r="BP22" s="225"/>
      <c r="BQ22" s="225"/>
      <c r="BR22" s="178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223"/>
      <c r="CN22" s="224"/>
      <c r="CO22" s="225"/>
      <c r="CP22" s="99"/>
      <c r="CQ22" s="225"/>
      <c r="CR22" s="225"/>
      <c r="CS22" s="178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225"/>
      <c r="DF22" s="331"/>
      <c r="DG22" s="225"/>
      <c r="DH22" s="225"/>
      <c r="DI22" s="178"/>
      <c r="DJ22" s="178"/>
      <c r="DK22" s="178"/>
      <c r="DL22" s="226"/>
      <c r="DM22" s="99"/>
      <c r="DN22" s="223"/>
      <c r="DO22" s="224"/>
      <c r="DP22" s="225"/>
      <c r="DQ22" s="99"/>
      <c r="DR22" s="225"/>
      <c r="DS22" s="225"/>
      <c r="DT22" s="178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99"/>
      <c r="EF22" s="225"/>
      <c r="EG22" s="331"/>
      <c r="EH22" s="225"/>
      <c r="EI22" s="225"/>
      <c r="EJ22" s="178"/>
      <c r="EK22" s="178"/>
      <c r="EL22" s="178"/>
      <c r="EM22" s="226"/>
      <c r="EN22" s="99"/>
      <c r="EO22" s="223"/>
      <c r="EP22" s="224"/>
      <c r="EQ22" s="225"/>
      <c r="ER22" s="99"/>
      <c r="ES22" s="225"/>
      <c r="ET22" s="225"/>
      <c r="EU22" s="178"/>
      <c r="EV22" s="99"/>
      <c r="EW22" s="99"/>
      <c r="EX22" s="99"/>
      <c r="EY22" s="99"/>
      <c r="EZ22" s="99"/>
      <c r="FA22" s="99"/>
      <c r="FB22" s="99"/>
      <c r="FC22" s="99"/>
      <c r="FD22" s="99"/>
      <c r="FE22" s="99"/>
      <c r="FF22" s="99"/>
      <c r="FG22" s="225"/>
      <c r="FH22" s="331"/>
      <c r="FI22" s="225"/>
      <c r="FJ22" s="225"/>
      <c r="FK22" s="178"/>
      <c r="FL22" s="178"/>
      <c r="FM22" s="178"/>
      <c r="FN22" s="226"/>
      <c r="FO22" s="99"/>
      <c r="FP22" s="223"/>
      <c r="FQ22" s="224"/>
      <c r="FR22" s="225"/>
      <c r="FS22" s="99"/>
      <c r="FT22" s="225"/>
      <c r="FU22" s="225"/>
      <c r="FV22" s="178"/>
      <c r="FW22" s="99"/>
      <c r="FX22" s="99"/>
      <c r="FY22" s="99"/>
      <c r="FZ22" s="99"/>
      <c r="GA22" s="99"/>
      <c r="GB22" s="99"/>
      <c r="GC22" s="99"/>
      <c r="GD22" s="99"/>
      <c r="GE22" s="99"/>
      <c r="GF22" s="99"/>
      <c r="GG22" s="99"/>
      <c r="GH22" s="99"/>
      <c r="GI22" s="99"/>
      <c r="GJ22" s="99"/>
      <c r="GK22" s="99"/>
      <c r="GL22" s="99"/>
      <c r="GM22" s="99"/>
      <c r="GN22" s="99"/>
      <c r="GO22" s="99"/>
      <c r="GP22" s="99"/>
      <c r="GQ22" s="223"/>
      <c r="GR22" s="224"/>
      <c r="GS22" s="225"/>
      <c r="GT22" s="225"/>
      <c r="GU22" s="225"/>
      <c r="GV22" s="225"/>
      <c r="GW22" s="178"/>
      <c r="GX22" s="99"/>
      <c r="GY22" s="99"/>
      <c r="GZ22" s="332"/>
      <c r="HA22" s="224"/>
      <c r="HB22" s="333"/>
      <c r="HC22" s="334"/>
      <c r="HD22" s="333"/>
      <c r="HE22" s="333"/>
      <c r="HF22" s="178"/>
      <c r="HG22" s="99"/>
      <c r="HH22" s="99"/>
      <c r="HI22" s="99"/>
      <c r="HJ22" s="99"/>
      <c r="HK22" s="99"/>
      <c r="HL22" s="99"/>
      <c r="HM22" s="99"/>
      <c r="HN22" s="99"/>
      <c r="HO22" s="99"/>
      <c r="HP22" s="99"/>
      <c r="HQ22" s="99"/>
      <c r="HR22" s="223"/>
      <c r="HS22" s="224"/>
      <c r="HT22" s="225"/>
      <c r="HU22" s="226"/>
      <c r="HV22" s="225"/>
      <c r="HW22" s="225"/>
      <c r="HX22" s="178"/>
      <c r="HY22" s="99"/>
      <c r="HZ22" s="99"/>
      <c r="IA22" s="99"/>
      <c r="IB22" s="99"/>
      <c r="IC22" s="99"/>
      <c r="ID22" s="99"/>
      <c r="IE22" s="99"/>
      <c r="IF22" s="99"/>
      <c r="IG22" s="99"/>
      <c r="IH22" s="99"/>
      <c r="II22" s="99"/>
      <c r="IJ22" s="99"/>
      <c r="IK22" s="99"/>
      <c r="IL22" s="99"/>
      <c r="IM22" s="99"/>
      <c r="IN22" s="99"/>
      <c r="IO22" s="99"/>
      <c r="IP22" s="99"/>
      <c r="IQ22" s="99"/>
      <c r="IR22" s="99"/>
      <c r="IS22" s="99"/>
      <c r="IT22" s="99"/>
      <c r="IU22" s="99"/>
      <c r="IV22" s="99"/>
      <c r="IW22" s="99"/>
      <c r="IX22" s="99"/>
      <c r="IY22" s="99"/>
      <c r="IZ22" s="99"/>
      <c r="JA22" s="99"/>
      <c r="JB22" s="223"/>
      <c r="JC22" s="224"/>
      <c r="JD22" s="225"/>
      <c r="JE22" s="225"/>
      <c r="JF22" s="225"/>
      <c r="JG22" s="225"/>
      <c r="JH22" s="178"/>
      <c r="JI22" s="99"/>
      <c r="JJ22" s="99"/>
      <c r="JK22" s="99"/>
      <c r="JL22" s="99"/>
      <c r="JM22" s="99"/>
      <c r="JN22" s="99"/>
      <c r="JO22" s="99"/>
      <c r="JP22" s="99"/>
      <c r="JQ22" s="99"/>
      <c r="JR22" s="99"/>
      <c r="JS22" s="99"/>
      <c r="JT22" s="223"/>
      <c r="JU22" s="224"/>
      <c r="JV22" s="225"/>
      <c r="JW22" s="225"/>
      <c r="JX22" s="225"/>
      <c r="JY22" s="225"/>
      <c r="JZ22" s="178"/>
      <c r="KA22" s="99"/>
      <c r="KB22" s="99"/>
      <c r="KC22" s="99"/>
      <c r="KD22" s="99"/>
      <c r="KE22" s="99"/>
      <c r="KF22" s="99"/>
      <c r="KG22" s="99"/>
      <c r="KH22" s="99"/>
      <c r="KI22" s="99"/>
      <c r="KJ22" s="99"/>
    </row>
    <row r="23" spans="1:296">
      <c r="A23" s="138">
        <v>11.9</v>
      </c>
      <c r="B23" s="274">
        <v>1.1428571428571428</v>
      </c>
      <c r="C23" s="138">
        <v>1</v>
      </c>
      <c r="D23" s="138">
        <v>4</v>
      </c>
      <c r="E23" s="130" t="s">
        <v>97</v>
      </c>
      <c r="F23" s="130" t="s">
        <v>98</v>
      </c>
      <c r="G23" s="130">
        <v>17</v>
      </c>
      <c r="H23" s="176" t="s">
        <v>116</v>
      </c>
      <c r="S23" s="204">
        <v>8.1999999999999993</v>
      </c>
      <c r="T23" s="274">
        <v>1.6585365853658538</v>
      </c>
      <c r="U23" s="138">
        <v>1</v>
      </c>
      <c r="V23" s="138">
        <v>3</v>
      </c>
      <c r="W23" s="130" t="s">
        <v>97</v>
      </c>
      <c r="X23" s="130" t="s">
        <v>98</v>
      </c>
      <c r="Y23" s="130">
        <v>9</v>
      </c>
      <c r="Z23" s="176" t="s">
        <v>116</v>
      </c>
      <c r="AB23" s="204">
        <v>5.8</v>
      </c>
      <c r="AC23" s="274">
        <v>1.3362068965517242</v>
      </c>
      <c r="AD23" s="138">
        <v>2</v>
      </c>
      <c r="AE23" s="138">
        <v>3</v>
      </c>
      <c r="AF23" s="130" t="s">
        <v>96</v>
      </c>
      <c r="AG23" s="130" t="s">
        <v>98</v>
      </c>
      <c r="AH23" s="130">
        <v>12</v>
      </c>
      <c r="AI23" s="176" t="s">
        <v>116</v>
      </c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223"/>
      <c r="BM23" s="224"/>
      <c r="BN23" s="225"/>
      <c r="BO23" s="99"/>
      <c r="BP23" s="225"/>
      <c r="BQ23" s="225"/>
      <c r="BR23" s="178"/>
      <c r="BS23" s="99"/>
      <c r="BT23" s="99"/>
      <c r="BU23" s="9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99"/>
      <c r="CM23" s="223"/>
      <c r="CN23" s="224"/>
      <c r="CO23" s="225"/>
      <c r="CP23" s="99"/>
      <c r="CQ23" s="225"/>
      <c r="CR23" s="225"/>
      <c r="CS23" s="178"/>
      <c r="CT23" s="99"/>
      <c r="CU23" s="99"/>
      <c r="CV23" s="99"/>
      <c r="CW23" s="99"/>
      <c r="CX23" s="99"/>
      <c r="CY23" s="99"/>
      <c r="CZ23" s="99"/>
      <c r="DA23" s="99"/>
      <c r="DB23" s="99"/>
      <c r="DC23" s="99"/>
      <c r="DD23" s="99"/>
      <c r="DE23" s="225"/>
      <c r="DF23" s="331"/>
      <c r="DG23" s="225"/>
      <c r="DH23" s="225"/>
      <c r="DI23" s="178"/>
      <c r="DJ23" s="178"/>
      <c r="DK23" s="178"/>
      <c r="DL23" s="226"/>
      <c r="DM23" s="99"/>
      <c r="DN23" s="223"/>
      <c r="DO23" s="224"/>
      <c r="DP23" s="225"/>
      <c r="DQ23" s="99"/>
      <c r="DR23" s="225"/>
      <c r="DS23" s="225"/>
      <c r="DT23" s="178"/>
      <c r="DU23" s="99"/>
      <c r="DV23" s="99"/>
      <c r="DW23" s="99"/>
      <c r="DX23" s="99"/>
      <c r="DY23" s="99"/>
      <c r="DZ23" s="99"/>
      <c r="EA23" s="99"/>
      <c r="EB23" s="99"/>
      <c r="EC23" s="99"/>
      <c r="ED23" s="99"/>
      <c r="EE23" s="99"/>
      <c r="EF23" s="225"/>
      <c r="EG23" s="331"/>
      <c r="EH23" s="225"/>
      <c r="EI23" s="225"/>
      <c r="EJ23" s="178"/>
      <c r="EK23" s="178"/>
      <c r="EL23" s="178"/>
      <c r="EM23" s="226"/>
      <c r="EN23" s="99"/>
      <c r="EO23" s="223"/>
      <c r="EP23" s="224"/>
      <c r="EQ23" s="225"/>
      <c r="ER23" s="99"/>
      <c r="ES23" s="225"/>
      <c r="ET23" s="225"/>
      <c r="EU23" s="178"/>
      <c r="EV23" s="99"/>
      <c r="EW23" s="99"/>
      <c r="EX23" s="99"/>
      <c r="EY23" s="99"/>
      <c r="EZ23" s="99"/>
      <c r="FA23" s="99"/>
      <c r="FB23" s="99"/>
      <c r="FC23" s="99"/>
      <c r="FD23" s="99"/>
      <c r="FE23" s="99"/>
      <c r="FF23" s="99"/>
      <c r="FG23" s="225"/>
      <c r="FH23" s="331"/>
      <c r="FI23" s="225"/>
      <c r="FJ23" s="225"/>
      <c r="FK23" s="178"/>
      <c r="FL23" s="178"/>
      <c r="FM23" s="178"/>
      <c r="FN23" s="226"/>
      <c r="FO23" s="99"/>
      <c r="FP23" s="223"/>
      <c r="FQ23" s="224"/>
      <c r="FR23" s="225"/>
      <c r="FS23" s="99"/>
      <c r="FT23" s="225"/>
      <c r="FU23" s="225"/>
      <c r="FV23" s="178"/>
      <c r="FW23" s="99"/>
      <c r="FX23" s="99"/>
      <c r="FY23" s="99"/>
      <c r="FZ23" s="99"/>
      <c r="GA23" s="335"/>
      <c r="GB23" s="335"/>
      <c r="GC23" s="99"/>
      <c r="GD23" s="99"/>
      <c r="GE23" s="99"/>
      <c r="GF23" s="99"/>
      <c r="GG23" s="99"/>
      <c r="GH23" s="99"/>
      <c r="GI23" s="99"/>
      <c r="GJ23" s="99"/>
      <c r="GK23" s="99"/>
      <c r="GL23" s="99"/>
      <c r="GM23" s="99"/>
      <c r="GN23" s="99"/>
      <c r="GO23" s="99"/>
      <c r="GP23" s="99"/>
      <c r="GQ23" s="223"/>
      <c r="GR23" s="224"/>
      <c r="GS23" s="225"/>
      <c r="GT23" s="225"/>
      <c r="GU23" s="225"/>
      <c r="GV23" s="225"/>
      <c r="GW23" s="178"/>
      <c r="GX23" s="99"/>
      <c r="GY23" s="99"/>
      <c r="GZ23" s="99"/>
      <c r="HA23" s="99"/>
      <c r="HB23" s="99"/>
      <c r="HC23" s="99"/>
      <c r="HD23" s="99"/>
      <c r="HE23" s="99"/>
      <c r="HF23" s="99"/>
      <c r="HG23" s="99"/>
      <c r="HH23" s="99"/>
      <c r="HI23" s="99"/>
      <c r="HJ23" s="99"/>
      <c r="HK23" s="99"/>
      <c r="HL23" s="99"/>
      <c r="HM23" s="99"/>
      <c r="HN23" s="99"/>
      <c r="HO23" s="99"/>
      <c r="HP23" s="99"/>
      <c r="HQ23" s="99"/>
      <c r="HR23" s="223"/>
      <c r="HS23" s="224"/>
      <c r="HT23" s="225"/>
      <c r="HU23" s="226"/>
      <c r="HV23" s="225"/>
      <c r="HW23" s="225"/>
      <c r="HX23" s="178"/>
      <c r="HY23" s="99"/>
      <c r="HZ23" s="99"/>
      <c r="IA23" s="99"/>
      <c r="IB23" s="99"/>
      <c r="IC23" s="335"/>
      <c r="ID23" s="335"/>
      <c r="IE23" s="99"/>
      <c r="IF23" s="99"/>
      <c r="IG23" s="99"/>
      <c r="IH23" s="99"/>
      <c r="II23" s="99"/>
      <c r="IJ23" s="99"/>
      <c r="IK23" s="99"/>
      <c r="IL23" s="99"/>
      <c r="IM23" s="99"/>
      <c r="IN23" s="99"/>
      <c r="IO23" s="99"/>
      <c r="IP23" s="99"/>
      <c r="IQ23" s="99"/>
      <c r="IR23" s="99"/>
      <c r="IS23" s="99"/>
      <c r="IT23" s="99"/>
      <c r="IU23" s="99"/>
      <c r="IV23" s="99"/>
      <c r="IW23" s="99"/>
      <c r="IX23" s="99"/>
      <c r="IY23" s="99"/>
      <c r="IZ23" s="99"/>
      <c r="JA23" s="99"/>
      <c r="JB23" s="223"/>
      <c r="JC23" s="224"/>
      <c r="JD23" s="225"/>
      <c r="JE23" s="225"/>
      <c r="JF23" s="225"/>
      <c r="JG23" s="225"/>
      <c r="JH23" s="178"/>
      <c r="JI23" s="99"/>
      <c r="JJ23" s="99"/>
      <c r="JK23" s="99"/>
      <c r="JL23" s="99"/>
      <c r="JM23" s="99"/>
      <c r="JN23" s="99"/>
      <c r="JO23" s="99"/>
      <c r="JP23" s="99"/>
      <c r="JQ23" s="99"/>
      <c r="JR23" s="99"/>
      <c r="JS23" s="99"/>
      <c r="JT23" s="223"/>
      <c r="JU23" s="224"/>
      <c r="JV23" s="225"/>
      <c r="JW23" s="225"/>
      <c r="JX23" s="225"/>
      <c r="JY23" s="225"/>
      <c r="JZ23" s="178"/>
      <c r="KA23" s="99"/>
      <c r="KB23" s="99"/>
      <c r="KC23" s="99"/>
      <c r="KD23" s="99"/>
      <c r="KE23" s="99"/>
      <c r="KF23" s="99"/>
      <c r="KG23" s="99"/>
      <c r="KH23" s="99"/>
      <c r="KI23" s="99"/>
      <c r="KJ23" s="99"/>
    </row>
    <row r="24" spans="1:296">
      <c r="A24" s="203">
        <v>16.5</v>
      </c>
      <c r="B24" s="273">
        <v>0.82424242424242422</v>
      </c>
      <c r="C24" s="195">
        <v>1</v>
      </c>
      <c r="D24" s="195">
        <v>4</v>
      </c>
      <c r="E24" s="186" t="s">
        <v>97</v>
      </c>
      <c r="F24" s="186" t="s">
        <v>98</v>
      </c>
      <c r="G24" s="130">
        <v>18</v>
      </c>
      <c r="H24" s="176" t="s">
        <v>116</v>
      </c>
      <c r="S24" s="204">
        <v>8.8000000000000007</v>
      </c>
      <c r="T24" s="274">
        <v>1.5454545454545452</v>
      </c>
      <c r="U24" s="138">
        <v>1</v>
      </c>
      <c r="V24" s="138">
        <v>3</v>
      </c>
      <c r="W24" s="130" t="s">
        <v>97</v>
      </c>
      <c r="X24" s="130" t="s">
        <v>98</v>
      </c>
      <c r="Y24" s="130">
        <v>9</v>
      </c>
      <c r="Z24" s="176" t="s">
        <v>116</v>
      </c>
      <c r="AB24" s="204">
        <v>12.2</v>
      </c>
      <c r="AC24" s="274">
        <v>0.63524590163934425</v>
      </c>
      <c r="AD24" s="138">
        <v>2</v>
      </c>
      <c r="AE24" s="138">
        <v>3</v>
      </c>
      <c r="AF24" s="130" t="s">
        <v>96</v>
      </c>
      <c r="AG24" s="130" t="s">
        <v>98</v>
      </c>
      <c r="AH24" s="130">
        <v>12</v>
      </c>
      <c r="AI24" s="176" t="s">
        <v>116</v>
      </c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223"/>
      <c r="BM24" s="224"/>
      <c r="BN24" s="225"/>
      <c r="BO24" s="99"/>
      <c r="BP24" s="225"/>
      <c r="BQ24" s="225"/>
      <c r="BR24" s="178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223"/>
      <c r="CN24" s="224"/>
      <c r="CO24" s="225"/>
      <c r="CP24" s="99"/>
      <c r="CQ24" s="225"/>
      <c r="CR24" s="225"/>
      <c r="CS24" s="178"/>
      <c r="CT24" s="99"/>
      <c r="CU24" s="99"/>
      <c r="CV24" s="99"/>
      <c r="CW24" s="99"/>
      <c r="CX24" s="99"/>
      <c r="CY24" s="99"/>
      <c r="CZ24" s="99"/>
      <c r="DA24" s="99"/>
      <c r="DB24" s="99"/>
      <c r="DC24" s="99"/>
      <c r="DD24" s="99"/>
      <c r="DE24" s="225"/>
      <c r="DF24" s="331"/>
      <c r="DG24" s="225"/>
      <c r="DH24" s="225"/>
      <c r="DI24" s="178"/>
      <c r="DJ24" s="178"/>
      <c r="DK24" s="178"/>
      <c r="DL24" s="226"/>
      <c r="DM24" s="99"/>
      <c r="DN24" s="223"/>
      <c r="DO24" s="224"/>
      <c r="DP24" s="225"/>
      <c r="DQ24" s="99"/>
      <c r="DR24" s="225"/>
      <c r="DS24" s="225"/>
      <c r="DT24" s="178"/>
      <c r="DU24" s="99"/>
      <c r="DV24" s="99"/>
      <c r="DW24" s="99"/>
      <c r="DX24" s="99"/>
      <c r="DY24" s="99"/>
      <c r="DZ24" s="99"/>
      <c r="EA24" s="99"/>
      <c r="EB24" s="99"/>
      <c r="EC24" s="99"/>
      <c r="ED24" s="99"/>
      <c r="EE24" s="99"/>
      <c r="EF24" s="225"/>
      <c r="EG24" s="331"/>
      <c r="EH24" s="225"/>
      <c r="EI24" s="225"/>
      <c r="EJ24" s="178"/>
      <c r="EK24" s="178"/>
      <c r="EL24" s="178"/>
      <c r="EM24" s="226"/>
      <c r="EN24" s="99"/>
      <c r="EO24" s="223"/>
      <c r="EP24" s="224"/>
      <c r="EQ24" s="225"/>
      <c r="ER24" s="99"/>
      <c r="ES24" s="225"/>
      <c r="ET24" s="225"/>
      <c r="EU24" s="178"/>
      <c r="EV24" s="99"/>
      <c r="EW24" s="99"/>
      <c r="EX24" s="99"/>
      <c r="EY24" s="99"/>
      <c r="EZ24" s="99"/>
      <c r="FA24" s="99"/>
      <c r="FB24" s="99"/>
      <c r="FC24" s="99"/>
      <c r="FD24" s="99"/>
      <c r="FE24" s="99"/>
      <c r="FF24" s="99"/>
      <c r="FG24" s="225"/>
      <c r="FH24" s="331"/>
      <c r="FI24" s="225"/>
      <c r="FJ24" s="225"/>
      <c r="FK24" s="178"/>
      <c r="FL24" s="178"/>
      <c r="FM24" s="178"/>
      <c r="FN24" s="226"/>
      <c r="FO24" s="99"/>
      <c r="FP24" s="223"/>
      <c r="FQ24" s="224"/>
      <c r="FR24" s="225"/>
      <c r="FS24" s="225"/>
      <c r="FT24" s="225"/>
      <c r="FU24" s="225"/>
      <c r="FV24" s="178"/>
      <c r="FW24" s="99"/>
      <c r="FX24" s="99"/>
      <c r="FY24" s="99"/>
      <c r="FZ24" s="99"/>
      <c r="GA24" s="99"/>
      <c r="GB24" s="99"/>
      <c r="GC24" s="99"/>
      <c r="GD24" s="99"/>
      <c r="GE24" s="99"/>
      <c r="GF24" s="99"/>
      <c r="GG24" s="99"/>
      <c r="GH24" s="99"/>
      <c r="GI24" s="99"/>
      <c r="GJ24" s="99"/>
      <c r="GK24" s="99"/>
      <c r="GL24" s="99"/>
      <c r="GM24" s="99"/>
      <c r="GN24" s="99"/>
      <c r="GO24" s="99"/>
      <c r="GP24" s="99"/>
      <c r="GQ24" s="223"/>
      <c r="GR24" s="224"/>
      <c r="GS24" s="225"/>
      <c r="GT24" s="99"/>
      <c r="GU24" s="225"/>
      <c r="GV24" s="225"/>
      <c r="GW24" s="178"/>
      <c r="GX24" s="99"/>
      <c r="GY24" s="99"/>
      <c r="GZ24" s="99"/>
      <c r="HA24" s="99"/>
      <c r="HB24" s="99"/>
      <c r="HC24" s="335"/>
      <c r="HD24" s="335"/>
      <c r="HE24" s="99"/>
      <c r="HF24" s="99"/>
      <c r="HG24" s="99"/>
      <c r="HH24" s="99"/>
      <c r="HI24" s="99"/>
      <c r="HJ24" s="99"/>
      <c r="HK24" s="99"/>
      <c r="HL24" s="99"/>
      <c r="HM24" s="99"/>
      <c r="HN24" s="99"/>
      <c r="HO24" s="99"/>
      <c r="HP24" s="99"/>
      <c r="HQ24" s="99"/>
      <c r="HR24" s="223"/>
      <c r="HS24" s="224"/>
      <c r="HT24" s="225"/>
      <c r="HU24" s="226"/>
      <c r="HV24" s="225"/>
      <c r="HW24" s="225"/>
      <c r="HX24" s="178"/>
      <c r="HY24" s="99"/>
      <c r="HZ24" s="99"/>
      <c r="IA24" s="99"/>
      <c r="IB24" s="99"/>
      <c r="IC24" s="99"/>
      <c r="ID24" s="99"/>
      <c r="IE24" s="99"/>
      <c r="IF24" s="99"/>
      <c r="IG24" s="99"/>
      <c r="IH24" s="99"/>
      <c r="II24" s="99"/>
      <c r="IJ24" s="99"/>
      <c r="IK24" s="99"/>
      <c r="IL24" s="99"/>
      <c r="IM24" s="99"/>
      <c r="IN24" s="99"/>
      <c r="IO24" s="99"/>
      <c r="IP24" s="99"/>
      <c r="IQ24" s="99"/>
      <c r="IR24" s="99"/>
      <c r="IS24" s="99"/>
      <c r="IT24" s="99"/>
      <c r="IU24" s="99"/>
      <c r="IV24" s="99"/>
      <c r="IW24" s="99"/>
      <c r="IX24" s="99"/>
      <c r="IY24" s="99"/>
      <c r="IZ24" s="99"/>
      <c r="JA24" s="99"/>
      <c r="JB24" s="223"/>
      <c r="JC24" s="224"/>
      <c r="JD24" s="225"/>
      <c r="JE24" s="225"/>
      <c r="JF24" s="225"/>
      <c r="JG24" s="225"/>
      <c r="JH24" s="178"/>
      <c r="JI24" s="99"/>
      <c r="JJ24" s="99"/>
      <c r="JK24" s="99"/>
      <c r="JL24" s="99"/>
      <c r="JM24" s="99"/>
      <c r="JN24" s="99"/>
      <c r="JO24" s="99"/>
      <c r="JP24" s="99"/>
      <c r="JQ24" s="99"/>
      <c r="JR24" s="99"/>
      <c r="JS24" s="99"/>
      <c r="JT24" s="223"/>
      <c r="JU24" s="331"/>
      <c r="JV24" s="225"/>
      <c r="JW24" s="225"/>
      <c r="JX24" s="178"/>
      <c r="JY24" s="178"/>
      <c r="JZ24" s="178"/>
      <c r="KA24" s="226"/>
      <c r="KB24" s="99"/>
      <c r="KC24" s="99"/>
      <c r="KD24" s="99"/>
      <c r="KE24" s="99"/>
      <c r="KF24" s="99"/>
      <c r="KG24" s="99"/>
      <c r="KH24" s="99"/>
      <c r="KI24" s="99"/>
      <c r="KJ24" s="99"/>
    </row>
    <row r="25" spans="1:296">
      <c r="A25" s="204">
        <v>17.2</v>
      </c>
      <c r="B25" s="274">
        <v>0.79069767441860461</v>
      </c>
      <c r="C25" s="138">
        <v>1</v>
      </c>
      <c r="D25" s="138">
        <v>4</v>
      </c>
      <c r="E25" s="130" t="s">
        <v>97</v>
      </c>
      <c r="F25" s="130" t="s">
        <v>98</v>
      </c>
      <c r="G25" s="130">
        <v>18</v>
      </c>
      <c r="H25" s="176" t="s">
        <v>116</v>
      </c>
      <c r="S25" s="204">
        <v>10.3</v>
      </c>
      <c r="T25" s="274">
        <v>1.320388349514563</v>
      </c>
      <c r="U25" s="138">
        <v>1</v>
      </c>
      <c r="V25" s="138">
        <v>3</v>
      </c>
      <c r="W25" s="130" t="s">
        <v>97</v>
      </c>
      <c r="X25" s="130" t="s">
        <v>98</v>
      </c>
      <c r="Y25" s="130">
        <v>9</v>
      </c>
      <c r="Z25" s="176" t="s">
        <v>116</v>
      </c>
      <c r="AB25" s="204">
        <v>8.1</v>
      </c>
      <c r="AC25" s="274">
        <v>0.95679012345679015</v>
      </c>
      <c r="AD25" s="138">
        <v>2</v>
      </c>
      <c r="AE25" s="138">
        <v>3</v>
      </c>
      <c r="AF25" s="130" t="s">
        <v>96</v>
      </c>
      <c r="AG25" s="130" t="s">
        <v>98</v>
      </c>
      <c r="AH25" s="130">
        <v>12</v>
      </c>
      <c r="AI25" s="176" t="s">
        <v>116</v>
      </c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223"/>
      <c r="BM25" s="224"/>
      <c r="BN25" s="225"/>
      <c r="BO25" s="99"/>
      <c r="BP25" s="225"/>
      <c r="BQ25" s="225"/>
      <c r="BR25" s="178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223"/>
      <c r="CN25" s="224"/>
      <c r="CO25" s="225"/>
      <c r="CP25" s="99"/>
      <c r="CQ25" s="225"/>
      <c r="CR25" s="225"/>
      <c r="CS25" s="178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225"/>
      <c r="DF25" s="331"/>
      <c r="DG25" s="225"/>
      <c r="DH25" s="225"/>
      <c r="DI25" s="178"/>
      <c r="DJ25" s="178"/>
      <c r="DK25" s="178"/>
      <c r="DL25" s="226"/>
      <c r="DM25" s="99"/>
      <c r="DN25" s="223"/>
      <c r="DO25" s="224"/>
      <c r="DP25" s="225"/>
      <c r="DQ25" s="99"/>
      <c r="DR25" s="225"/>
      <c r="DS25" s="225"/>
      <c r="DT25" s="178"/>
      <c r="DU25" s="99"/>
      <c r="DV25" s="99"/>
      <c r="DW25" s="99"/>
      <c r="DX25" s="99"/>
      <c r="DY25" s="99"/>
      <c r="DZ25" s="99"/>
      <c r="EA25" s="99"/>
      <c r="EB25" s="99"/>
      <c r="EC25" s="99"/>
      <c r="ED25" s="99"/>
      <c r="EE25" s="99"/>
      <c r="EF25" s="225"/>
      <c r="EG25" s="331"/>
      <c r="EH25" s="225"/>
      <c r="EI25" s="225"/>
      <c r="EJ25" s="178"/>
      <c r="EK25" s="178"/>
      <c r="EL25" s="178"/>
      <c r="EM25" s="226"/>
      <c r="EN25" s="99"/>
      <c r="EO25" s="223"/>
      <c r="EP25" s="224"/>
      <c r="EQ25" s="225"/>
      <c r="ER25" s="99"/>
      <c r="ES25" s="225"/>
      <c r="ET25" s="225"/>
      <c r="EU25" s="178"/>
      <c r="EV25" s="99"/>
      <c r="EW25" s="99"/>
      <c r="EX25" s="99"/>
      <c r="EY25" s="99"/>
      <c r="EZ25" s="99"/>
      <c r="FA25" s="99"/>
      <c r="FB25" s="99"/>
      <c r="FC25" s="99"/>
      <c r="FD25" s="99"/>
      <c r="FE25" s="99"/>
      <c r="FF25" s="99"/>
      <c r="FG25" s="225"/>
      <c r="FH25" s="331"/>
      <c r="FI25" s="225"/>
      <c r="FJ25" s="225"/>
      <c r="FK25" s="178"/>
      <c r="FL25" s="178"/>
      <c r="FM25" s="178"/>
      <c r="FN25" s="226"/>
      <c r="FO25" s="99"/>
      <c r="FP25" s="223"/>
      <c r="FQ25" s="224"/>
      <c r="FR25" s="225"/>
      <c r="FS25" s="225"/>
      <c r="FT25" s="225"/>
      <c r="FU25" s="225"/>
      <c r="FV25" s="178"/>
      <c r="FW25" s="99"/>
      <c r="FX25" s="99"/>
      <c r="FY25" s="99"/>
      <c r="FZ25" s="99"/>
      <c r="GA25" s="99"/>
      <c r="GB25" s="99"/>
      <c r="GC25" s="99"/>
      <c r="GD25" s="99"/>
      <c r="GE25" s="99"/>
      <c r="GF25" s="99"/>
      <c r="GG25" s="99"/>
      <c r="GH25" s="99"/>
      <c r="GI25" s="99"/>
      <c r="GJ25" s="99"/>
      <c r="GK25" s="99"/>
      <c r="GL25" s="99"/>
      <c r="GM25" s="99"/>
      <c r="GN25" s="99"/>
      <c r="GO25" s="99"/>
      <c r="GP25" s="99"/>
      <c r="GQ25" s="223"/>
      <c r="GR25" s="224"/>
      <c r="GS25" s="225"/>
      <c r="GT25" s="99"/>
      <c r="GU25" s="225"/>
      <c r="GV25" s="225"/>
      <c r="GW25" s="178"/>
      <c r="GX25" s="99"/>
      <c r="GY25" s="99"/>
      <c r="GZ25" s="99"/>
      <c r="HA25" s="99"/>
      <c r="HB25" s="99"/>
      <c r="HC25" s="99"/>
      <c r="HD25" s="99"/>
      <c r="HE25" s="99"/>
      <c r="HF25" s="99"/>
      <c r="HG25" s="99"/>
      <c r="HH25" s="99"/>
      <c r="HI25" s="99"/>
      <c r="HJ25" s="99"/>
      <c r="HK25" s="99"/>
      <c r="HL25" s="99"/>
      <c r="HM25" s="99"/>
      <c r="HN25" s="99"/>
      <c r="HO25" s="99"/>
      <c r="HP25" s="99"/>
      <c r="HQ25" s="99"/>
      <c r="HR25" s="223"/>
      <c r="HS25" s="224"/>
      <c r="HT25" s="225"/>
      <c r="HU25" s="226"/>
      <c r="HV25" s="225"/>
      <c r="HW25" s="225"/>
      <c r="HX25" s="178"/>
      <c r="HY25" s="99"/>
      <c r="HZ25" s="99"/>
      <c r="IA25" s="99"/>
      <c r="IB25" s="99"/>
      <c r="IC25" s="99"/>
      <c r="ID25" s="99"/>
      <c r="IE25" s="99"/>
      <c r="IF25" s="99"/>
      <c r="IG25" s="99"/>
      <c r="IH25" s="99"/>
      <c r="II25" s="99"/>
      <c r="IJ25" s="99"/>
      <c r="IK25" s="99"/>
      <c r="IL25" s="99"/>
      <c r="IM25" s="99"/>
      <c r="IN25" s="99"/>
      <c r="IO25" s="99"/>
      <c r="IP25" s="99"/>
      <c r="IQ25" s="99"/>
      <c r="IR25" s="99"/>
      <c r="IS25" s="99"/>
      <c r="IT25" s="99"/>
      <c r="IU25" s="99"/>
      <c r="IV25" s="99"/>
      <c r="IW25" s="99"/>
      <c r="IX25" s="99"/>
      <c r="IY25" s="99"/>
      <c r="IZ25" s="99"/>
      <c r="JA25" s="99"/>
      <c r="JB25" s="223"/>
      <c r="JC25" s="224"/>
      <c r="JD25" s="225"/>
      <c r="JE25" s="225"/>
      <c r="JF25" s="225"/>
      <c r="JG25" s="225"/>
      <c r="JH25" s="178"/>
      <c r="JI25" s="99"/>
      <c r="JJ25" s="99"/>
      <c r="JK25" s="99"/>
      <c r="JL25" s="99"/>
      <c r="JM25" s="99"/>
      <c r="JN25" s="99"/>
      <c r="JO25" s="99"/>
      <c r="JP25" s="99"/>
      <c r="JQ25" s="99"/>
      <c r="JR25" s="99"/>
      <c r="JS25" s="99"/>
      <c r="JT25" s="223"/>
      <c r="JU25" s="331"/>
      <c r="JV25" s="225"/>
      <c r="JW25" s="225"/>
      <c r="JX25" s="178"/>
      <c r="JY25" s="178"/>
      <c r="JZ25" s="178"/>
      <c r="KA25" s="226"/>
      <c r="KB25" s="99"/>
      <c r="KC25" s="99"/>
      <c r="KD25" s="99"/>
      <c r="KE25" s="99"/>
      <c r="KF25" s="99"/>
      <c r="KG25" s="99"/>
      <c r="KH25" s="99"/>
      <c r="KI25" s="99"/>
      <c r="KJ25" s="99"/>
    </row>
    <row r="26" spans="1:296">
      <c r="A26" s="138">
        <v>6.7</v>
      </c>
      <c r="B26" s="274">
        <v>1.1567164179104477</v>
      </c>
      <c r="C26" s="138">
        <v>1</v>
      </c>
      <c r="D26" s="138">
        <v>4</v>
      </c>
      <c r="E26" s="130" t="s">
        <v>97</v>
      </c>
      <c r="F26" s="130" t="s">
        <v>98</v>
      </c>
      <c r="G26" s="186">
        <v>20</v>
      </c>
      <c r="H26" s="176" t="s">
        <v>116</v>
      </c>
      <c r="S26" s="204">
        <v>9.6</v>
      </c>
      <c r="T26" s="274">
        <v>1.4166666666666667</v>
      </c>
      <c r="U26" s="138">
        <v>1</v>
      </c>
      <c r="V26" s="138">
        <v>3</v>
      </c>
      <c r="W26" s="130" t="s">
        <v>97</v>
      </c>
      <c r="X26" s="130" t="s">
        <v>98</v>
      </c>
      <c r="Y26" s="130">
        <v>9</v>
      </c>
      <c r="Z26" s="176" t="s">
        <v>116</v>
      </c>
      <c r="AB26" s="204">
        <v>7.2</v>
      </c>
      <c r="AC26" s="274">
        <v>1.0763888888888888</v>
      </c>
      <c r="AD26" s="138">
        <v>2</v>
      </c>
      <c r="AE26" s="138">
        <v>3</v>
      </c>
      <c r="AF26" s="130" t="s">
        <v>96</v>
      </c>
      <c r="AG26" s="130" t="s">
        <v>98</v>
      </c>
      <c r="AH26" s="130">
        <v>12</v>
      </c>
      <c r="AI26" s="176" t="s">
        <v>116</v>
      </c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223"/>
      <c r="BM26" s="224"/>
      <c r="BN26" s="225"/>
      <c r="BO26" s="99"/>
      <c r="BP26" s="225"/>
      <c r="BQ26" s="225"/>
      <c r="BR26" s="178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223"/>
      <c r="CN26" s="224"/>
      <c r="CO26" s="225"/>
      <c r="CP26" s="99"/>
      <c r="CQ26" s="225"/>
      <c r="CR26" s="225"/>
      <c r="CS26" s="178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225"/>
      <c r="DF26" s="331"/>
      <c r="DG26" s="225"/>
      <c r="DH26" s="225"/>
      <c r="DI26" s="178"/>
      <c r="DJ26" s="178"/>
      <c r="DK26" s="178"/>
      <c r="DL26" s="226"/>
      <c r="DM26" s="99"/>
      <c r="DN26" s="223"/>
      <c r="DO26" s="224"/>
      <c r="DP26" s="225"/>
      <c r="DQ26" s="99"/>
      <c r="DR26" s="225"/>
      <c r="DS26" s="225"/>
      <c r="DT26" s="178"/>
      <c r="DU26" s="99"/>
      <c r="DV26" s="99"/>
      <c r="DW26" s="99"/>
      <c r="DX26" s="99"/>
      <c r="DY26" s="99"/>
      <c r="DZ26" s="99"/>
      <c r="EA26" s="99"/>
      <c r="EB26" s="99"/>
      <c r="EC26" s="99"/>
      <c r="ED26" s="99"/>
      <c r="EE26" s="99"/>
      <c r="EF26" s="225"/>
      <c r="EG26" s="331"/>
      <c r="EH26" s="225"/>
      <c r="EI26" s="225"/>
      <c r="EJ26" s="178"/>
      <c r="EK26" s="178"/>
      <c r="EL26" s="178"/>
      <c r="EM26" s="226"/>
      <c r="EN26" s="99"/>
      <c r="EO26" s="223"/>
      <c r="EP26" s="224"/>
      <c r="EQ26" s="225"/>
      <c r="ER26" s="99"/>
      <c r="ES26" s="225"/>
      <c r="ET26" s="225"/>
      <c r="EU26" s="178"/>
      <c r="EV26" s="99"/>
      <c r="EW26" s="99"/>
      <c r="EX26" s="99"/>
      <c r="EY26" s="99"/>
      <c r="EZ26" s="99"/>
      <c r="FA26" s="99"/>
      <c r="FB26" s="99"/>
      <c r="FC26" s="99"/>
      <c r="FD26" s="99"/>
      <c r="FE26" s="99"/>
      <c r="FF26" s="99"/>
      <c r="FG26" s="225"/>
      <c r="FH26" s="331"/>
      <c r="FI26" s="225"/>
      <c r="FJ26" s="225"/>
      <c r="FK26" s="178"/>
      <c r="FL26" s="178"/>
      <c r="FM26" s="178"/>
      <c r="FN26" s="226"/>
      <c r="FO26" s="99"/>
      <c r="FP26" s="223"/>
      <c r="FQ26" s="224"/>
      <c r="FR26" s="225"/>
      <c r="FS26" s="225"/>
      <c r="FT26" s="225"/>
      <c r="FU26" s="225"/>
      <c r="FV26" s="178"/>
      <c r="FW26" s="99"/>
      <c r="FX26" s="99"/>
      <c r="FY26" s="99"/>
      <c r="FZ26" s="99"/>
      <c r="GA26" s="99"/>
      <c r="GB26" s="99"/>
      <c r="GC26" s="99"/>
      <c r="GD26" s="99"/>
      <c r="GE26" s="99"/>
      <c r="GF26" s="99"/>
      <c r="GG26" s="99"/>
      <c r="GH26" s="99"/>
      <c r="GI26" s="99"/>
      <c r="GJ26" s="99"/>
      <c r="GK26" s="99"/>
      <c r="GL26" s="99"/>
      <c r="GM26" s="99"/>
      <c r="GN26" s="99"/>
      <c r="GO26" s="99"/>
      <c r="GP26" s="99"/>
      <c r="GQ26" s="223"/>
      <c r="GR26" s="224"/>
      <c r="GS26" s="225"/>
      <c r="GT26" s="99"/>
      <c r="GU26" s="225"/>
      <c r="GV26" s="225"/>
      <c r="GW26" s="178"/>
      <c r="GX26" s="99"/>
      <c r="GY26" s="99"/>
      <c r="GZ26" s="99"/>
      <c r="HA26" s="99"/>
      <c r="HB26" s="99"/>
      <c r="HC26" s="99"/>
      <c r="HD26" s="99"/>
      <c r="HE26" s="99"/>
      <c r="HF26" s="99"/>
      <c r="HG26" s="99"/>
      <c r="HH26" s="99"/>
      <c r="HI26" s="99"/>
      <c r="HJ26" s="99"/>
      <c r="HK26" s="99"/>
      <c r="HL26" s="99"/>
      <c r="HM26" s="99"/>
      <c r="HN26" s="99"/>
      <c r="HO26" s="99"/>
      <c r="HP26" s="99"/>
      <c r="HQ26" s="99"/>
      <c r="HR26" s="223"/>
      <c r="HS26" s="224"/>
      <c r="HT26" s="225"/>
      <c r="HU26" s="225"/>
      <c r="HV26" s="225"/>
      <c r="HW26" s="225"/>
      <c r="HX26" s="178"/>
      <c r="HY26" s="99"/>
      <c r="HZ26" s="99"/>
      <c r="IA26" s="99"/>
      <c r="IB26" s="99"/>
      <c r="IC26" s="99"/>
      <c r="ID26" s="99"/>
      <c r="IE26" s="99"/>
      <c r="IF26" s="99"/>
      <c r="IG26" s="99"/>
      <c r="IH26" s="99"/>
      <c r="II26" s="99"/>
      <c r="IJ26" s="99"/>
      <c r="IK26" s="99"/>
      <c r="IL26" s="99"/>
      <c r="IM26" s="99"/>
      <c r="IN26" s="99"/>
      <c r="IO26" s="99"/>
      <c r="IP26" s="99"/>
      <c r="IQ26" s="99"/>
      <c r="IR26" s="99"/>
      <c r="IS26" s="99"/>
      <c r="IT26" s="99"/>
      <c r="IU26" s="99"/>
      <c r="IV26" s="99"/>
      <c r="IW26" s="99"/>
      <c r="IX26" s="99"/>
      <c r="IY26" s="99"/>
      <c r="IZ26" s="99"/>
      <c r="JA26" s="99"/>
      <c r="JB26" s="223"/>
      <c r="JC26" s="224"/>
      <c r="JD26" s="225"/>
      <c r="JE26" s="225"/>
      <c r="JF26" s="225"/>
      <c r="JG26" s="225"/>
      <c r="JH26" s="178"/>
      <c r="JI26" s="99"/>
      <c r="JJ26" s="99"/>
      <c r="JK26" s="99"/>
      <c r="JL26" s="99"/>
      <c r="JM26" s="99"/>
      <c r="JN26" s="99"/>
      <c r="JO26" s="99"/>
      <c r="JP26" s="99"/>
      <c r="JQ26" s="99"/>
      <c r="JR26" s="99"/>
      <c r="JS26" s="99"/>
      <c r="JT26" s="223"/>
      <c r="JU26" s="331"/>
      <c r="JV26" s="225"/>
      <c r="JW26" s="225"/>
      <c r="JX26" s="178"/>
      <c r="JY26" s="178"/>
      <c r="JZ26" s="178"/>
      <c r="KA26" s="226"/>
      <c r="KB26" s="99"/>
      <c r="KC26" s="99"/>
      <c r="KD26" s="99"/>
      <c r="KE26" s="99"/>
      <c r="KF26" s="99"/>
      <c r="KG26" s="99"/>
      <c r="KH26" s="99"/>
      <c r="KI26" s="99"/>
      <c r="KJ26" s="99"/>
    </row>
    <row r="27" spans="1:296">
      <c r="A27" s="138">
        <v>6.5</v>
      </c>
      <c r="B27" s="274">
        <v>1.1923076923076923</v>
      </c>
      <c r="C27" s="138">
        <v>2</v>
      </c>
      <c r="D27" s="138">
        <v>4</v>
      </c>
      <c r="E27" s="130" t="s">
        <v>97</v>
      </c>
      <c r="F27" s="130" t="s">
        <v>98</v>
      </c>
      <c r="G27" s="186">
        <v>20</v>
      </c>
      <c r="H27" s="176" t="s">
        <v>116</v>
      </c>
      <c r="S27" s="204">
        <v>8.8000000000000007</v>
      </c>
      <c r="T27" s="274">
        <v>1.5454545454545452</v>
      </c>
      <c r="U27" s="138">
        <v>1</v>
      </c>
      <c r="V27" s="138">
        <v>3</v>
      </c>
      <c r="W27" s="130" t="s">
        <v>97</v>
      </c>
      <c r="X27" s="130" t="s">
        <v>100</v>
      </c>
      <c r="Y27" s="130">
        <v>9</v>
      </c>
      <c r="Z27" s="176" t="s">
        <v>116</v>
      </c>
      <c r="AB27" s="203">
        <v>11.5</v>
      </c>
      <c r="AC27" s="273">
        <v>1.182608695652174</v>
      </c>
      <c r="AD27" s="195">
        <v>1</v>
      </c>
      <c r="AE27" s="195">
        <v>3</v>
      </c>
      <c r="AF27" s="186" t="s">
        <v>96</v>
      </c>
      <c r="AG27" s="186" t="s">
        <v>98</v>
      </c>
      <c r="AH27" s="130">
        <v>12</v>
      </c>
      <c r="AI27" s="176" t="s">
        <v>116</v>
      </c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223"/>
      <c r="BM27" s="224"/>
      <c r="BN27" s="225"/>
      <c r="BO27" s="99"/>
      <c r="BP27" s="225"/>
      <c r="BQ27" s="225"/>
      <c r="BR27" s="178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223"/>
      <c r="CN27" s="224"/>
      <c r="CO27" s="225"/>
      <c r="CP27" s="99"/>
      <c r="CQ27" s="225"/>
      <c r="CR27" s="225"/>
      <c r="CS27" s="178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D27" s="99"/>
      <c r="DE27" s="225"/>
      <c r="DF27" s="331"/>
      <c r="DG27" s="225"/>
      <c r="DH27" s="225"/>
      <c r="DI27" s="178"/>
      <c r="DJ27" s="178"/>
      <c r="DK27" s="178"/>
      <c r="DL27" s="226"/>
      <c r="DM27" s="99"/>
      <c r="DN27" s="223"/>
      <c r="DO27" s="224"/>
      <c r="DP27" s="225"/>
      <c r="DQ27" s="99"/>
      <c r="DR27" s="225"/>
      <c r="DS27" s="225"/>
      <c r="DT27" s="178"/>
      <c r="DU27" s="99"/>
      <c r="DV27" s="99"/>
      <c r="DW27" s="99"/>
      <c r="DX27" s="99"/>
      <c r="DY27" s="99"/>
      <c r="DZ27" s="99"/>
      <c r="EA27" s="99"/>
      <c r="EB27" s="99"/>
      <c r="EC27" s="99"/>
      <c r="ED27" s="99"/>
      <c r="EE27" s="99"/>
      <c r="EF27" s="225"/>
      <c r="EG27" s="331"/>
      <c r="EH27" s="225"/>
      <c r="EI27" s="225"/>
      <c r="EJ27" s="178"/>
      <c r="EK27" s="178"/>
      <c r="EL27" s="178"/>
      <c r="EM27" s="226"/>
      <c r="EN27" s="99"/>
      <c r="EO27" s="223"/>
      <c r="EP27" s="224"/>
      <c r="EQ27" s="225"/>
      <c r="ER27" s="99"/>
      <c r="ES27" s="225"/>
      <c r="ET27" s="225"/>
      <c r="EU27" s="178"/>
      <c r="EV27" s="99"/>
      <c r="EW27" s="99"/>
      <c r="EX27" s="99"/>
      <c r="EY27" s="99"/>
      <c r="EZ27" s="99"/>
      <c r="FA27" s="99"/>
      <c r="FB27" s="99"/>
      <c r="FC27" s="99"/>
      <c r="FD27" s="99"/>
      <c r="FE27" s="99"/>
      <c r="FF27" s="99"/>
      <c r="FG27" s="225"/>
      <c r="FH27" s="331"/>
      <c r="FI27" s="225"/>
      <c r="FJ27" s="225"/>
      <c r="FK27" s="178"/>
      <c r="FL27" s="178"/>
      <c r="FM27" s="178"/>
      <c r="FN27" s="226"/>
      <c r="FO27" s="99"/>
      <c r="FP27" s="223"/>
      <c r="FQ27" s="224"/>
      <c r="FR27" s="225"/>
      <c r="FS27" s="225"/>
      <c r="FT27" s="225"/>
      <c r="FU27" s="225"/>
      <c r="FV27" s="178"/>
      <c r="FW27" s="99"/>
      <c r="FX27" s="99"/>
      <c r="FY27" s="99"/>
      <c r="FZ27" s="99"/>
      <c r="GA27" s="99"/>
      <c r="GB27" s="99"/>
      <c r="GC27" s="99"/>
      <c r="GD27" s="99"/>
      <c r="GE27" s="99"/>
      <c r="GF27" s="99"/>
      <c r="GG27" s="99"/>
      <c r="GH27" s="99"/>
      <c r="GI27" s="99"/>
      <c r="GJ27" s="99"/>
      <c r="GK27" s="99"/>
      <c r="GL27" s="99"/>
      <c r="GM27" s="99"/>
      <c r="GN27" s="99"/>
      <c r="GO27" s="99"/>
      <c r="GP27" s="99"/>
      <c r="GQ27" s="223"/>
      <c r="GR27" s="224"/>
      <c r="GS27" s="225"/>
      <c r="GT27" s="99"/>
      <c r="GU27" s="225"/>
      <c r="GV27" s="225"/>
      <c r="GW27" s="178"/>
      <c r="GX27" s="99"/>
      <c r="GY27" s="99"/>
      <c r="GZ27" s="99"/>
      <c r="HA27" s="99"/>
      <c r="HB27" s="99"/>
      <c r="HC27" s="99"/>
      <c r="HD27" s="99"/>
      <c r="HE27" s="99"/>
      <c r="HF27" s="99"/>
      <c r="HG27" s="99"/>
      <c r="HH27" s="99"/>
      <c r="HI27" s="99"/>
      <c r="HJ27" s="99"/>
      <c r="HK27" s="99"/>
      <c r="HL27" s="99"/>
      <c r="HM27" s="99"/>
      <c r="HN27" s="99"/>
      <c r="HO27" s="99"/>
      <c r="HP27" s="99"/>
      <c r="HQ27" s="99"/>
      <c r="HR27" s="223"/>
      <c r="HS27" s="224"/>
      <c r="HT27" s="225"/>
      <c r="HU27" s="225"/>
      <c r="HV27" s="225"/>
      <c r="HW27" s="225"/>
      <c r="HX27" s="178"/>
      <c r="HY27" s="99"/>
      <c r="HZ27" s="99"/>
      <c r="IA27" s="99"/>
      <c r="IB27" s="99"/>
      <c r="IC27" s="99"/>
      <c r="ID27" s="99"/>
      <c r="IE27" s="99"/>
      <c r="IF27" s="99"/>
      <c r="IG27" s="99"/>
      <c r="IH27" s="99"/>
      <c r="II27" s="99"/>
      <c r="IJ27" s="99"/>
      <c r="IK27" s="99"/>
      <c r="IL27" s="99"/>
      <c r="IM27" s="99"/>
      <c r="IN27" s="99"/>
      <c r="IO27" s="99"/>
      <c r="IP27" s="99"/>
      <c r="IQ27" s="99"/>
      <c r="IR27" s="99"/>
      <c r="IS27" s="99"/>
      <c r="IT27" s="99"/>
      <c r="IU27" s="99"/>
      <c r="IV27" s="99"/>
      <c r="IW27" s="99"/>
      <c r="IX27" s="99"/>
      <c r="IY27" s="99"/>
      <c r="IZ27" s="99"/>
      <c r="JA27" s="99"/>
      <c r="JB27" s="99"/>
      <c r="JC27" s="99"/>
      <c r="JD27" s="99"/>
      <c r="JE27" s="99"/>
      <c r="JF27" s="99"/>
      <c r="JG27" s="99"/>
      <c r="JH27" s="99"/>
      <c r="JI27" s="99"/>
      <c r="JJ27" s="99"/>
      <c r="JK27" s="99"/>
      <c r="JL27" s="99"/>
      <c r="JM27" s="99"/>
      <c r="JN27" s="99"/>
      <c r="JO27" s="99"/>
      <c r="JP27" s="99"/>
      <c r="JQ27" s="99"/>
      <c r="JR27" s="99"/>
      <c r="JS27" s="99"/>
      <c r="JT27" s="223"/>
      <c r="JU27" s="331"/>
      <c r="JV27" s="225"/>
      <c r="JW27" s="225"/>
      <c r="JX27" s="178"/>
      <c r="JY27" s="178"/>
      <c r="JZ27" s="178"/>
      <c r="KA27" s="226"/>
      <c r="KB27" s="99"/>
      <c r="KC27" s="99"/>
      <c r="KD27" s="99"/>
      <c r="KE27" s="99"/>
      <c r="KF27" s="99"/>
      <c r="KG27" s="99"/>
      <c r="KH27" s="99"/>
      <c r="KI27" s="99"/>
      <c r="KJ27" s="99"/>
    </row>
    <row r="28" spans="1:296">
      <c r="A28" s="206">
        <v>9.6999999999999993</v>
      </c>
      <c r="B28" s="273">
        <v>0.7989690721649485</v>
      </c>
      <c r="C28" s="212">
        <v>1</v>
      </c>
      <c r="D28" s="212">
        <v>4</v>
      </c>
      <c r="E28" s="278" t="s">
        <v>97</v>
      </c>
      <c r="F28" s="278" t="s">
        <v>98</v>
      </c>
      <c r="G28" s="186">
        <v>8</v>
      </c>
      <c r="H28" s="176" t="s">
        <v>122</v>
      </c>
      <c r="S28" s="203">
        <v>6.4</v>
      </c>
      <c r="T28" s="273">
        <v>1.2109375</v>
      </c>
      <c r="U28" s="195">
        <v>1</v>
      </c>
      <c r="V28" s="195">
        <v>3</v>
      </c>
      <c r="W28" s="186" t="s">
        <v>97</v>
      </c>
      <c r="X28" s="186" t="s">
        <v>98</v>
      </c>
      <c r="Y28" s="130">
        <v>12</v>
      </c>
      <c r="Z28" s="176" t="s">
        <v>116</v>
      </c>
      <c r="AB28" s="203">
        <v>6.5</v>
      </c>
      <c r="AC28" s="273">
        <v>2.0923076923076924</v>
      </c>
      <c r="AD28" s="195">
        <v>1</v>
      </c>
      <c r="AE28" s="195">
        <v>3</v>
      </c>
      <c r="AF28" s="186" t="s">
        <v>96</v>
      </c>
      <c r="AG28" s="186" t="s">
        <v>99</v>
      </c>
      <c r="AH28" s="130">
        <v>12</v>
      </c>
      <c r="AI28" s="176" t="s">
        <v>116</v>
      </c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99"/>
      <c r="BK28" s="99"/>
      <c r="BL28" s="223"/>
      <c r="BM28" s="224"/>
      <c r="BN28" s="225"/>
      <c r="BO28" s="99"/>
      <c r="BP28" s="225"/>
      <c r="BQ28" s="225"/>
      <c r="BR28" s="178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99"/>
      <c r="CM28" s="223"/>
      <c r="CN28" s="224"/>
      <c r="CO28" s="225"/>
      <c r="CP28" s="99"/>
      <c r="CQ28" s="225"/>
      <c r="CR28" s="225"/>
      <c r="CS28" s="178"/>
      <c r="CT28" s="99"/>
      <c r="CU28" s="99"/>
      <c r="CV28" s="99"/>
      <c r="CW28" s="99"/>
      <c r="CX28" s="99"/>
      <c r="CY28" s="99"/>
      <c r="CZ28" s="99"/>
      <c r="DA28" s="99"/>
      <c r="DB28" s="99"/>
      <c r="DC28" s="99"/>
      <c r="DD28" s="99"/>
      <c r="DE28" s="225"/>
      <c r="DF28" s="331"/>
      <c r="DG28" s="225"/>
      <c r="DH28" s="225"/>
      <c r="DI28" s="178"/>
      <c r="DJ28" s="178"/>
      <c r="DK28" s="178"/>
      <c r="DL28" s="226"/>
      <c r="DM28" s="99"/>
      <c r="DN28" s="223"/>
      <c r="DO28" s="224"/>
      <c r="DP28" s="225"/>
      <c r="DQ28" s="99"/>
      <c r="DR28" s="225"/>
      <c r="DS28" s="225"/>
      <c r="DT28" s="178"/>
      <c r="DU28" s="99"/>
      <c r="DV28" s="99"/>
      <c r="DW28" s="99"/>
      <c r="DX28" s="99"/>
      <c r="DY28" s="99"/>
      <c r="DZ28" s="99"/>
      <c r="EA28" s="99"/>
      <c r="EB28" s="99"/>
      <c r="EC28" s="99"/>
      <c r="ED28" s="99"/>
      <c r="EE28" s="99"/>
      <c r="EF28" s="225"/>
      <c r="EG28" s="331"/>
      <c r="EH28" s="225"/>
      <c r="EI28" s="225"/>
      <c r="EJ28" s="178"/>
      <c r="EK28" s="178"/>
      <c r="EL28" s="178"/>
      <c r="EM28" s="226"/>
      <c r="EN28" s="99"/>
      <c r="EO28" s="223"/>
      <c r="EP28" s="224"/>
      <c r="EQ28" s="225"/>
      <c r="ER28" s="99"/>
      <c r="ES28" s="225"/>
      <c r="ET28" s="225"/>
      <c r="EU28" s="178"/>
      <c r="EV28" s="99"/>
      <c r="EW28" s="99"/>
      <c r="EX28" s="99"/>
      <c r="EY28" s="99"/>
      <c r="EZ28" s="99"/>
      <c r="FA28" s="99"/>
      <c r="FB28" s="99"/>
      <c r="FC28" s="99"/>
      <c r="FD28" s="99"/>
      <c r="FE28" s="99"/>
      <c r="FF28" s="99"/>
      <c r="FG28" s="225"/>
      <c r="FH28" s="331"/>
      <c r="FI28" s="225"/>
      <c r="FJ28" s="225"/>
      <c r="FK28" s="178"/>
      <c r="FL28" s="178"/>
      <c r="FM28" s="178"/>
      <c r="FN28" s="226"/>
      <c r="FO28" s="99"/>
      <c r="FP28" s="223"/>
      <c r="FQ28" s="224"/>
      <c r="FR28" s="225"/>
      <c r="FS28" s="225"/>
      <c r="FT28" s="225"/>
      <c r="FU28" s="225"/>
      <c r="FV28" s="178"/>
      <c r="FW28" s="99"/>
      <c r="FX28" s="99"/>
      <c r="FY28" s="99"/>
      <c r="FZ28" s="99"/>
      <c r="GA28" s="99"/>
      <c r="GB28" s="99"/>
      <c r="GC28" s="99"/>
      <c r="GD28" s="99"/>
      <c r="GE28" s="99"/>
      <c r="GF28" s="99"/>
      <c r="GG28" s="99"/>
      <c r="GH28" s="99"/>
      <c r="GI28" s="99"/>
      <c r="GJ28" s="99"/>
      <c r="GK28" s="99"/>
      <c r="GL28" s="99"/>
      <c r="GM28" s="99"/>
      <c r="GN28" s="99"/>
      <c r="GO28" s="99"/>
      <c r="GP28" s="99"/>
      <c r="GQ28" s="223"/>
      <c r="GR28" s="224"/>
      <c r="GS28" s="225"/>
      <c r="GT28" s="225"/>
      <c r="GU28" s="225"/>
      <c r="GV28" s="225"/>
      <c r="GW28" s="178"/>
      <c r="GX28" s="99"/>
      <c r="GY28" s="99"/>
      <c r="GZ28" s="99"/>
      <c r="HA28" s="99"/>
      <c r="HB28" s="99"/>
      <c r="HC28" s="99"/>
      <c r="HD28" s="99"/>
      <c r="HE28" s="99"/>
      <c r="HF28" s="99"/>
      <c r="HG28" s="99"/>
      <c r="HH28" s="99"/>
      <c r="HI28" s="99"/>
      <c r="HJ28" s="99"/>
      <c r="HK28" s="99"/>
      <c r="HL28" s="99"/>
      <c r="HM28" s="99"/>
      <c r="HN28" s="99"/>
      <c r="HO28" s="99"/>
      <c r="HP28" s="99"/>
      <c r="HQ28" s="99"/>
      <c r="HR28" s="223"/>
      <c r="HS28" s="224"/>
      <c r="HT28" s="225"/>
      <c r="HU28" s="225"/>
      <c r="HV28" s="225"/>
      <c r="HW28" s="225"/>
      <c r="HX28" s="178"/>
      <c r="HY28" s="99"/>
      <c r="HZ28" s="99"/>
      <c r="IA28" s="99"/>
      <c r="IB28" s="99"/>
      <c r="IC28" s="99"/>
      <c r="ID28" s="99"/>
      <c r="IE28" s="99"/>
      <c r="IF28" s="99"/>
      <c r="IG28" s="99"/>
      <c r="IH28" s="99"/>
      <c r="II28" s="99"/>
      <c r="IJ28" s="99"/>
      <c r="IK28" s="99"/>
      <c r="IL28" s="99"/>
      <c r="IM28" s="99"/>
      <c r="IN28" s="99"/>
      <c r="IO28" s="99"/>
      <c r="IP28" s="99"/>
      <c r="IQ28" s="99"/>
      <c r="IR28" s="99"/>
      <c r="IS28" s="99"/>
      <c r="IT28" s="99"/>
      <c r="IU28" s="99"/>
      <c r="IV28" s="99"/>
      <c r="IW28" s="99"/>
      <c r="IX28" s="99"/>
      <c r="IY28" s="99"/>
      <c r="IZ28" s="99"/>
      <c r="JA28" s="99"/>
      <c r="JB28" s="99"/>
      <c r="JC28" s="99"/>
      <c r="JD28" s="335"/>
      <c r="JE28" s="335"/>
      <c r="JF28" s="99"/>
      <c r="JG28" s="99"/>
      <c r="JH28" s="99"/>
      <c r="JI28" s="99"/>
      <c r="JJ28" s="99"/>
      <c r="JK28" s="99"/>
      <c r="JL28" s="99"/>
      <c r="JM28" s="99"/>
      <c r="JN28" s="99"/>
      <c r="JO28" s="99"/>
      <c r="JP28" s="99"/>
      <c r="JQ28" s="99"/>
      <c r="JR28" s="99"/>
      <c r="JS28" s="99"/>
      <c r="JT28" s="223"/>
      <c r="JU28" s="331"/>
      <c r="JV28" s="225"/>
      <c r="JW28" s="225"/>
      <c r="JX28" s="178"/>
      <c r="JY28" s="178"/>
      <c r="JZ28" s="178"/>
      <c r="KA28" s="226"/>
      <c r="KB28" s="99"/>
      <c r="KC28" s="99"/>
      <c r="KD28" s="99"/>
      <c r="KE28" s="99"/>
      <c r="KF28" s="99"/>
      <c r="KG28" s="99"/>
      <c r="KH28" s="99"/>
      <c r="KI28" s="99"/>
      <c r="KJ28" s="99"/>
    </row>
    <row r="29" spans="1:296">
      <c r="A29" s="203">
        <v>8.1</v>
      </c>
      <c r="B29" s="273">
        <v>0.95679012345679015</v>
      </c>
      <c r="C29" s="195">
        <v>1</v>
      </c>
      <c r="D29" s="195">
        <v>4</v>
      </c>
      <c r="E29" s="186" t="s">
        <v>97</v>
      </c>
      <c r="F29" s="186" t="s">
        <v>98</v>
      </c>
      <c r="G29" s="186">
        <v>10</v>
      </c>
      <c r="H29" s="176" t="s">
        <v>122</v>
      </c>
      <c r="S29" s="204">
        <v>4.8</v>
      </c>
      <c r="T29" s="274">
        <v>1.6145833333333335</v>
      </c>
      <c r="U29" s="138">
        <v>1</v>
      </c>
      <c r="V29" s="138">
        <v>3</v>
      </c>
      <c r="W29" s="130" t="s">
        <v>97</v>
      </c>
      <c r="X29" s="130" t="s">
        <v>98</v>
      </c>
      <c r="Y29" s="130">
        <v>12</v>
      </c>
      <c r="Z29" s="176" t="s">
        <v>116</v>
      </c>
      <c r="AB29" s="203">
        <v>8.5</v>
      </c>
      <c r="AC29" s="273">
        <v>1.5999999999999999</v>
      </c>
      <c r="AD29" s="195">
        <v>1</v>
      </c>
      <c r="AE29" s="195">
        <v>3</v>
      </c>
      <c r="AF29" s="186" t="s">
        <v>96</v>
      </c>
      <c r="AG29" s="186" t="s">
        <v>98</v>
      </c>
      <c r="AH29" s="130">
        <v>12</v>
      </c>
      <c r="AI29" s="176" t="s">
        <v>116</v>
      </c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99"/>
      <c r="BK29" s="99"/>
      <c r="BL29" s="223"/>
      <c r="BM29" s="224"/>
      <c r="BN29" s="225"/>
      <c r="BO29" s="99"/>
      <c r="BP29" s="225"/>
      <c r="BQ29" s="225"/>
      <c r="BR29" s="178"/>
      <c r="BS29" s="99"/>
      <c r="BT29" s="99"/>
      <c r="BU29" s="99"/>
      <c r="BV29" s="99"/>
      <c r="BW29" s="99"/>
      <c r="BX29" s="99"/>
      <c r="BY29" s="99"/>
      <c r="BZ29" s="99"/>
      <c r="CA29" s="99"/>
      <c r="CB29" s="99"/>
      <c r="CC29" s="99"/>
      <c r="CD29" s="99"/>
      <c r="CE29" s="99"/>
      <c r="CF29" s="99"/>
      <c r="CG29" s="99"/>
      <c r="CH29" s="99"/>
      <c r="CI29" s="99"/>
      <c r="CJ29" s="99"/>
      <c r="CK29" s="99"/>
      <c r="CL29" s="99"/>
      <c r="CM29" s="223"/>
      <c r="CN29" s="224"/>
      <c r="CO29" s="225"/>
      <c r="CP29" s="99"/>
      <c r="CQ29" s="225"/>
      <c r="CR29" s="225"/>
      <c r="CS29" s="178"/>
      <c r="CT29" s="99"/>
      <c r="CU29" s="99"/>
      <c r="CV29" s="99"/>
      <c r="CW29" s="99"/>
      <c r="CX29" s="99"/>
      <c r="CY29" s="99"/>
      <c r="CZ29" s="99"/>
      <c r="DA29" s="99"/>
      <c r="DB29" s="99"/>
      <c r="DC29" s="99"/>
      <c r="DD29" s="99"/>
      <c r="DE29" s="225"/>
      <c r="DF29" s="331"/>
      <c r="DG29" s="225"/>
      <c r="DH29" s="225"/>
      <c r="DI29" s="178"/>
      <c r="DJ29" s="178"/>
      <c r="DK29" s="178"/>
      <c r="DL29" s="226"/>
      <c r="DM29" s="99"/>
      <c r="DN29" s="223"/>
      <c r="DO29" s="224"/>
      <c r="DP29" s="225"/>
      <c r="DQ29" s="99"/>
      <c r="DR29" s="225"/>
      <c r="DS29" s="225"/>
      <c r="DT29" s="178"/>
      <c r="DU29" s="99"/>
      <c r="DV29" s="99"/>
      <c r="DW29" s="99"/>
      <c r="DX29" s="99"/>
      <c r="DY29" s="99"/>
      <c r="DZ29" s="99"/>
      <c r="EA29" s="99"/>
      <c r="EB29" s="99"/>
      <c r="EC29" s="99"/>
      <c r="ED29" s="99"/>
      <c r="EE29" s="99"/>
      <c r="EF29" s="225"/>
      <c r="EG29" s="331"/>
      <c r="EH29" s="225"/>
      <c r="EI29" s="225"/>
      <c r="EJ29" s="178"/>
      <c r="EK29" s="178"/>
      <c r="EL29" s="178"/>
      <c r="EM29" s="226"/>
      <c r="EN29" s="99"/>
      <c r="EO29" s="223"/>
      <c r="EP29" s="224"/>
      <c r="EQ29" s="225"/>
      <c r="ER29" s="99"/>
      <c r="ES29" s="225"/>
      <c r="ET29" s="225"/>
      <c r="EU29" s="178"/>
      <c r="EV29" s="99"/>
      <c r="EW29" s="99"/>
      <c r="EX29" s="99"/>
      <c r="EY29" s="99"/>
      <c r="EZ29" s="99"/>
      <c r="FA29" s="99"/>
      <c r="FB29" s="99"/>
      <c r="FC29" s="99"/>
      <c r="FD29" s="99"/>
      <c r="FE29" s="99"/>
      <c r="FF29" s="99"/>
      <c r="FG29" s="225"/>
      <c r="FH29" s="331"/>
      <c r="FI29" s="225"/>
      <c r="FJ29" s="225"/>
      <c r="FK29" s="178"/>
      <c r="FL29" s="178"/>
      <c r="FM29" s="178"/>
      <c r="FN29" s="226"/>
      <c r="FO29" s="99"/>
      <c r="FP29" s="336"/>
      <c r="FQ29" s="99"/>
      <c r="FR29" s="99"/>
      <c r="FS29" s="99"/>
      <c r="FT29" s="99"/>
      <c r="FU29" s="99"/>
      <c r="FV29" s="99"/>
      <c r="FW29" s="99"/>
      <c r="FX29" s="99"/>
      <c r="FY29" s="99"/>
      <c r="FZ29" s="99"/>
      <c r="GA29" s="99"/>
      <c r="GB29" s="99"/>
      <c r="GC29" s="99"/>
      <c r="GD29" s="99"/>
      <c r="GE29" s="99"/>
      <c r="GF29" s="99"/>
      <c r="GG29" s="99"/>
      <c r="GH29" s="99"/>
      <c r="GI29" s="99"/>
      <c r="GJ29" s="99"/>
      <c r="GK29" s="99"/>
      <c r="GL29" s="99"/>
      <c r="GM29" s="99"/>
      <c r="GN29" s="99"/>
      <c r="GO29" s="99"/>
      <c r="GP29" s="99"/>
      <c r="GQ29" s="223"/>
      <c r="GR29" s="224"/>
      <c r="GS29" s="225"/>
      <c r="GT29" s="225"/>
      <c r="GU29" s="225"/>
      <c r="GV29" s="225"/>
      <c r="GW29" s="178"/>
      <c r="GX29" s="99"/>
      <c r="GY29" s="99"/>
      <c r="GZ29" s="99"/>
      <c r="HA29" s="99"/>
      <c r="HB29" s="99"/>
      <c r="HC29" s="99"/>
      <c r="HD29" s="99"/>
      <c r="HE29" s="99"/>
      <c r="HF29" s="99"/>
      <c r="HG29" s="99"/>
      <c r="HH29" s="99"/>
      <c r="HI29" s="99"/>
      <c r="HJ29" s="99"/>
      <c r="HK29" s="99"/>
      <c r="HL29" s="99"/>
      <c r="HM29" s="99"/>
      <c r="HN29" s="99"/>
      <c r="HO29" s="99"/>
      <c r="HP29" s="99"/>
      <c r="HQ29" s="99"/>
      <c r="HR29" s="223"/>
      <c r="HS29" s="224"/>
      <c r="HT29" s="225"/>
      <c r="HU29" s="225"/>
      <c r="HV29" s="225"/>
      <c r="HW29" s="225"/>
      <c r="HX29" s="178"/>
      <c r="HY29" s="99"/>
      <c r="HZ29" s="99"/>
      <c r="IA29" s="99"/>
      <c r="IB29" s="99"/>
      <c r="IC29" s="99"/>
      <c r="ID29" s="99"/>
      <c r="IE29" s="99"/>
      <c r="IF29" s="99"/>
      <c r="IG29" s="99"/>
      <c r="IH29" s="99"/>
      <c r="II29" s="99"/>
      <c r="IJ29" s="99"/>
      <c r="IK29" s="99"/>
      <c r="IL29" s="99"/>
      <c r="IM29" s="99"/>
      <c r="IN29" s="99"/>
      <c r="IO29" s="99"/>
      <c r="IP29" s="99"/>
      <c r="IQ29" s="99"/>
      <c r="IR29" s="99"/>
      <c r="IS29" s="99"/>
      <c r="IT29" s="99"/>
      <c r="IU29" s="99"/>
      <c r="IV29" s="99"/>
      <c r="IW29" s="99"/>
      <c r="IX29" s="99"/>
      <c r="IY29" s="99"/>
      <c r="IZ29" s="99"/>
      <c r="JA29" s="99"/>
      <c r="JB29" s="99"/>
      <c r="JC29" s="99"/>
      <c r="JD29" s="99"/>
      <c r="JE29" s="99"/>
      <c r="JF29" s="99"/>
      <c r="JG29" s="99"/>
      <c r="JH29" s="99"/>
      <c r="JI29" s="99"/>
      <c r="JJ29" s="99"/>
      <c r="JK29" s="99"/>
      <c r="JL29" s="99"/>
      <c r="JM29" s="99"/>
      <c r="JN29" s="99"/>
      <c r="JO29" s="99"/>
      <c r="JP29" s="99"/>
      <c r="JQ29" s="99"/>
      <c r="JR29" s="99"/>
      <c r="JS29" s="99"/>
      <c r="JT29" s="223"/>
      <c r="JU29" s="331"/>
      <c r="JV29" s="225"/>
      <c r="JW29" s="225"/>
      <c r="JX29" s="178"/>
      <c r="JY29" s="178"/>
      <c r="JZ29" s="178"/>
      <c r="KA29" s="226"/>
      <c r="KB29" s="99"/>
      <c r="KC29" s="99"/>
      <c r="KD29" s="99"/>
      <c r="KE29" s="99"/>
      <c r="KF29" s="99"/>
      <c r="KG29" s="99"/>
      <c r="KH29" s="99"/>
      <c r="KI29" s="99"/>
      <c r="KJ29" s="99"/>
    </row>
    <row r="30" spans="1:296">
      <c r="A30" s="204">
        <v>10.4</v>
      </c>
      <c r="B30" s="274">
        <v>1.3076923076923077</v>
      </c>
      <c r="C30" s="138">
        <v>2</v>
      </c>
      <c r="D30" s="138">
        <v>4</v>
      </c>
      <c r="E30" s="130" t="s">
        <v>97</v>
      </c>
      <c r="F30" s="130" t="s">
        <v>98</v>
      </c>
      <c r="G30" s="186">
        <v>10</v>
      </c>
      <c r="H30" s="176" t="s">
        <v>122</v>
      </c>
      <c r="S30" s="204">
        <v>4.5999999999999996</v>
      </c>
      <c r="T30" s="274">
        <v>1.6847826086956523</v>
      </c>
      <c r="U30" s="138">
        <v>1</v>
      </c>
      <c r="V30" s="138">
        <v>3</v>
      </c>
      <c r="W30" s="130" t="s">
        <v>97</v>
      </c>
      <c r="X30" s="130" t="s">
        <v>98</v>
      </c>
      <c r="Y30" s="130">
        <v>12</v>
      </c>
      <c r="Z30" s="176" t="s">
        <v>116</v>
      </c>
      <c r="AB30" s="203">
        <v>8</v>
      </c>
      <c r="AC30" s="273">
        <v>1.7</v>
      </c>
      <c r="AD30" s="195">
        <v>2</v>
      </c>
      <c r="AE30" s="195">
        <v>3</v>
      </c>
      <c r="AF30" s="186" t="s">
        <v>96</v>
      </c>
      <c r="AG30" s="186" t="s">
        <v>98</v>
      </c>
      <c r="AH30" s="130">
        <v>12</v>
      </c>
      <c r="AI30" s="176" t="s">
        <v>116</v>
      </c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223"/>
      <c r="BM30" s="224"/>
      <c r="BN30" s="225"/>
      <c r="BO30" s="99"/>
      <c r="BP30" s="225"/>
      <c r="BQ30" s="225"/>
      <c r="BR30" s="178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223"/>
      <c r="CN30" s="224"/>
      <c r="CO30" s="225"/>
      <c r="CP30" s="99"/>
      <c r="CQ30" s="225"/>
      <c r="CR30" s="225"/>
      <c r="CS30" s="178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225"/>
      <c r="DF30" s="331"/>
      <c r="DG30" s="225"/>
      <c r="DH30" s="225"/>
      <c r="DI30" s="178"/>
      <c r="DJ30" s="178"/>
      <c r="DK30" s="178"/>
      <c r="DL30" s="226"/>
      <c r="DM30" s="99"/>
      <c r="DN30" s="223"/>
      <c r="DO30" s="224"/>
      <c r="DP30" s="225"/>
      <c r="DQ30" s="99"/>
      <c r="DR30" s="225"/>
      <c r="DS30" s="225"/>
      <c r="DT30" s="178"/>
      <c r="DU30" s="99"/>
      <c r="DV30" s="99"/>
      <c r="DW30" s="99"/>
      <c r="DX30" s="99"/>
      <c r="DY30" s="99"/>
      <c r="DZ30" s="99"/>
      <c r="EA30" s="99"/>
      <c r="EB30" s="99"/>
      <c r="EC30" s="99"/>
      <c r="ED30" s="99"/>
      <c r="EE30" s="99"/>
      <c r="EF30" s="225"/>
      <c r="EG30" s="331"/>
      <c r="EH30" s="225"/>
      <c r="EI30" s="225"/>
      <c r="EJ30" s="178"/>
      <c r="EK30" s="178"/>
      <c r="EL30" s="178"/>
      <c r="EM30" s="226"/>
      <c r="EN30" s="99"/>
      <c r="EO30" s="223"/>
      <c r="EP30" s="224"/>
      <c r="EQ30" s="225"/>
      <c r="ER30" s="99"/>
      <c r="ES30" s="225"/>
      <c r="ET30" s="225"/>
      <c r="EU30" s="178"/>
      <c r="EV30" s="99"/>
      <c r="EW30" s="99"/>
      <c r="EX30" s="99"/>
      <c r="EY30" s="99"/>
      <c r="EZ30" s="99"/>
      <c r="FA30" s="99"/>
      <c r="FB30" s="99"/>
      <c r="FC30" s="99"/>
      <c r="FD30" s="99"/>
      <c r="FE30" s="99"/>
      <c r="FF30" s="99"/>
      <c r="FG30" s="225"/>
      <c r="FH30" s="331"/>
      <c r="FI30" s="225"/>
      <c r="FJ30" s="225"/>
      <c r="FK30" s="178"/>
      <c r="FL30" s="178"/>
      <c r="FM30" s="178"/>
      <c r="FN30" s="226"/>
      <c r="FO30" s="99"/>
      <c r="FP30" s="336"/>
      <c r="FQ30" s="99"/>
      <c r="FR30" s="335"/>
      <c r="FS30" s="335"/>
      <c r="FT30" s="99"/>
      <c r="FU30" s="99"/>
      <c r="FV30" s="99"/>
      <c r="FW30" s="99"/>
      <c r="FX30" s="99"/>
      <c r="FY30" s="99"/>
      <c r="FZ30" s="99"/>
      <c r="GA30" s="99"/>
      <c r="GB30" s="99"/>
      <c r="GC30" s="99"/>
      <c r="GD30" s="99"/>
      <c r="GE30" s="99"/>
      <c r="GF30" s="99"/>
      <c r="GG30" s="99"/>
      <c r="GH30" s="99"/>
      <c r="GI30" s="99"/>
      <c r="GJ30" s="99"/>
      <c r="GK30" s="99"/>
      <c r="GL30" s="99"/>
      <c r="GM30" s="99"/>
      <c r="GN30" s="99"/>
      <c r="GO30" s="99"/>
      <c r="GP30" s="99"/>
      <c r="GQ30" s="223"/>
      <c r="GR30" s="224"/>
      <c r="GS30" s="225"/>
      <c r="GT30" s="225"/>
      <c r="GU30" s="225"/>
      <c r="GV30" s="225"/>
      <c r="GW30" s="178"/>
      <c r="GX30" s="99"/>
      <c r="GY30" s="99"/>
      <c r="GZ30" s="99"/>
      <c r="HA30" s="99"/>
      <c r="HB30" s="99"/>
      <c r="HC30" s="99"/>
      <c r="HD30" s="99"/>
      <c r="HE30" s="99"/>
      <c r="HF30" s="99"/>
      <c r="HG30" s="99"/>
      <c r="HH30" s="99"/>
      <c r="HI30" s="99"/>
      <c r="HJ30" s="99"/>
      <c r="HK30" s="99"/>
      <c r="HL30" s="99"/>
      <c r="HM30" s="99"/>
      <c r="HN30" s="99"/>
      <c r="HO30" s="99"/>
      <c r="HP30" s="99"/>
      <c r="HQ30" s="99"/>
      <c r="HR30" s="223"/>
      <c r="HS30" s="224"/>
      <c r="HT30" s="225"/>
      <c r="HU30" s="225"/>
      <c r="HV30" s="225"/>
      <c r="HW30" s="225"/>
      <c r="HX30" s="178"/>
      <c r="HY30" s="99"/>
      <c r="HZ30" s="99"/>
      <c r="IA30" s="99"/>
      <c r="IB30" s="99"/>
      <c r="IC30" s="99"/>
      <c r="ID30" s="99"/>
      <c r="IE30" s="99"/>
      <c r="IF30" s="99"/>
      <c r="IG30" s="99"/>
      <c r="IH30" s="99"/>
      <c r="II30" s="99"/>
      <c r="IJ30" s="99"/>
      <c r="IK30" s="99"/>
      <c r="IL30" s="99"/>
      <c r="IM30" s="99"/>
      <c r="IN30" s="99"/>
      <c r="IO30" s="99"/>
      <c r="IP30" s="99"/>
      <c r="IQ30" s="99"/>
      <c r="IR30" s="99"/>
      <c r="IS30" s="99"/>
      <c r="IT30" s="99"/>
      <c r="IU30" s="99"/>
      <c r="IV30" s="99"/>
      <c r="IW30" s="99"/>
      <c r="IX30" s="99"/>
      <c r="IY30" s="99"/>
      <c r="IZ30" s="99"/>
      <c r="JA30" s="99"/>
      <c r="JB30" s="99"/>
      <c r="JC30" s="99"/>
      <c r="JD30" s="99"/>
      <c r="JE30" s="99"/>
      <c r="JF30" s="99"/>
      <c r="JG30" s="99"/>
      <c r="JH30" s="99"/>
      <c r="JI30" s="99"/>
      <c r="JJ30" s="99"/>
      <c r="JK30" s="99"/>
      <c r="JL30" s="99"/>
      <c r="JM30" s="99"/>
      <c r="JN30" s="99"/>
      <c r="JO30" s="99"/>
      <c r="JP30" s="99"/>
      <c r="JQ30" s="99"/>
      <c r="JR30" s="99"/>
      <c r="JS30" s="99"/>
      <c r="JT30" s="223"/>
      <c r="JU30" s="331"/>
      <c r="JV30" s="225"/>
      <c r="JW30" s="225"/>
      <c r="JX30" s="178"/>
      <c r="JY30" s="178"/>
      <c r="JZ30" s="178"/>
      <c r="KA30" s="226"/>
      <c r="KB30" s="99"/>
      <c r="KC30" s="99"/>
      <c r="KD30" s="99"/>
      <c r="KE30" s="99"/>
      <c r="KF30" s="99"/>
      <c r="KG30" s="99"/>
      <c r="KH30" s="99"/>
      <c r="KI30" s="99"/>
      <c r="KJ30" s="99"/>
    </row>
    <row r="31" spans="1:296">
      <c r="A31" s="204">
        <v>9.6999999999999993</v>
      </c>
      <c r="B31" s="274">
        <v>1.4020618556701032</v>
      </c>
      <c r="C31" s="138">
        <v>1</v>
      </c>
      <c r="D31" s="138">
        <v>4</v>
      </c>
      <c r="E31" s="130" t="s">
        <v>97</v>
      </c>
      <c r="F31" s="130" t="s">
        <v>77</v>
      </c>
      <c r="G31" s="186">
        <v>10</v>
      </c>
      <c r="H31" s="176" t="s">
        <v>122</v>
      </c>
      <c r="S31" s="204">
        <v>6.6</v>
      </c>
      <c r="T31" s="274">
        <v>1.1742424242424243</v>
      </c>
      <c r="U31" s="138">
        <v>2</v>
      </c>
      <c r="V31" s="138">
        <v>3</v>
      </c>
      <c r="W31" s="130" t="s">
        <v>97</v>
      </c>
      <c r="X31" s="130" t="s">
        <v>98</v>
      </c>
      <c r="Y31" s="130">
        <v>12</v>
      </c>
      <c r="Z31" s="176" t="s">
        <v>116</v>
      </c>
      <c r="AB31" s="204">
        <v>14.5</v>
      </c>
      <c r="AC31" s="274">
        <v>0.93793103448275861</v>
      </c>
      <c r="AD31" s="138">
        <v>2</v>
      </c>
      <c r="AE31" s="138">
        <v>3</v>
      </c>
      <c r="AF31" s="130" t="s">
        <v>96</v>
      </c>
      <c r="AG31" s="130" t="s">
        <v>98</v>
      </c>
      <c r="AH31" s="130">
        <v>12</v>
      </c>
      <c r="AI31" s="176" t="s">
        <v>116</v>
      </c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  <c r="BF31" s="99"/>
      <c r="BG31" s="99"/>
      <c r="BH31" s="99"/>
      <c r="BI31" s="99"/>
      <c r="BJ31" s="99"/>
      <c r="BK31" s="99"/>
      <c r="BL31" s="223"/>
      <c r="BM31" s="224"/>
      <c r="BN31" s="225"/>
      <c r="BO31" s="99"/>
      <c r="BP31" s="225"/>
      <c r="BQ31" s="225"/>
      <c r="BR31" s="178"/>
      <c r="BS31" s="99"/>
      <c r="BT31" s="99"/>
      <c r="BU31" s="99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99"/>
      <c r="CG31" s="99"/>
      <c r="CH31" s="99"/>
      <c r="CI31" s="99"/>
      <c r="CJ31" s="99"/>
      <c r="CK31" s="99"/>
      <c r="CL31" s="99"/>
      <c r="CM31" s="223"/>
      <c r="CN31" s="224"/>
      <c r="CO31" s="225"/>
      <c r="CP31" s="99"/>
      <c r="CQ31" s="225"/>
      <c r="CR31" s="225"/>
      <c r="CS31" s="178"/>
      <c r="CT31" s="99"/>
      <c r="CU31" s="99"/>
      <c r="CV31" s="99"/>
      <c r="CW31" s="99"/>
      <c r="CX31" s="99"/>
      <c r="CY31" s="99"/>
      <c r="CZ31" s="99"/>
      <c r="DA31" s="99"/>
      <c r="DB31" s="99"/>
      <c r="DC31" s="99"/>
      <c r="DD31" s="99"/>
      <c r="DE31" s="225"/>
      <c r="DF31" s="331"/>
      <c r="DG31" s="225"/>
      <c r="DH31" s="225"/>
      <c r="DI31" s="178"/>
      <c r="DJ31" s="178"/>
      <c r="DK31" s="178"/>
      <c r="DL31" s="226"/>
      <c r="DM31" s="99"/>
      <c r="DN31" s="223"/>
      <c r="DO31" s="224"/>
      <c r="DP31" s="225"/>
      <c r="DQ31" s="99"/>
      <c r="DR31" s="225"/>
      <c r="DS31" s="225"/>
      <c r="DT31" s="178"/>
      <c r="DU31" s="99"/>
      <c r="DV31" s="99"/>
      <c r="DW31" s="99"/>
      <c r="DX31" s="99"/>
      <c r="DY31" s="99"/>
      <c r="DZ31" s="99"/>
      <c r="EA31" s="99"/>
      <c r="EB31" s="99"/>
      <c r="EC31" s="99"/>
      <c r="ED31" s="99"/>
      <c r="EE31" s="99"/>
      <c r="EF31" s="225"/>
      <c r="EG31" s="331"/>
      <c r="EH31" s="225"/>
      <c r="EI31" s="225"/>
      <c r="EJ31" s="178"/>
      <c r="EK31" s="178"/>
      <c r="EL31" s="178"/>
      <c r="EM31" s="226"/>
      <c r="EN31" s="99"/>
      <c r="EO31" s="223"/>
      <c r="EP31" s="224"/>
      <c r="EQ31" s="225"/>
      <c r="ER31" s="99"/>
      <c r="ES31" s="225"/>
      <c r="ET31" s="225"/>
      <c r="EU31" s="178"/>
      <c r="EV31" s="99"/>
      <c r="EW31" s="99"/>
      <c r="EX31" s="99"/>
      <c r="EY31" s="99"/>
      <c r="EZ31" s="99"/>
      <c r="FA31" s="99"/>
      <c r="FB31" s="99"/>
      <c r="FC31" s="99"/>
      <c r="FD31" s="99"/>
      <c r="FE31" s="99"/>
      <c r="FF31" s="99"/>
      <c r="FG31" s="225"/>
      <c r="FH31" s="331"/>
      <c r="FI31" s="225"/>
      <c r="FJ31" s="225"/>
      <c r="FK31" s="178"/>
      <c r="FL31" s="178"/>
      <c r="FM31" s="178"/>
      <c r="FN31" s="226"/>
      <c r="FO31" s="99"/>
      <c r="FP31" s="99"/>
      <c r="FQ31" s="99"/>
      <c r="FR31" s="99"/>
      <c r="FS31" s="99"/>
      <c r="FT31" s="99"/>
      <c r="FU31" s="99"/>
      <c r="FV31" s="99"/>
      <c r="FW31" s="99"/>
      <c r="FX31" s="99"/>
      <c r="FY31" s="99"/>
      <c r="FZ31" s="99"/>
      <c r="GA31" s="99"/>
      <c r="GB31" s="99"/>
      <c r="GC31" s="99"/>
      <c r="GD31" s="99"/>
      <c r="GE31" s="99"/>
      <c r="GF31" s="99"/>
      <c r="GG31" s="99"/>
      <c r="GH31" s="99"/>
      <c r="GI31" s="99"/>
      <c r="GJ31" s="99"/>
      <c r="GK31" s="99"/>
      <c r="GL31" s="99"/>
      <c r="GM31" s="99"/>
      <c r="GN31" s="99"/>
      <c r="GO31" s="99"/>
      <c r="GP31" s="99"/>
      <c r="GQ31" s="223"/>
      <c r="GR31" s="224"/>
      <c r="GS31" s="225"/>
      <c r="GT31" s="225"/>
      <c r="GU31" s="225"/>
      <c r="GV31" s="225"/>
      <c r="GW31" s="178"/>
      <c r="GX31" s="99"/>
      <c r="GY31" s="99"/>
      <c r="GZ31" s="99"/>
      <c r="HA31" s="99"/>
      <c r="HB31" s="99"/>
      <c r="HC31" s="99"/>
      <c r="HD31" s="99"/>
      <c r="HE31" s="99"/>
      <c r="HF31" s="99"/>
      <c r="HG31" s="99"/>
      <c r="HH31" s="99"/>
      <c r="HI31" s="99"/>
      <c r="HJ31" s="99"/>
      <c r="HK31" s="99"/>
      <c r="HL31" s="99"/>
      <c r="HM31" s="99"/>
      <c r="HN31" s="99"/>
      <c r="HO31" s="99"/>
      <c r="HP31" s="99"/>
      <c r="HQ31" s="99"/>
      <c r="HR31" s="223"/>
      <c r="HS31" s="224"/>
      <c r="HT31" s="225"/>
      <c r="HU31" s="225"/>
      <c r="HV31" s="225"/>
      <c r="HW31" s="225"/>
      <c r="HX31" s="178"/>
      <c r="HY31" s="99"/>
      <c r="HZ31" s="99"/>
      <c r="IA31" s="99"/>
      <c r="IB31" s="99"/>
      <c r="IC31" s="99"/>
      <c r="ID31" s="99"/>
      <c r="IE31" s="99"/>
      <c r="IF31" s="99"/>
      <c r="IG31" s="99"/>
      <c r="IH31" s="99"/>
      <c r="II31" s="99"/>
      <c r="IJ31" s="99"/>
      <c r="IK31" s="99"/>
      <c r="IL31" s="99"/>
      <c r="IM31" s="99"/>
      <c r="IN31" s="99"/>
      <c r="IO31" s="99"/>
      <c r="IP31" s="99"/>
      <c r="IQ31" s="99"/>
      <c r="IR31" s="99"/>
      <c r="IS31" s="99"/>
      <c r="IT31" s="99"/>
      <c r="IU31" s="99"/>
      <c r="IV31" s="99"/>
      <c r="IW31" s="99"/>
      <c r="IX31" s="99"/>
      <c r="IY31" s="99"/>
      <c r="IZ31" s="99"/>
      <c r="JA31" s="99"/>
      <c r="JB31" s="99"/>
      <c r="JC31" s="99"/>
      <c r="JD31" s="99"/>
      <c r="JE31" s="99"/>
      <c r="JF31" s="99"/>
      <c r="JG31" s="99"/>
      <c r="JH31" s="99"/>
      <c r="JI31" s="99"/>
      <c r="JJ31" s="99"/>
      <c r="JK31" s="99"/>
      <c r="JL31" s="99"/>
      <c r="JM31" s="99"/>
      <c r="JN31" s="99"/>
      <c r="JO31" s="99"/>
      <c r="JP31" s="99"/>
      <c r="JQ31" s="99"/>
      <c r="JR31" s="99"/>
      <c r="JS31" s="99"/>
      <c r="JT31" s="223"/>
      <c r="JU31" s="331"/>
      <c r="JV31" s="225"/>
      <c r="JW31" s="225"/>
      <c r="JX31" s="178"/>
      <c r="JY31" s="178"/>
      <c r="JZ31" s="178"/>
      <c r="KA31" s="226"/>
      <c r="KB31" s="99"/>
      <c r="KC31" s="99"/>
      <c r="KD31" s="99"/>
      <c r="KE31" s="99"/>
      <c r="KF31" s="99"/>
      <c r="KG31" s="99"/>
      <c r="KH31" s="99"/>
      <c r="KI31" s="99"/>
      <c r="KJ31" s="99"/>
    </row>
    <row r="32" spans="1:296">
      <c r="A32" s="206">
        <v>6.8</v>
      </c>
      <c r="B32" s="273">
        <v>1.1397058823529411</v>
      </c>
      <c r="C32" s="212">
        <v>1</v>
      </c>
      <c r="D32" s="212">
        <v>4</v>
      </c>
      <c r="E32" s="278" t="s">
        <v>97</v>
      </c>
      <c r="F32" s="278" t="s">
        <v>98</v>
      </c>
      <c r="G32" s="186">
        <v>11</v>
      </c>
      <c r="H32" s="176" t="s">
        <v>122</v>
      </c>
      <c r="S32" s="204">
        <v>4.9000000000000004</v>
      </c>
      <c r="T32" s="274">
        <v>1.5816326530612244</v>
      </c>
      <c r="U32" s="138">
        <v>1</v>
      </c>
      <c r="V32" s="138">
        <v>3</v>
      </c>
      <c r="W32" s="130" t="s">
        <v>97</v>
      </c>
      <c r="X32" s="130" t="s">
        <v>98</v>
      </c>
      <c r="Y32" s="130">
        <v>12</v>
      </c>
      <c r="Z32" s="176" t="s">
        <v>116</v>
      </c>
      <c r="AB32" s="204">
        <v>13.4</v>
      </c>
      <c r="AC32" s="274">
        <v>1.0149253731343284</v>
      </c>
      <c r="AD32" s="138">
        <v>2</v>
      </c>
      <c r="AE32" s="138">
        <v>4</v>
      </c>
      <c r="AF32" s="130" t="s">
        <v>96</v>
      </c>
      <c r="AG32" s="130" t="s">
        <v>98</v>
      </c>
      <c r="AH32" s="130">
        <v>12</v>
      </c>
      <c r="AI32" s="176" t="s">
        <v>116</v>
      </c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223"/>
      <c r="BM32" s="224"/>
      <c r="BN32" s="225"/>
      <c r="BO32" s="99"/>
      <c r="BP32" s="225"/>
      <c r="BQ32" s="225"/>
      <c r="BR32" s="178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M32" s="223"/>
      <c r="CN32" s="224"/>
      <c r="CO32" s="225"/>
      <c r="CP32" s="99"/>
      <c r="CQ32" s="225"/>
      <c r="CR32" s="225"/>
      <c r="CS32" s="178"/>
      <c r="CT32" s="99"/>
      <c r="CU32" s="99"/>
      <c r="CV32" s="99"/>
      <c r="CW32" s="99"/>
      <c r="CX32" s="99"/>
      <c r="CY32" s="99"/>
      <c r="CZ32" s="99"/>
      <c r="DA32" s="99"/>
      <c r="DB32" s="99"/>
      <c r="DC32" s="99"/>
      <c r="DD32" s="99"/>
      <c r="DE32" s="225"/>
      <c r="DF32" s="331"/>
      <c r="DG32" s="225"/>
      <c r="DH32" s="225"/>
      <c r="DI32" s="178"/>
      <c r="DJ32" s="178"/>
      <c r="DK32" s="178"/>
      <c r="DL32" s="226"/>
      <c r="DM32" s="99"/>
      <c r="DN32" s="223"/>
      <c r="DO32" s="224"/>
      <c r="DP32" s="225"/>
      <c r="DQ32" s="99"/>
      <c r="DR32" s="225"/>
      <c r="DS32" s="225"/>
      <c r="DT32" s="178"/>
      <c r="DU32" s="99"/>
      <c r="DV32" s="99"/>
      <c r="DW32" s="99"/>
      <c r="DX32" s="99"/>
      <c r="DY32" s="99"/>
      <c r="DZ32" s="99"/>
      <c r="EA32" s="99"/>
      <c r="EB32" s="99"/>
      <c r="EC32" s="99"/>
      <c r="ED32" s="99"/>
      <c r="EE32" s="99"/>
      <c r="EF32" s="225"/>
      <c r="EG32" s="331"/>
      <c r="EH32" s="225"/>
      <c r="EI32" s="225"/>
      <c r="EJ32" s="178"/>
      <c r="EK32" s="178"/>
      <c r="EL32" s="178"/>
      <c r="EM32" s="226"/>
      <c r="EN32" s="99"/>
      <c r="EO32" s="223"/>
      <c r="EP32" s="224"/>
      <c r="EQ32" s="225"/>
      <c r="ER32" s="99"/>
      <c r="ES32" s="225"/>
      <c r="ET32" s="225"/>
      <c r="EU32" s="178"/>
      <c r="EV32" s="99"/>
      <c r="EW32" s="99"/>
      <c r="EX32" s="99"/>
      <c r="EY32" s="99"/>
      <c r="EZ32" s="99"/>
      <c r="FA32" s="99"/>
      <c r="FB32" s="99"/>
      <c r="FC32" s="99"/>
      <c r="FD32" s="99"/>
      <c r="FE32" s="99"/>
      <c r="FF32" s="99"/>
      <c r="FG32" s="225"/>
      <c r="FH32" s="331"/>
      <c r="FI32" s="225"/>
      <c r="FJ32" s="225"/>
      <c r="FK32" s="178"/>
      <c r="FL32" s="178"/>
      <c r="FM32" s="178"/>
      <c r="FN32" s="226"/>
      <c r="FO32" s="99"/>
      <c r="FP32" s="99"/>
      <c r="FQ32" s="99"/>
      <c r="FR32" s="99"/>
      <c r="FS32" s="99"/>
      <c r="FT32" s="99"/>
      <c r="FU32" s="99"/>
      <c r="FV32" s="99"/>
      <c r="FW32" s="99"/>
      <c r="FX32" s="99"/>
      <c r="FY32" s="99"/>
      <c r="FZ32" s="99"/>
      <c r="GA32" s="99"/>
      <c r="GB32" s="99"/>
      <c r="GC32" s="99"/>
      <c r="GD32" s="99"/>
      <c r="GE32" s="99"/>
      <c r="GF32" s="99"/>
      <c r="GG32" s="99"/>
      <c r="GH32" s="99"/>
      <c r="GI32" s="99"/>
      <c r="GJ32" s="99"/>
      <c r="GK32" s="99"/>
      <c r="GL32" s="99"/>
      <c r="GM32" s="99"/>
      <c r="GN32" s="99"/>
      <c r="GO32" s="99"/>
      <c r="GP32" s="99"/>
      <c r="GQ32" s="223"/>
      <c r="GR32" s="224"/>
      <c r="GS32" s="225"/>
      <c r="GT32" s="225"/>
      <c r="GU32" s="225"/>
      <c r="GV32" s="225"/>
      <c r="GW32" s="178"/>
      <c r="GX32" s="99"/>
      <c r="GY32" s="99"/>
      <c r="GZ32" s="99"/>
      <c r="HA32" s="99"/>
      <c r="HB32" s="99"/>
      <c r="HC32" s="99"/>
      <c r="HD32" s="99"/>
      <c r="HE32" s="99"/>
      <c r="HF32" s="99"/>
      <c r="HG32" s="99"/>
      <c r="HH32" s="99"/>
      <c r="HI32" s="99"/>
      <c r="HJ32" s="99"/>
      <c r="HK32" s="99"/>
      <c r="HL32" s="99"/>
      <c r="HM32" s="99"/>
      <c r="HN32" s="99"/>
      <c r="HO32" s="99"/>
      <c r="HP32" s="99"/>
      <c r="HQ32" s="99"/>
      <c r="HR32" s="223"/>
      <c r="HS32" s="224"/>
      <c r="HT32" s="225"/>
      <c r="HU32" s="225"/>
      <c r="HV32" s="225"/>
      <c r="HW32" s="225"/>
      <c r="HX32" s="178"/>
      <c r="HY32" s="99"/>
      <c r="HZ32" s="99"/>
      <c r="IA32" s="99"/>
      <c r="IB32" s="99"/>
      <c r="IC32" s="99"/>
      <c r="ID32" s="99"/>
      <c r="IE32" s="99"/>
      <c r="IF32" s="99"/>
      <c r="IG32" s="99"/>
      <c r="IH32" s="99"/>
      <c r="II32" s="99"/>
      <c r="IJ32" s="99"/>
      <c r="IK32" s="99"/>
      <c r="IL32" s="99"/>
      <c r="IM32" s="99"/>
      <c r="IN32" s="99"/>
      <c r="IO32" s="99"/>
      <c r="IP32" s="99"/>
      <c r="IQ32" s="99"/>
      <c r="IR32" s="99"/>
      <c r="IS32" s="99"/>
      <c r="IT32" s="99"/>
      <c r="IU32" s="99"/>
      <c r="IV32" s="99"/>
      <c r="IW32" s="99"/>
      <c r="IX32" s="99"/>
      <c r="IY32" s="99"/>
      <c r="IZ32" s="99"/>
      <c r="JA32" s="99"/>
      <c r="JB32" s="99"/>
      <c r="JC32" s="99"/>
      <c r="JD32" s="99"/>
      <c r="JE32" s="99"/>
      <c r="JF32" s="99"/>
      <c r="JG32" s="99"/>
      <c r="JH32" s="99"/>
      <c r="JI32" s="99"/>
      <c r="JJ32" s="99"/>
      <c r="JK32" s="99"/>
      <c r="JL32" s="99"/>
      <c r="JM32" s="99"/>
      <c r="JN32" s="99"/>
      <c r="JO32" s="99"/>
      <c r="JP32" s="99"/>
      <c r="JQ32" s="99"/>
      <c r="JR32" s="99"/>
      <c r="JS32" s="99"/>
      <c r="JT32" s="223"/>
      <c r="JU32" s="331"/>
      <c r="JV32" s="225"/>
      <c r="JW32" s="225"/>
      <c r="JX32" s="178"/>
      <c r="JY32" s="178"/>
      <c r="JZ32" s="178"/>
      <c r="KA32" s="226"/>
      <c r="KB32" s="99"/>
      <c r="KC32" s="99"/>
      <c r="KD32" s="99"/>
      <c r="KE32" s="99"/>
      <c r="KF32" s="99"/>
      <c r="KG32" s="99"/>
      <c r="KH32" s="99"/>
      <c r="KI32" s="99"/>
      <c r="KJ32" s="99"/>
    </row>
    <row r="33" spans="1:296">
      <c r="A33" s="207">
        <v>7.9</v>
      </c>
      <c r="B33" s="274">
        <v>0.98101265822784811</v>
      </c>
      <c r="C33" s="213">
        <v>1</v>
      </c>
      <c r="D33" s="213">
        <v>4</v>
      </c>
      <c r="E33" s="279" t="s">
        <v>97</v>
      </c>
      <c r="F33" s="279" t="s">
        <v>98</v>
      </c>
      <c r="G33" s="186">
        <v>11</v>
      </c>
      <c r="H33" s="176" t="s">
        <v>122</v>
      </c>
      <c r="S33" s="204">
        <v>6.5</v>
      </c>
      <c r="T33" s="274">
        <v>1.1923076923076923</v>
      </c>
      <c r="U33" s="138">
        <v>1</v>
      </c>
      <c r="V33" s="138">
        <v>3</v>
      </c>
      <c r="W33" s="130" t="s">
        <v>97</v>
      </c>
      <c r="X33" s="130" t="s">
        <v>98</v>
      </c>
      <c r="Y33" s="130">
        <v>12</v>
      </c>
      <c r="Z33" s="176" t="s">
        <v>116</v>
      </c>
      <c r="AB33" s="204">
        <v>9.5</v>
      </c>
      <c r="AC33" s="274">
        <v>1.4315789473684211</v>
      </c>
      <c r="AD33" s="138">
        <v>1</v>
      </c>
      <c r="AE33" s="138">
        <v>3</v>
      </c>
      <c r="AF33" s="130" t="s">
        <v>96</v>
      </c>
      <c r="AG33" s="130" t="s">
        <v>98</v>
      </c>
      <c r="AH33" s="130">
        <v>12</v>
      </c>
      <c r="AI33" s="176" t="s">
        <v>116</v>
      </c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99"/>
      <c r="BE33" s="99"/>
      <c r="BF33" s="99"/>
      <c r="BG33" s="99"/>
      <c r="BH33" s="99"/>
      <c r="BI33" s="99"/>
      <c r="BJ33" s="99"/>
      <c r="BK33" s="99"/>
      <c r="BL33" s="223"/>
      <c r="BM33" s="224"/>
      <c r="BN33" s="225"/>
      <c r="BO33" s="99"/>
      <c r="BP33" s="225"/>
      <c r="BQ33" s="225"/>
      <c r="BR33" s="178"/>
      <c r="BS33" s="99"/>
      <c r="BT33" s="99"/>
      <c r="BU33" s="99"/>
      <c r="BV33" s="99"/>
      <c r="BW33" s="99"/>
      <c r="BX33" s="99"/>
      <c r="BY33" s="99"/>
      <c r="BZ33" s="99"/>
      <c r="CA33" s="99"/>
      <c r="CB33" s="99"/>
      <c r="CC33" s="99"/>
      <c r="CD33" s="99"/>
      <c r="CE33" s="99"/>
      <c r="CF33" s="99"/>
      <c r="CG33" s="99"/>
      <c r="CH33" s="99"/>
      <c r="CI33" s="99"/>
      <c r="CJ33" s="99"/>
      <c r="CK33" s="99"/>
      <c r="CL33" s="99"/>
      <c r="CM33" s="223"/>
      <c r="CN33" s="224"/>
      <c r="CO33" s="225"/>
      <c r="CP33" s="99"/>
      <c r="CQ33" s="225"/>
      <c r="CR33" s="225"/>
      <c r="CS33" s="178"/>
      <c r="CT33" s="99"/>
      <c r="CU33" s="99"/>
      <c r="CV33" s="99"/>
      <c r="CW33" s="99"/>
      <c r="CX33" s="99"/>
      <c r="CY33" s="99"/>
      <c r="CZ33" s="99"/>
      <c r="DA33" s="99"/>
      <c r="DB33" s="99"/>
      <c r="DC33" s="99"/>
      <c r="DD33" s="99"/>
      <c r="DE33" s="225"/>
      <c r="DF33" s="331"/>
      <c r="DG33" s="225"/>
      <c r="DH33" s="225"/>
      <c r="DI33" s="178"/>
      <c r="DJ33" s="178"/>
      <c r="DK33" s="178"/>
      <c r="DL33" s="226"/>
      <c r="DM33" s="99"/>
      <c r="DN33" s="223"/>
      <c r="DO33" s="224"/>
      <c r="DP33" s="225"/>
      <c r="DQ33" s="99"/>
      <c r="DR33" s="225"/>
      <c r="DS33" s="225"/>
      <c r="DT33" s="178"/>
      <c r="DU33" s="99"/>
      <c r="DV33" s="99"/>
      <c r="DW33" s="99"/>
      <c r="DX33" s="99"/>
      <c r="DY33" s="99"/>
      <c r="DZ33" s="99"/>
      <c r="EA33" s="99"/>
      <c r="EB33" s="99"/>
      <c r="EC33" s="99"/>
      <c r="ED33" s="99"/>
      <c r="EE33" s="99"/>
      <c r="EF33" s="225"/>
      <c r="EG33" s="331"/>
      <c r="EH33" s="225"/>
      <c r="EI33" s="225"/>
      <c r="EJ33" s="178"/>
      <c r="EK33" s="178"/>
      <c r="EL33" s="178"/>
      <c r="EM33" s="226"/>
      <c r="EN33" s="99"/>
      <c r="EO33" s="337"/>
      <c r="EP33" s="224"/>
      <c r="EQ33" s="338"/>
      <c r="ER33" s="99"/>
      <c r="ES33" s="225"/>
      <c r="ET33" s="225"/>
      <c r="EU33" s="178"/>
      <c r="EV33" s="99"/>
      <c r="EW33" s="99"/>
      <c r="EX33" s="99"/>
      <c r="EY33" s="99"/>
      <c r="EZ33" s="99"/>
      <c r="FA33" s="99"/>
      <c r="FB33" s="99"/>
      <c r="FC33" s="99"/>
      <c r="FD33" s="99"/>
      <c r="FE33" s="99"/>
      <c r="FF33" s="99"/>
      <c r="FG33" s="225"/>
      <c r="FH33" s="331"/>
      <c r="FI33" s="225"/>
      <c r="FJ33" s="225"/>
      <c r="FK33" s="178"/>
      <c r="FL33" s="178"/>
      <c r="FM33" s="178"/>
      <c r="FN33" s="226"/>
      <c r="FO33" s="99"/>
      <c r="FP33" s="99"/>
      <c r="FQ33" s="99"/>
      <c r="FR33" s="99"/>
      <c r="FS33" s="99"/>
      <c r="FT33" s="99"/>
      <c r="FU33" s="99"/>
      <c r="FV33" s="99"/>
      <c r="FW33" s="99"/>
      <c r="FX33" s="99"/>
      <c r="FY33" s="99"/>
      <c r="FZ33" s="99"/>
      <c r="GA33" s="99"/>
      <c r="GB33" s="99"/>
      <c r="GC33" s="99"/>
      <c r="GD33" s="99"/>
      <c r="GE33" s="99"/>
      <c r="GF33" s="99"/>
      <c r="GG33" s="99"/>
      <c r="GH33" s="99"/>
      <c r="GI33" s="99"/>
      <c r="GJ33" s="99"/>
      <c r="GK33" s="99"/>
      <c r="GL33" s="99"/>
      <c r="GM33" s="99"/>
      <c r="GN33" s="99"/>
      <c r="GO33" s="99"/>
      <c r="GP33" s="99"/>
      <c r="GQ33" s="223"/>
      <c r="GR33" s="224"/>
      <c r="GS33" s="225"/>
      <c r="GT33" s="225"/>
      <c r="GU33" s="225"/>
      <c r="GV33" s="225"/>
      <c r="GW33" s="178"/>
      <c r="GX33" s="99"/>
      <c r="GY33" s="99"/>
      <c r="GZ33" s="99"/>
      <c r="HA33" s="99"/>
      <c r="HB33" s="99"/>
      <c r="HC33" s="99"/>
      <c r="HD33" s="99"/>
      <c r="HE33" s="99"/>
      <c r="HF33" s="99"/>
      <c r="HG33" s="99"/>
      <c r="HH33" s="99"/>
      <c r="HI33" s="99"/>
      <c r="HJ33" s="99"/>
      <c r="HK33" s="99"/>
      <c r="HL33" s="99"/>
      <c r="HM33" s="99"/>
      <c r="HN33" s="99"/>
      <c r="HO33" s="99"/>
      <c r="HP33" s="99"/>
      <c r="HQ33" s="99"/>
      <c r="HR33" s="223"/>
      <c r="HS33" s="224"/>
      <c r="HT33" s="225"/>
      <c r="HU33" s="226"/>
      <c r="HV33" s="225"/>
      <c r="HW33" s="225"/>
      <c r="HX33" s="178"/>
      <c r="HY33" s="99"/>
      <c r="HZ33" s="99"/>
      <c r="IA33" s="99"/>
      <c r="IB33" s="99"/>
      <c r="IC33" s="99"/>
      <c r="ID33" s="99"/>
      <c r="IE33" s="99"/>
      <c r="IF33" s="99"/>
      <c r="IG33" s="99"/>
      <c r="IH33" s="99"/>
      <c r="II33" s="99"/>
      <c r="IJ33" s="99"/>
      <c r="IK33" s="99"/>
      <c r="IL33" s="99"/>
      <c r="IM33" s="99"/>
      <c r="IN33" s="99"/>
      <c r="IO33" s="99"/>
      <c r="IP33" s="99"/>
      <c r="IQ33" s="99"/>
      <c r="IR33" s="99"/>
      <c r="IS33" s="99"/>
      <c r="IT33" s="99"/>
      <c r="IU33" s="99"/>
      <c r="IV33" s="99"/>
      <c r="IW33" s="99"/>
      <c r="IX33" s="99"/>
      <c r="IY33" s="99"/>
      <c r="IZ33" s="99"/>
      <c r="JA33" s="99"/>
      <c r="JB33" s="99"/>
      <c r="JC33" s="99"/>
      <c r="JD33" s="99"/>
      <c r="JE33" s="99"/>
      <c r="JF33" s="99"/>
      <c r="JG33" s="99"/>
      <c r="JH33" s="99"/>
      <c r="JI33" s="99"/>
      <c r="JJ33" s="99"/>
      <c r="JK33" s="99"/>
      <c r="JL33" s="99"/>
      <c r="JM33" s="99"/>
      <c r="JN33" s="99"/>
      <c r="JO33" s="99"/>
      <c r="JP33" s="99"/>
      <c r="JQ33" s="99"/>
      <c r="JR33" s="99"/>
      <c r="JS33" s="99"/>
      <c r="JT33" s="223"/>
      <c r="JU33" s="331"/>
      <c r="JV33" s="225"/>
      <c r="JW33" s="225"/>
      <c r="JX33" s="178"/>
      <c r="JY33" s="178"/>
      <c r="JZ33" s="178"/>
      <c r="KA33" s="226"/>
      <c r="KB33" s="99"/>
      <c r="KC33" s="99"/>
      <c r="KD33" s="99"/>
      <c r="KE33" s="99"/>
      <c r="KF33" s="99"/>
      <c r="KG33" s="99"/>
      <c r="KH33" s="99"/>
      <c r="KI33" s="99"/>
      <c r="KJ33" s="99"/>
    </row>
    <row r="34" spans="1:296">
      <c r="A34" s="206">
        <v>9.9</v>
      </c>
      <c r="B34" s="273">
        <v>1.3737373737373737</v>
      </c>
      <c r="C34" s="212">
        <v>1</v>
      </c>
      <c r="D34" s="212">
        <v>4</v>
      </c>
      <c r="E34" s="278" t="s">
        <v>97</v>
      </c>
      <c r="F34" s="278" t="s">
        <v>98</v>
      </c>
      <c r="G34" s="186">
        <v>11</v>
      </c>
      <c r="H34" s="176" t="s">
        <v>122</v>
      </c>
      <c r="S34" s="204">
        <v>6.6</v>
      </c>
      <c r="T34" s="274">
        <v>1.1742424242424243</v>
      </c>
      <c r="U34" s="138">
        <v>1</v>
      </c>
      <c r="V34" s="138">
        <v>3</v>
      </c>
      <c r="W34" s="130" t="s">
        <v>97</v>
      </c>
      <c r="X34" s="130" t="s">
        <v>98</v>
      </c>
      <c r="Y34" s="130">
        <v>12</v>
      </c>
      <c r="Z34" s="176" t="s">
        <v>116</v>
      </c>
      <c r="AB34" s="138">
        <v>7.3</v>
      </c>
      <c r="AC34" s="274">
        <v>1.0616438356164384</v>
      </c>
      <c r="AD34" s="138">
        <v>2</v>
      </c>
      <c r="AE34" s="138">
        <v>5</v>
      </c>
      <c r="AF34" s="130" t="s">
        <v>96</v>
      </c>
      <c r="AG34" s="130" t="s">
        <v>98</v>
      </c>
      <c r="AH34" s="130">
        <v>14</v>
      </c>
      <c r="AI34" s="176" t="s">
        <v>116</v>
      </c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223"/>
      <c r="BM34" s="224"/>
      <c r="BN34" s="225"/>
      <c r="BO34" s="99"/>
      <c r="BP34" s="225"/>
      <c r="BQ34" s="225"/>
      <c r="BR34" s="178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223"/>
      <c r="CN34" s="224"/>
      <c r="CO34" s="225"/>
      <c r="CP34" s="99"/>
      <c r="CQ34" s="225"/>
      <c r="CR34" s="225"/>
      <c r="CS34" s="178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D34" s="99"/>
      <c r="DE34" s="225"/>
      <c r="DF34" s="331"/>
      <c r="DG34" s="225"/>
      <c r="DH34" s="225"/>
      <c r="DI34" s="178"/>
      <c r="DJ34" s="178"/>
      <c r="DK34" s="178"/>
      <c r="DL34" s="226"/>
      <c r="DM34" s="99"/>
      <c r="DN34" s="223"/>
      <c r="DO34" s="224"/>
      <c r="DP34" s="225"/>
      <c r="DQ34" s="99"/>
      <c r="DR34" s="225"/>
      <c r="DS34" s="225"/>
      <c r="DT34" s="178"/>
      <c r="DU34" s="99"/>
      <c r="DV34" s="99"/>
      <c r="DW34" s="99"/>
      <c r="DX34" s="99"/>
      <c r="DY34" s="99"/>
      <c r="DZ34" s="99"/>
      <c r="EA34" s="99"/>
      <c r="EB34" s="99"/>
      <c r="EC34" s="99"/>
      <c r="ED34" s="99"/>
      <c r="EE34" s="99"/>
      <c r="EF34" s="225"/>
      <c r="EG34" s="331"/>
      <c r="EH34" s="225"/>
      <c r="EI34" s="225"/>
      <c r="EJ34" s="178"/>
      <c r="EK34" s="178"/>
      <c r="EL34" s="178"/>
      <c r="EM34" s="226"/>
      <c r="EN34" s="99"/>
      <c r="EO34" s="223"/>
      <c r="EP34" s="224"/>
      <c r="EQ34" s="338"/>
      <c r="ER34" s="99"/>
      <c r="ES34" s="225"/>
      <c r="ET34" s="225"/>
      <c r="EU34" s="178"/>
      <c r="EV34" s="99"/>
      <c r="EW34" s="99"/>
      <c r="EX34" s="99"/>
      <c r="EY34" s="99"/>
      <c r="EZ34" s="99"/>
      <c r="FA34" s="99"/>
      <c r="FB34" s="99"/>
      <c r="FC34" s="99"/>
      <c r="FD34" s="99"/>
      <c r="FE34" s="99"/>
      <c r="FF34" s="99"/>
      <c r="FG34" s="225"/>
      <c r="FH34" s="331"/>
      <c r="FI34" s="225"/>
      <c r="FJ34" s="225"/>
      <c r="FK34" s="178"/>
      <c r="FL34" s="178"/>
      <c r="FM34" s="178"/>
      <c r="FN34" s="226"/>
      <c r="FO34" s="99"/>
      <c r="FP34" s="99"/>
      <c r="FQ34" s="99"/>
      <c r="FR34" s="99"/>
      <c r="FS34" s="99"/>
      <c r="FT34" s="99"/>
      <c r="FU34" s="99"/>
      <c r="FV34" s="99"/>
      <c r="FW34" s="99"/>
      <c r="FX34" s="99"/>
      <c r="FY34" s="99"/>
      <c r="FZ34" s="99"/>
      <c r="GA34" s="99"/>
      <c r="GB34" s="99"/>
      <c r="GC34" s="99"/>
      <c r="GD34" s="99"/>
      <c r="GE34" s="99"/>
      <c r="GF34" s="99"/>
      <c r="GG34" s="99"/>
      <c r="GH34" s="99"/>
      <c r="GI34" s="99"/>
      <c r="GJ34" s="99"/>
      <c r="GK34" s="99"/>
      <c r="GL34" s="99"/>
      <c r="GM34" s="99"/>
      <c r="GN34" s="99"/>
      <c r="GO34" s="99"/>
      <c r="GP34" s="99"/>
      <c r="GQ34" s="223"/>
      <c r="GR34" s="224"/>
      <c r="GS34" s="225"/>
      <c r="GT34" s="225"/>
      <c r="GU34" s="225"/>
      <c r="GV34" s="225"/>
      <c r="GW34" s="178"/>
      <c r="GX34" s="99"/>
      <c r="GY34" s="99"/>
      <c r="GZ34" s="99"/>
      <c r="HA34" s="99"/>
      <c r="HB34" s="99"/>
      <c r="HC34" s="99"/>
      <c r="HD34" s="99"/>
      <c r="HE34" s="99"/>
      <c r="HF34" s="99"/>
      <c r="HG34" s="99"/>
      <c r="HH34" s="99"/>
      <c r="HI34" s="99"/>
      <c r="HJ34" s="99"/>
      <c r="HK34" s="99"/>
      <c r="HL34" s="99"/>
      <c r="HM34" s="99"/>
      <c r="HN34" s="99"/>
      <c r="HO34" s="99"/>
      <c r="HP34" s="99"/>
      <c r="HQ34" s="99"/>
      <c r="HR34" s="223"/>
      <c r="HS34" s="224"/>
      <c r="HT34" s="225"/>
      <c r="HU34" s="226"/>
      <c r="HV34" s="225"/>
      <c r="HW34" s="225"/>
      <c r="HX34" s="178"/>
      <c r="HY34" s="99"/>
      <c r="HZ34" s="99"/>
      <c r="IA34" s="99"/>
      <c r="IB34" s="99"/>
      <c r="IC34" s="99"/>
      <c r="ID34" s="99"/>
      <c r="IE34" s="99"/>
      <c r="IF34" s="99"/>
      <c r="IG34" s="99"/>
      <c r="IH34" s="99"/>
      <c r="II34" s="99"/>
      <c r="IJ34" s="99"/>
      <c r="IK34" s="99"/>
      <c r="IL34" s="99"/>
      <c r="IM34" s="99"/>
      <c r="IN34" s="99"/>
      <c r="IO34" s="99"/>
      <c r="IP34" s="99"/>
      <c r="IQ34" s="99"/>
      <c r="IR34" s="99"/>
      <c r="IS34" s="99"/>
      <c r="IT34" s="99"/>
      <c r="IU34" s="99"/>
      <c r="IV34" s="99"/>
      <c r="IW34" s="99"/>
      <c r="IX34" s="99"/>
      <c r="IY34" s="99"/>
      <c r="IZ34" s="99"/>
      <c r="JA34" s="99"/>
      <c r="JB34" s="99"/>
      <c r="JC34" s="99"/>
      <c r="JD34" s="99"/>
      <c r="JE34" s="99"/>
      <c r="JF34" s="99"/>
      <c r="JG34" s="99"/>
      <c r="JH34" s="99"/>
      <c r="JI34" s="99"/>
      <c r="JJ34" s="99"/>
      <c r="JK34" s="99"/>
      <c r="JL34" s="99"/>
      <c r="JM34" s="99"/>
      <c r="JN34" s="99"/>
      <c r="JO34" s="99"/>
      <c r="JP34" s="99"/>
      <c r="JQ34" s="99"/>
      <c r="JR34" s="99"/>
      <c r="JS34" s="99"/>
      <c r="JT34" s="223"/>
      <c r="JU34" s="331"/>
      <c r="JV34" s="225"/>
      <c r="JW34" s="225"/>
      <c r="JX34" s="178"/>
      <c r="JY34" s="178"/>
      <c r="JZ34" s="178"/>
      <c r="KA34" s="226"/>
      <c r="KB34" s="99"/>
      <c r="KC34" s="99"/>
      <c r="KD34" s="99"/>
      <c r="KE34" s="99"/>
      <c r="KF34" s="99"/>
      <c r="KG34" s="99"/>
      <c r="KH34" s="99"/>
      <c r="KI34" s="99"/>
      <c r="KJ34" s="99"/>
    </row>
    <row r="35" spans="1:296">
      <c r="A35" s="206">
        <v>10.1</v>
      </c>
      <c r="B35" s="273">
        <v>1.3465346534653466</v>
      </c>
      <c r="C35" s="212">
        <v>2</v>
      </c>
      <c r="D35" s="212">
        <v>4</v>
      </c>
      <c r="E35" s="278" t="s">
        <v>97</v>
      </c>
      <c r="F35" s="278" t="s">
        <v>98</v>
      </c>
      <c r="G35" s="186">
        <v>11</v>
      </c>
      <c r="H35" s="176" t="s">
        <v>122</v>
      </c>
      <c r="S35" s="204">
        <v>5.0999999999999996</v>
      </c>
      <c r="T35" s="274">
        <v>1.5196078431372551</v>
      </c>
      <c r="U35" s="138">
        <v>1</v>
      </c>
      <c r="V35" s="138">
        <v>3</v>
      </c>
      <c r="W35" s="130" t="s">
        <v>97</v>
      </c>
      <c r="X35" s="130" t="s">
        <v>98</v>
      </c>
      <c r="Y35" s="130">
        <v>12</v>
      </c>
      <c r="Z35" s="176" t="s">
        <v>116</v>
      </c>
      <c r="AB35" s="138">
        <v>6.5</v>
      </c>
      <c r="AC35" s="274">
        <v>1.1923076923076923</v>
      </c>
      <c r="AD35" s="138">
        <v>1</v>
      </c>
      <c r="AE35" s="138">
        <v>3</v>
      </c>
      <c r="AF35" s="130" t="s">
        <v>96</v>
      </c>
      <c r="AG35" s="130" t="s">
        <v>98</v>
      </c>
      <c r="AH35" s="130">
        <v>14</v>
      </c>
      <c r="AI35" s="176" t="s">
        <v>116</v>
      </c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223"/>
      <c r="BM35" s="224"/>
      <c r="BN35" s="225"/>
      <c r="BO35" s="99"/>
      <c r="BP35" s="225"/>
      <c r="BQ35" s="225"/>
      <c r="BR35" s="178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223"/>
      <c r="CN35" s="224"/>
      <c r="CO35" s="225"/>
      <c r="CP35" s="99"/>
      <c r="CQ35" s="225"/>
      <c r="CR35" s="225"/>
      <c r="CS35" s="178"/>
      <c r="CT35" s="99"/>
      <c r="CU35" s="99"/>
      <c r="CV35" s="99"/>
      <c r="CW35" s="99"/>
      <c r="CX35" s="99"/>
      <c r="CY35" s="99"/>
      <c r="CZ35" s="99"/>
      <c r="DA35" s="99"/>
      <c r="DB35" s="99"/>
      <c r="DC35" s="99"/>
      <c r="DD35" s="99"/>
      <c r="DE35" s="225"/>
      <c r="DF35" s="331"/>
      <c r="DG35" s="225"/>
      <c r="DH35" s="225"/>
      <c r="DI35" s="178"/>
      <c r="DJ35" s="178"/>
      <c r="DK35" s="178"/>
      <c r="DL35" s="226"/>
      <c r="DM35" s="99"/>
      <c r="DN35" s="223"/>
      <c r="DO35" s="224"/>
      <c r="DP35" s="225"/>
      <c r="DQ35" s="99"/>
      <c r="DR35" s="225"/>
      <c r="DS35" s="225"/>
      <c r="DT35" s="178"/>
      <c r="DU35" s="99"/>
      <c r="DV35" s="99"/>
      <c r="DW35" s="99"/>
      <c r="DX35" s="99"/>
      <c r="DY35" s="99"/>
      <c r="DZ35" s="99"/>
      <c r="EA35" s="99"/>
      <c r="EB35" s="99"/>
      <c r="EC35" s="99"/>
      <c r="ED35" s="99"/>
      <c r="EE35" s="99"/>
      <c r="EF35" s="225"/>
      <c r="EG35" s="331"/>
      <c r="EH35" s="225"/>
      <c r="EI35" s="225"/>
      <c r="EJ35" s="178"/>
      <c r="EK35" s="178"/>
      <c r="EL35" s="178"/>
      <c r="EM35" s="226"/>
      <c r="EN35" s="99"/>
      <c r="EO35" s="223"/>
      <c r="EP35" s="224"/>
      <c r="EQ35" s="338"/>
      <c r="ER35" s="99"/>
      <c r="ES35" s="225"/>
      <c r="ET35" s="225"/>
      <c r="EU35" s="178"/>
      <c r="EV35" s="99"/>
      <c r="EW35" s="99"/>
      <c r="EX35" s="99"/>
      <c r="EY35" s="99"/>
      <c r="EZ35" s="99"/>
      <c r="FA35" s="99"/>
      <c r="FB35" s="99"/>
      <c r="FC35" s="99"/>
      <c r="FD35" s="99"/>
      <c r="FE35" s="99"/>
      <c r="FF35" s="99"/>
      <c r="FG35" s="225"/>
      <c r="FH35" s="331"/>
      <c r="FI35" s="225"/>
      <c r="FJ35" s="225"/>
      <c r="FK35" s="178"/>
      <c r="FL35" s="178"/>
      <c r="FM35" s="178"/>
      <c r="FN35" s="226"/>
      <c r="FO35" s="99"/>
      <c r="FP35" s="99"/>
      <c r="FQ35" s="99"/>
      <c r="FR35" s="99"/>
      <c r="FS35" s="99"/>
      <c r="FT35" s="99"/>
      <c r="FU35" s="99"/>
      <c r="FV35" s="99"/>
      <c r="FW35" s="99"/>
      <c r="FX35" s="99"/>
      <c r="FY35" s="99"/>
      <c r="FZ35" s="99"/>
      <c r="GA35" s="99"/>
      <c r="GB35" s="99"/>
      <c r="GC35" s="99"/>
      <c r="GD35" s="99"/>
      <c r="GE35" s="99"/>
      <c r="GF35" s="99"/>
      <c r="GG35" s="99"/>
      <c r="GH35" s="99"/>
      <c r="GI35" s="99"/>
      <c r="GJ35" s="99"/>
      <c r="GK35" s="99"/>
      <c r="GL35" s="99"/>
      <c r="GM35" s="99"/>
      <c r="GN35" s="99"/>
      <c r="GO35" s="99"/>
      <c r="GP35" s="99"/>
      <c r="GQ35" s="223"/>
      <c r="GR35" s="224"/>
      <c r="GS35" s="225"/>
      <c r="GT35" s="225"/>
      <c r="GU35" s="225"/>
      <c r="GV35" s="225"/>
      <c r="GW35" s="178"/>
      <c r="GX35" s="99"/>
      <c r="GY35" s="99"/>
      <c r="GZ35" s="99"/>
      <c r="HA35" s="99"/>
      <c r="HB35" s="99"/>
      <c r="HC35" s="99"/>
      <c r="HD35" s="99"/>
      <c r="HE35" s="99"/>
      <c r="HF35" s="99"/>
      <c r="HG35" s="99"/>
      <c r="HH35" s="99"/>
      <c r="HI35" s="99"/>
      <c r="HJ35" s="99"/>
      <c r="HK35" s="99"/>
      <c r="HL35" s="99"/>
      <c r="HM35" s="99"/>
      <c r="HN35" s="99"/>
      <c r="HO35" s="99"/>
      <c r="HP35" s="99"/>
      <c r="HQ35" s="99"/>
      <c r="HR35" s="223"/>
      <c r="HS35" s="224"/>
      <c r="HT35" s="225"/>
      <c r="HU35" s="226"/>
      <c r="HV35" s="225"/>
      <c r="HW35" s="225"/>
      <c r="HX35" s="178"/>
      <c r="HY35" s="99"/>
      <c r="HZ35" s="99"/>
      <c r="IA35" s="99"/>
      <c r="IB35" s="99"/>
      <c r="IC35" s="99"/>
      <c r="ID35" s="99"/>
      <c r="IE35" s="99"/>
      <c r="IF35" s="99"/>
      <c r="IG35" s="99"/>
      <c r="IH35" s="99"/>
      <c r="II35" s="99"/>
      <c r="IJ35" s="99"/>
      <c r="IK35" s="99"/>
      <c r="IL35" s="99"/>
      <c r="IM35" s="99"/>
      <c r="IN35" s="99"/>
      <c r="IO35" s="99"/>
      <c r="IP35" s="99"/>
      <c r="IQ35" s="99"/>
      <c r="IR35" s="99"/>
      <c r="IS35" s="99"/>
      <c r="IT35" s="99"/>
      <c r="IU35" s="99"/>
      <c r="IV35" s="99"/>
      <c r="IW35" s="99"/>
      <c r="IX35" s="99"/>
      <c r="IY35" s="99"/>
      <c r="IZ35" s="99"/>
      <c r="JA35" s="99"/>
      <c r="JB35" s="99"/>
      <c r="JC35" s="99"/>
      <c r="JD35" s="99"/>
      <c r="JE35" s="99"/>
      <c r="JF35" s="99"/>
      <c r="JG35" s="99"/>
      <c r="JH35" s="99"/>
      <c r="JI35" s="99"/>
      <c r="JJ35" s="99"/>
      <c r="JK35" s="99"/>
      <c r="JL35" s="99"/>
      <c r="JM35" s="99"/>
      <c r="JN35" s="99"/>
      <c r="JO35" s="99"/>
      <c r="JP35" s="99"/>
      <c r="JQ35" s="99"/>
      <c r="JR35" s="99"/>
      <c r="JS35" s="99"/>
      <c r="JT35" s="223"/>
      <c r="JU35" s="331"/>
      <c r="JV35" s="225"/>
      <c r="JW35" s="225"/>
      <c r="JX35" s="178"/>
      <c r="JY35" s="178"/>
      <c r="JZ35" s="178"/>
      <c r="KA35" s="226"/>
      <c r="KB35" s="99"/>
      <c r="KC35" s="99"/>
      <c r="KD35" s="99"/>
      <c r="KE35" s="99"/>
      <c r="KF35" s="99"/>
      <c r="KG35" s="99"/>
      <c r="KH35" s="99"/>
      <c r="KI35" s="99"/>
      <c r="KJ35" s="99"/>
    </row>
    <row r="36" spans="1:296">
      <c r="A36" s="203">
        <v>12.6</v>
      </c>
      <c r="B36" s="273">
        <v>1.0793650793650793</v>
      </c>
      <c r="C36" s="195">
        <v>1</v>
      </c>
      <c r="D36" s="195">
        <v>4</v>
      </c>
      <c r="E36" s="186" t="s">
        <v>97</v>
      </c>
      <c r="F36" s="186" t="s">
        <v>98</v>
      </c>
      <c r="G36" s="186">
        <v>13</v>
      </c>
      <c r="H36" s="176" t="s">
        <v>122</v>
      </c>
      <c r="S36" s="204">
        <v>4.7</v>
      </c>
      <c r="T36" s="274">
        <v>1.6489361702127658</v>
      </c>
      <c r="U36" s="138">
        <v>1</v>
      </c>
      <c r="V36" s="138">
        <v>3</v>
      </c>
      <c r="W36" s="130" t="s">
        <v>97</v>
      </c>
      <c r="X36" s="130" t="s">
        <v>98</v>
      </c>
      <c r="Y36" s="130">
        <v>12</v>
      </c>
      <c r="Z36" s="176" t="s">
        <v>116</v>
      </c>
      <c r="AB36" s="138">
        <v>8.6999999999999993</v>
      </c>
      <c r="AC36" s="274">
        <v>0.8908045977011495</v>
      </c>
      <c r="AD36" s="138">
        <v>2</v>
      </c>
      <c r="AE36" s="138">
        <v>3</v>
      </c>
      <c r="AF36" s="130" t="s">
        <v>96</v>
      </c>
      <c r="AG36" s="130" t="s">
        <v>98</v>
      </c>
      <c r="AH36" s="130">
        <v>14</v>
      </c>
      <c r="AI36" s="176" t="s">
        <v>116</v>
      </c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223"/>
      <c r="BM36" s="224"/>
      <c r="BN36" s="225"/>
      <c r="BO36" s="99"/>
      <c r="BP36" s="225"/>
      <c r="BQ36" s="225"/>
      <c r="BR36" s="178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223"/>
      <c r="CN36" s="224"/>
      <c r="CO36" s="225"/>
      <c r="CP36" s="99"/>
      <c r="CQ36" s="225"/>
      <c r="CR36" s="225"/>
      <c r="CS36" s="178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225"/>
      <c r="DF36" s="331"/>
      <c r="DG36" s="225"/>
      <c r="DH36" s="225"/>
      <c r="DI36" s="178"/>
      <c r="DJ36" s="178"/>
      <c r="DK36" s="178"/>
      <c r="DL36" s="226"/>
      <c r="DM36" s="99"/>
      <c r="DN36" s="223"/>
      <c r="DO36" s="224"/>
      <c r="DP36" s="225"/>
      <c r="DQ36" s="99"/>
      <c r="DR36" s="225"/>
      <c r="DS36" s="225"/>
      <c r="DT36" s="178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225"/>
      <c r="EG36" s="331"/>
      <c r="EH36" s="225"/>
      <c r="EI36" s="225"/>
      <c r="EJ36" s="178"/>
      <c r="EK36" s="178"/>
      <c r="EL36" s="178"/>
      <c r="EM36" s="226"/>
      <c r="EN36" s="99"/>
      <c r="EO36" s="223"/>
      <c r="EP36" s="224"/>
      <c r="EQ36" s="225"/>
      <c r="ER36" s="99"/>
      <c r="ES36" s="225"/>
      <c r="ET36" s="225"/>
      <c r="EU36" s="178"/>
      <c r="EV36" s="99"/>
      <c r="EW36" s="99"/>
      <c r="EX36" s="99"/>
      <c r="EY36" s="99"/>
      <c r="EZ36" s="99"/>
      <c r="FA36" s="99"/>
      <c r="FB36" s="99"/>
      <c r="FC36" s="99"/>
      <c r="FD36" s="99"/>
      <c r="FE36" s="99"/>
      <c r="FF36" s="99"/>
      <c r="FG36" s="225"/>
      <c r="FH36" s="331"/>
      <c r="FI36" s="225"/>
      <c r="FJ36" s="225"/>
      <c r="FK36" s="178"/>
      <c r="FL36" s="178"/>
      <c r="FM36" s="178"/>
      <c r="FN36" s="226"/>
      <c r="FO36" s="99"/>
      <c r="FP36" s="99"/>
      <c r="FQ36" s="99"/>
      <c r="FR36" s="99"/>
      <c r="FS36" s="99"/>
      <c r="FT36" s="99"/>
      <c r="FU36" s="99"/>
      <c r="FV36" s="99"/>
      <c r="FW36" s="99"/>
      <c r="FX36" s="99"/>
      <c r="FY36" s="99"/>
      <c r="FZ36" s="99"/>
      <c r="GA36" s="99"/>
      <c r="GB36" s="99"/>
      <c r="GC36" s="99"/>
      <c r="GD36" s="99"/>
      <c r="GE36" s="99"/>
      <c r="GF36" s="99"/>
      <c r="GG36" s="99"/>
      <c r="GH36" s="99"/>
      <c r="GI36" s="99"/>
      <c r="GJ36" s="99"/>
      <c r="GK36" s="99"/>
      <c r="GL36" s="99"/>
      <c r="GM36" s="99"/>
      <c r="GN36" s="99"/>
      <c r="GO36" s="99"/>
      <c r="GP36" s="99"/>
      <c r="GQ36" s="223"/>
      <c r="GR36" s="224"/>
      <c r="GS36" s="225"/>
      <c r="GT36" s="225"/>
      <c r="GU36" s="225"/>
      <c r="GV36" s="225"/>
      <c r="GW36" s="178"/>
      <c r="GX36" s="99"/>
      <c r="GY36" s="99"/>
      <c r="GZ36" s="99"/>
      <c r="HA36" s="99"/>
      <c r="HB36" s="99"/>
      <c r="HC36" s="99"/>
      <c r="HD36" s="99"/>
      <c r="HE36" s="99"/>
      <c r="HF36" s="99"/>
      <c r="HG36" s="99"/>
      <c r="HH36" s="99"/>
      <c r="HI36" s="99"/>
      <c r="HJ36" s="99"/>
      <c r="HK36" s="99"/>
      <c r="HL36" s="99"/>
      <c r="HM36" s="99"/>
      <c r="HN36" s="99"/>
      <c r="HO36" s="99"/>
      <c r="HP36" s="99"/>
      <c r="HQ36" s="99"/>
      <c r="HR36" s="223"/>
      <c r="HS36" s="224"/>
      <c r="HT36" s="225"/>
      <c r="HU36" s="226"/>
      <c r="HV36" s="225"/>
      <c r="HW36" s="225"/>
      <c r="HX36" s="178"/>
      <c r="HY36" s="99"/>
      <c r="HZ36" s="99"/>
      <c r="IA36" s="99"/>
      <c r="IB36" s="99"/>
      <c r="IC36" s="99"/>
      <c r="ID36" s="99"/>
      <c r="IE36" s="99"/>
      <c r="IF36" s="99"/>
      <c r="IG36" s="99"/>
      <c r="IH36" s="99"/>
      <c r="II36" s="99"/>
      <c r="IJ36" s="99"/>
      <c r="IK36" s="99"/>
      <c r="IL36" s="99"/>
      <c r="IM36" s="99"/>
      <c r="IN36" s="99"/>
      <c r="IO36" s="99"/>
      <c r="IP36" s="99"/>
      <c r="IQ36" s="99"/>
      <c r="IR36" s="99"/>
      <c r="IS36" s="99"/>
      <c r="IT36" s="99"/>
      <c r="IU36" s="99"/>
      <c r="IV36" s="99"/>
      <c r="IW36" s="99"/>
      <c r="IX36" s="99"/>
      <c r="IY36" s="99"/>
      <c r="IZ36" s="99"/>
      <c r="JA36" s="99"/>
      <c r="JB36" s="99"/>
      <c r="JC36" s="99"/>
      <c r="JD36" s="99"/>
      <c r="JE36" s="99"/>
      <c r="JF36" s="99"/>
      <c r="JG36" s="99"/>
      <c r="JH36" s="99"/>
      <c r="JI36" s="99"/>
      <c r="JJ36" s="99"/>
      <c r="JK36" s="99"/>
      <c r="JL36" s="99"/>
      <c r="JM36" s="99"/>
      <c r="JN36" s="99"/>
      <c r="JO36" s="99"/>
      <c r="JP36" s="99"/>
      <c r="JQ36" s="99"/>
      <c r="JR36" s="99"/>
      <c r="JS36" s="99"/>
      <c r="JT36" s="223"/>
      <c r="JU36" s="331"/>
      <c r="JV36" s="225"/>
      <c r="JW36" s="225"/>
      <c r="JX36" s="178"/>
      <c r="JY36" s="178"/>
      <c r="JZ36" s="178"/>
      <c r="KA36" s="226"/>
      <c r="KB36" s="99"/>
      <c r="KC36" s="99"/>
      <c r="KD36" s="99"/>
      <c r="KE36" s="99"/>
      <c r="KF36" s="99"/>
      <c r="KG36" s="99"/>
      <c r="KH36" s="99"/>
      <c r="KI36" s="99"/>
      <c r="KJ36" s="99"/>
    </row>
    <row r="37" spans="1:296">
      <c r="A37" s="203">
        <v>16.7</v>
      </c>
      <c r="B37" s="273">
        <v>0.81437125748502992</v>
      </c>
      <c r="C37" s="195">
        <v>1</v>
      </c>
      <c r="D37" s="195">
        <v>4</v>
      </c>
      <c r="E37" s="186" t="s">
        <v>97</v>
      </c>
      <c r="F37" s="186" t="s">
        <v>98</v>
      </c>
      <c r="G37" s="186">
        <v>13</v>
      </c>
      <c r="H37" s="176" t="s">
        <v>122</v>
      </c>
      <c r="S37" s="204">
        <v>5.9</v>
      </c>
      <c r="T37" s="274">
        <v>1.3135593220338981</v>
      </c>
      <c r="U37" s="138">
        <v>1</v>
      </c>
      <c r="V37" s="138">
        <v>3</v>
      </c>
      <c r="W37" s="130" t="s">
        <v>97</v>
      </c>
      <c r="X37" s="130" t="s">
        <v>98</v>
      </c>
      <c r="Y37" s="130">
        <v>12</v>
      </c>
      <c r="Z37" s="176" t="s">
        <v>116</v>
      </c>
      <c r="AB37" s="138">
        <v>8.6</v>
      </c>
      <c r="AC37" s="274">
        <v>0.90116279069767447</v>
      </c>
      <c r="AD37" s="138">
        <v>4</v>
      </c>
      <c r="AE37" s="138">
        <v>5</v>
      </c>
      <c r="AF37" s="130" t="s">
        <v>96</v>
      </c>
      <c r="AG37" s="130" t="s">
        <v>98</v>
      </c>
      <c r="AH37" s="130">
        <v>14</v>
      </c>
      <c r="AI37" s="176" t="s">
        <v>116</v>
      </c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223"/>
      <c r="BM37" s="224"/>
      <c r="BN37" s="225"/>
      <c r="BO37" s="99"/>
      <c r="BP37" s="225"/>
      <c r="BQ37" s="225"/>
      <c r="BR37" s="178"/>
      <c r="BS37" s="99"/>
      <c r="BT37" s="99"/>
      <c r="BU37" s="99"/>
      <c r="BV37" s="99"/>
      <c r="BW37" s="99"/>
      <c r="BX37" s="99"/>
      <c r="BY37" s="99"/>
      <c r="BZ37" s="99"/>
      <c r="CA37" s="99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99"/>
      <c r="CM37" s="223"/>
      <c r="CN37" s="224"/>
      <c r="CO37" s="225"/>
      <c r="CP37" s="99"/>
      <c r="CQ37" s="225"/>
      <c r="CR37" s="225"/>
      <c r="CS37" s="178"/>
      <c r="CT37" s="99"/>
      <c r="CU37" s="99"/>
      <c r="CV37" s="99"/>
      <c r="CW37" s="99"/>
      <c r="CX37" s="99"/>
      <c r="CY37" s="99"/>
      <c r="CZ37" s="99"/>
      <c r="DA37" s="99"/>
      <c r="DB37" s="99"/>
      <c r="DC37" s="99"/>
      <c r="DD37" s="99"/>
      <c r="DE37" s="99"/>
      <c r="DF37" s="99"/>
      <c r="DG37" s="336"/>
      <c r="DH37" s="99"/>
      <c r="DI37" s="99"/>
      <c r="DJ37" s="99"/>
      <c r="DK37" s="99"/>
      <c r="DL37" s="99"/>
      <c r="DM37" s="99"/>
      <c r="DN37" s="223"/>
      <c r="DO37" s="224"/>
      <c r="DP37" s="225"/>
      <c r="DQ37" s="99"/>
      <c r="DR37" s="225"/>
      <c r="DS37" s="225"/>
      <c r="DT37" s="178"/>
      <c r="DU37" s="99"/>
      <c r="DV37" s="99"/>
      <c r="DW37" s="99"/>
      <c r="DX37" s="99"/>
      <c r="DY37" s="99"/>
      <c r="DZ37" s="99"/>
      <c r="EA37" s="99"/>
      <c r="EB37" s="99"/>
      <c r="EC37" s="99"/>
      <c r="ED37" s="99"/>
      <c r="EE37" s="99"/>
      <c r="EF37" s="225"/>
      <c r="EG37" s="331"/>
      <c r="EH37" s="225"/>
      <c r="EI37" s="225"/>
      <c r="EJ37" s="178"/>
      <c r="EK37" s="178"/>
      <c r="EL37" s="178"/>
      <c r="EM37" s="226"/>
      <c r="EN37" s="99"/>
      <c r="EO37" s="223"/>
      <c r="EP37" s="224"/>
      <c r="EQ37" s="225"/>
      <c r="ER37" s="99"/>
      <c r="ES37" s="225"/>
      <c r="ET37" s="225"/>
      <c r="EU37" s="178"/>
      <c r="EV37" s="99"/>
      <c r="EW37" s="99"/>
      <c r="EX37" s="99"/>
      <c r="EY37" s="99"/>
      <c r="EZ37" s="99"/>
      <c r="FA37" s="99"/>
      <c r="FB37" s="99"/>
      <c r="FC37" s="99"/>
      <c r="FD37" s="99"/>
      <c r="FE37" s="99"/>
      <c r="FF37" s="99"/>
      <c r="FG37" s="225"/>
      <c r="FH37" s="331"/>
      <c r="FI37" s="225"/>
      <c r="FJ37" s="225"/>
      <c r="FK37" s="178"/>
      <c r="FL37" s="178"/>
      <c r="FM37" s="178"/>
      <c r="FN37" s="226"/>
      <c r="FO37" s="99"/>
      <c r="FP37" s="99"/>
      <c r="FQ37" s="99"/>
      <c r="FR37" s="99"/>
      <c r="FS37" s="99"/>
      <c r="FT37" s="99"/>
      <c r="FU37" s="99"/>
      <c r="FV37" s="99"/>
      <c r="FW37" s="99"/>
      <c r="FX37" s="99"/>
      <c r="FY37" s="99"/>
      <c r="FZ37" s="99"/>
      <c r="GA37" s="99"/>
      <c r="GB37" s="99"/>
      <c r="GC37" s="99"/>
      <c r="GD37" s="99"/>
      <c r="GE37" s="99"/>
      <c r="GF37" s="99"/>
      <c r="GG37" s="99"/>
      <c r="GH37" s="99"/>
      <c r="GI37" s="99"/>
      <c r="GJ37" s="99"/>
      <c r="GK37" s="99"/>
      <c r="GL37" s="99"/>
      <c r="GM37" s="99"/>
      <c r="GN37" s="99"/>
      <c r="GO37" s="99"/>
      <c r="GP37" s="99"/>
      <c r="GQ37" s="223"/>
      <c r="GR37" s="224"/>
      <c r="GS37" s="225"/>
      <c r="GT37" s="225"/>
      <c r="GU37" s="225"/>
      <c r="GV37" s="225"/>
      <c r="GW37" s="178"/>
      <c r="GX37" s="99"/>
      <c r="GY37" s="99"/>
      <c r="GZ37" s="99"/>
      <c r="HA37" s="99"/>
      <c r="HB37" s="99"/>
      <c r="HC37" s="99"/>
      <c r="HD37" s="99"/>
      <c r="HE37" s="99"/>
      <c r="HF37" s="99"/>
      <c r="HG37" s="99"/>
      <c r="HH37" s="99"/>
      <c r="HI37" s="99"/>
      <c r="HJ37" s="99"/>
      <c r="HK37" s="99"/>
      <c r="HL37" s="99"/>
      <c r="HM37" s="99"/>
      <c r="HN37" s="99"/>
      <c r="HO37" s="99"/>
      <c r="HP37" s="99"/>
      <c r="HQ37" s="99"/>
      <c r="HR37" s="223"/>
      <c r="HS37" s="224"/>
      <c r="HT37" s="225"/>
      <c r="HU37" s="226"/>
      <c r="HV37" s="225"/>
      <c r="HW37" s="225"/>
      <c r="HX37" s="178"/>
      <c r="HY37" s="99"/>
      <c r="HZ37" s="99"/>
      <c r="IA37" s="99"/>
      <c r="IB37" s="99"/>
      <c r="IC37" s="99"/>
      <c r="ID37" s="99"/>
      <c r="IE37" s="99"/>
      <c r="IF37" s="99"/>
      <c r="IG37" s="99"/>
      <c r="IH37" s="99"/>
      <c r="II37" s="99"/>
      <c r="IJ37" s="99"/>
      <c r="IK37" s="99"/>
      <c r="IL37" s="99"/>
      <c r="IM37" s="99"/>
      <c r="IN37" s="99"/>
      <c r="IO37" s="99"/>
      <c r="IP37" s="99"/>
      <c r="IQ37" s="99"/>
      <c r="IR37" s="99"/>
      <c r="IS37" s="99"/>
      <c r="IT37" s="99"/>
      <c r="IU37" s="99"/>
      <c r="IV37" s="99"/>
      <c r="IW37" s="99"/>
      <c r="IX37" s="99"/>
      <c r="IY37" s="99"/>
      <c r="IZ37" s="99"/>
      <c r="JA37" s="99"/>
      <c r="JB37" s="99"/>
      <c r="JC37" s="99"/>
      <c r="JD37" s="99"/>
      <c r="JE37" s="99"/>
      <c r="JF37" s="99"/>
      <c r="JG37" s="99"/>
      <c r="JH37" s="99"/>
      <c r="JI37" s="99"/>
      <c r="JJ37" s="99"/>
      <c r="JK37" s="99"/>
      <c r="JL37" s="99"/>
      <c r="JM37" s="99"/>
      <c r="JN37" s="99"/>
      <c r="JO37" s="99"/>
      <c r="JP37" s="99"/>
      <c r="JQ37" s="99"/>
      <c r="JR37" s="99"/>
      <c r="JS37" s="99"/>
      <c r="JT37" s="223"/>
      <c r="JU37" s="331"/>
      <c r="JV37" s="225"/>
      <c r="JW37" s="225"/>
      <c r="JX37" s="178"/>
      <c r="JY37" s="178"/>
      <c r="JZ37" s="178"/>
      <c r="KA37" s="226"/>
      <c r="KB37" s="99"/>
      <c r="KC37" s="99"/>
      <c r="KD37" s="99"/>
      <c r="KE37" s="99"/>
      <c r="KF37" s="99"/>
      <c r="KG37" s="99"/>
      <c r="KH37" s="99"/>
      <c r="KI37" s="99"/>
      <c r="KJ37" s="99"/>
    </row>
    <row r="38" spans="1:296">
      <c r="A38" s="203">
        <v>6.9</v>
      </c>
      <c r="B38" s="273">
        <v>1.1231884057971013</v>
      </c>
      <c r="C38" s="195">
        <v>2</v>
      </c>
      <c r="D38" s="195">
        <v>4</v>
      </c>
      <c r="E38" s="186" t="s">
        <v>97</v>
      </c>
      <c r="F38" s="186" t="s">
        <v>98</v>
      </c>
      <c r="G38" s="186">
        <v>14</v>
      </c>
      <c r="H38" s="176" t="s">
        <v>122</v>
      </c>
      <c r="S38" s="204">
        <v>5.7</v>
      </c>
      <c r="T38" s="274">
        <v>1.3596491228070176</v>
      </c>
      <c r="U38" s="138">
        <v>1</v>
      </c>
      <c r="V38" s="138">
        <v>3</v>
      </c>
      <c r="W38" s="130" t="s">
        <v>97</v>
      </c>
      <c r="X38" s="130" t="s">
        <v>98</v>
      </c>
      <c r="Y38" s="130">
        <v>12</v>
      </c>
      <c r="Z38" s="176" t="s">
        <v>116</v>
      </c>
      <c r="AB38" s="138">
        <v>5.3</v>
      </c>
      <c r="AC38" s="274">
        <v>1.4622641509433962</v>
      </c>
      <c r="AD38" s="138">
        <v>1</v>
      </c>
      <c r="AE38" s="138">
        <v>3</v>
      </c>
      <c r="AF38" s="130" t="s">
        <v>96</v>
      </c>
      <c r="AG38" s="130" t="s">
        <v>98</v>
      </c>
      <c r="AH38" s="130">
        <v>14</v>
      </c>
      <c r="AI38" s="176" t="s">
        <v>116</v>
      </c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223"/>
      <c r="BM38" s="224"/>
      <c r="BN38" s="225"/>
      <c r="BO38" s="99"/>
      <c r="BP38" s="225"/>
      <c r="BQ38" s="225"/>
      <c r="BR38" s="178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223"/>
      <c r="CN38" s="224"/>
      <c r="CO38" s="225"/>
      <c r="CP38" s="99"/>
      <c r="CQ38" s="225"/>
      <c r="CR38" s="225"/>
      <c r="CS38" s="178"/>
      <c r="CT38" s="99"/>
      <c r="CU38" s="99"/>
      <c r="CV38" s="99"/>
      <c r="CW38" s="99"/>
      <c r="CX38" s="99"/>
      <c r="CY38" s="99"/>
      <c r="CZ38" s="99"/>
      <c r="DA38" s="99"/>
      <c r="DB38" s="99"/>
      <c r="DC38" s="99"/>
      <c r="DD38" s="99"/>
      <c r="DE38" s="99"/>
      <c r="DF38" s="99"/>
      <c r="DG38" s="335"/>
      <c r="DH38" s="335"/>
      <c r="DI38" s="99"/>
      <c r="DJ38" s="99"/>
      <c r="DK38" s="99"/>
      <c r="DL38" s="99"/>
      <c r="DM38" s="99"/>
      <c r="DN38" s="223"/>
      <c r="DO38" s="224"/>
      <c r="DP38" s="225"/>
      <c r="DQ38" s="99"/>
      <c r="DR38" s="225"/>
      <c r="DS38" s="225"/>
      <c r="DT38" s="178"/>
      <c r="DU38" s="99"/>
      <c r="DV38" s="99"/>
      <c r="DW38" s="99"/>
      <c r="DX38" s="99"/>
      <c r="DY38" s="99"/>
      <c r="DZ38" s="99"/>
      <c r="EA38" s="99"/>
      <c r="EB38" s="99"/>
      <c r="EC38" s="99"/>
      <c r="ED38" s="99"/>
      <c r="EE38" s="99"/>
      <c r="EF38" s="225"/>
      <c r="EG38" s="331"/>
      <c r="EH38" s="225"/>
      <c r="EI38" s="225"/>
      <c r="EJ38" s="178"/>
      <c r="EK38" s="178"/>
      <c r="EL38" s="178"/>
      <c r="EM38" s="226"/>
      <c r="EN38" s="99"/>
      <c r="EO38" s="223"/>
      <c r="EP38" s="224"/>
      <c r="EQ38" s="225"/>
      <c r="ER38" s="99"/>
      <c r="ES38" s="225"/>
      <c r="ET38" s="225"/>
      <c r="EU38" s="178"/>
      <c r="EV38" s="99"/>
      <c r="EW38" s="99"/>
      <c r="EX38" s="99"/>
      <c r="EY38" s="99"/>
      <c r="EZ38" s="99"/>
      <c r="FA38" s="99"/>
      <c r="FB38" s="99"/>
      <c r="FC38" s="99"/>
      <c r="FD38" s="99"/>
      <c r="FE38" s="99"/>
      <c r="FF38" s="99"/>
      <c r="FG38" s="225"/>
      <c r="FH38" s="331"/>
      <c r="FI38" s="225"/>
      <c r="FJ38" s="225"/>
      <c r="FK38" s="178"/>
      <c r="FL38" s="178"/>
      <c r="FM38" s="178"/>
      <c r="FN38" s="226"/>
      <c r="FO38" s="99"/>
      <c r="FP38" s="99"/>
      <c r="FQ38" s="99"/>
      <c r="FR38" s="99"/>
      <c r="FS38" s="99"/>
      <c r="FT38" s="99"/>
      <c r="FU38" s="99"/>
      <c r="FV38" s="99"/>
      <c r="FW38" s="99"/>
      <c r="FX38" s="99"/>
      <c r="FY38" s="99"/>
      <c r="FZ38" s="99"/>
      <c r="GA38" s="99"/>
      <c r="GB38" s="99"/>
      <c r="GC38" s="99"/>
      <c r="GD38" s="99"/>
      <c r="GE38" s="99"/>
      <c r="GF38" s="99"/>
      <c r="GG38" s="99"/>
      <c r="GH38" s="99"/>
      <c r="GI38" s="99"/>
      <c r="GJ38" s="99"/>
      <c r="GK38" s="99"/>
      <c r="GL38" s="99"/>
      <c r="GM38" s="99"/>
      <c r="GN38" s="99"/>
      <c r="GO38" s="99"/>
      <c r="GP38" s="99"/>
      <c r="GQ38" s="223"/>
      <c r="GR38" s="224"/>
      <c r="GS38" s="225"/>
      <c r="GT38" s="225"/>
      <c r="GU38" s="225"/>
      <c r="GV38" s="225"/>
      <c r="GW38" s="178"/>
      <c r="GX38" s="99"/>
      <c r="GY38" s="99"/>
      <c r="GZ38" s="99"/>
      <c r="HA38" s="99"/>
      <c r="HB38" s="99"/>
      <c r="HC38" s="99"/>
      <c r="HD38" s="99"/>
      <c r="HE38" s="99"/>
      <c r="HF38" s="99"/>
      <c r="HG38" s="99"/>
      <c r="HH38" s="99"/>
      <c r="HI38" s="99"/>
      <c r="HJ38" s="99"/>
      <c r="HK38" s="99"/>
      <c r="HL38" s="99"/>
      <c r="HM38" s="99"/>
      <c r="HN38" s="99"/>
      <c r="HO38" s="99"/>
      <c r="HP38" s="99"/>
      <c r="HQ38" s="99"/>
      <c r="HR38" s="223"/>
      <c r="HS38" s="224"/>
      <c r="HT38" s="225"/>
      <c r="HU38" s="226"/>
      <c r="HV38" s="225"/>
      <c r="HW38" s="225"/>
      <c r="HX38" s="178"/>
      <c r="HY38" s="99"/>
      <c r="HZ38" s="99"/>
      <c r="IA38" s="99"/>
      <c r="IB38" s="99"/>
      <c r="IC38" s="99"/>
      <c r="ID38" s="99"/>
      <c r="IE38" s="99"/>
      <c r="IF38" s="99"/>
      <c r="IG38" s="99"/>
      <c r="IH38" s="99"/>
      <c r="II38" s="99"/>
      <c r="IJ38" s="99"/>
      <c r="IK38" s="99"/>
      <c r="IL38" s="99"/>
      <c r="IM38" s="99"/>
      <c r="IN38" s="99"/>
      <c r="IO38" s="99"/>
      <c r="IP38" s="99"/>
      <c r="IQ38" s="99"/>
      <c r="IR38" s="99"/>
      <c r="IS38" s="99"/>
      <c r="IT38" s="99"/>
      <c r="IU38" s="99"/>
      <c r="IV38" s="99"/>
      <c r="IW38" s="99"/>
      <c r="IX38" s="99"/>
      <c r="IY38" s="99"/>
      <c r="IZ38" s="99"/>
      <c r="JA38" s="99"/>
      <c r="JB38" s="99"/>
      <c r="JC38" s="99"/>
      <c r="JD38" s="99"/>
      <c r="JE38" s="99"/>
      <c r="JF38" s="99"/>
      <c r="JG38" s="99"/>
      <c r="JH38" s="99"/>
      <c r="JI38" s="99"/>
      <c r="JJ38" s="99"/>
      <c r="JK38" s="99"/>
      <c r="JL38" s="99"/>
      <c r="JM38" s="99"/>
      <c r="JN38" s="99"/>
      <c r="JO38" s="99"/>
      <c r="JP38" s="99"/>
      <c r="JQ38" s="99"/>
      <c r="JR38" s="99"/>
      <c r="JS38" s="99"/>
      <c r="JT38" s="223"/>
      <c r="JU38" s="331"/>
      <c r="JV38" s="225"/>
      <c r="JW38" s="225"/>
      <c r="JX38" s="178"/>
      <c r="JY38" s="178"/>
      <c r="JZ38" s="178"/>
      <c r="KA38" s="226"/>
      <c r="KB38" s="99"/>
      <c r="KC38" s="99"/>
      <c r="KD38" s="99"/>
      <c r="KE38" s="99"/>
      <c r="KF38" s="99"/>
      <c r="KG38" s="99"/>
      <c r="KH38" s="99"/>
      <c r="KI38" s="99"/>
      <c r="KJ38" s="99"/>
    </row>
    <row r="39" spans="1:296">
      <c r="A39" s="203">
        <v>9</v>
      </c>
      <c r="B39" s="273">
        <v>0.86111111111111116</v>
      </c>
      <c r="C39" s="195">
        <v>1</v>
      </c>
      <c r="D39" s="195">
        <v>4</v>
      </c>
      <c r="E39" s="186" t="s">
        <v>97</v>
      </c>
      <c r="F39" s="186" t="s">
        <v>98</v>
      </c>
      <c r="G39" s="186">
        <v>14</v>
      </c>
      <c r="H39" s="176" t="s">
        <v>122</v>
      </c>
      <c r="S39" s="204">
        <v>6.3</v>
      </c>
      <c r="T39" s="274">
        <v>1.2301587301587302</v>
      </c>
      <c r="U39" s="138">
        <v>1</v>
      </c>
      <c r="V39" s="138">
        <v>3</v>
      </c>
      <c r="W39" s="130" t="s">
        <v>97</v>
      </c>
      <c r="X39" s="130" t="s">
        <v>98</v>
      </c>
      <c r="Y39" s="130">
        <v>12</v>
      </c>
      <c r="Z39" s="176" t="s">
        <v>116</v>
      </c>
      <c r="AB39" s="138">
        <v>6</v>
      </c>
      <c r="AC39" s="274">
        <v>1.2916666666666667</v>
      </c>
      <c r="AD39" s="138">
        <v>2</v>
      </c>
      <c r="AE39" s="138">
        <v>3</v>
      </c>
      <c r="AF39" s="130" t="s">
        <v>96</v>
      </c>
      <c r="AG39" s="130" t="s">
        <v>98</v>
      </c>
      <c r="AH39" s="130">
        <v>14</v>
      </c>
      <c r="AI39" s="176" t="s">
        <v>116</v>
      </c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223"/>
      <c r="BM39" s="224"/>
      <c r="BN39" s="225"/>
      <c r="BO39" s="99"/>
      <c r="BP39" s="225"/>
      <c r="BQ39" s="225"/>
      <c r="BR39" s="178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99"/>
      <c r="CM39" s="223"/>
      <c r="CN39" s="224"/>
      <c r="CO39" s="225"/>
      <c r="CP39" s="99"/>
      <c r="CQ39" s="225"/>
      <c r="CR39" s="225"/>
      <c r="CS39" s="178"/>
      <c r="CT39" s="99"/>
      <c r="CU39" s="99"/>
      <c r="CV39" s="99"/>
      <c r="CW39" s="99"/>
      <c r="CX39" s="99"/>
      <c r="CY39" s="99"/>
      <c r="CZ39" s="99"/>
      <c r="DA39" s="99"/>
      <c r="DB39" s="99"/>
      <c r="DC39" s="99"/>
      <c r="DD39" s="99"/>
      <c r="DE39" s="99"/>
      <c r="DF39" s="99"/>
      <c r="DG39" s="99"/>
      <c r="DH39" s="99"/>
      <c r="DI39" s="99"/>
      <c r="DJ39" s="99"/>
      <c r="DK39" s="99"/>
      <c r="DL39" s="99"/>
      <c r="DM39" s="99"/>
      <c r="DN39" s="223"/>
      <c r="DO39" s="224"/>
      <c r="DP39" s="225"/>
      <c r="DQ39" s="99"/>
      <c r="DR39" s="225"/>
      <c r="DS39" s="225"/>
      <c r="DT39" s="178"/>
      <c r="DU39" s="99"/>
      <c r="DV39" s="99"/>
      <c r="DW39" s="99"/>
      <c r="DX39" s="99"/>
      <c r="DY39" s="99"/>
      <c r="DZ39" s="99"/>
      <c r="EA39" s="99"/>
      <c r="EB39" s="99"/>
      <c r="EC39" s="99"/>
      <c r="ED39" s="99"/>
      <c r="EE39" s="99"/>
      <c r="EF39" s="225"/>
      <c r="EG39" s="331"/>
      <c r="EH39" s="225"/>
      <c r="EI39" s="225"/>
      <c r="EJ39" s="178"/>
      <c r="EK39" s="178"/>
      <c r="EL39" s="178"/>
      <c r="EM39" s="226"/>
      <c r="EN39" s="99"/>
      <c r="EO39" s="223"/>
      <c r="EP39" s="224"/>
      <c r="EQ39" s="225"/>
      <c r="ER39" s="99"/>
      <c r="ES39" s="225"/>
      <c r="ET39" s="225"/>
      <c r="EU39" s="178"/>
      <c r="EV39" s="99"/>
      <c r="EW39" s="99"/>
      <c r="EX39" s="99"/>
      <c r="EY39" s="99"/>
      <c r="EZ39" s="99"/>
      <c r="FA39" s="99"/>
      <c r="FB39" s="99"/>
      <c r="FC39" s="99"/>
      <c r="FD39" s="99"/>
      <c r="FE39" s="99"/>
      <c r="FF39" s="99"/>
      <c r="FG39" s="225"/>
      <c r="FH39" s="331"/>
      <c r="FI39" s="225"/>
      <c r="FJ39" s="225"/>
      <c r="FK39" s="178"/>
      <c r="FL39" s="178"/>
      <c r="FM39" s="178"/>
      <c r="FN39" s="226"/>
      <c r="FO39" s="99"/>
      <c r="FP39" s="99"/>
      <c r="FQ39" s="99"/>
      <c r="FR39" s="99"/>
      <c r="FS39" s="99"/>
      <c r="FT39" s="99"/>
      <c r="FU39" s="99"/>
      <c r="FV39" s="99"/>
      <c r="FW39" s="99"/>
      <c r="FX39" s="99"/>
      <c r="FY39" s="99"/>
      <c r="FZ39" s="99"/>
      <c r="GA39" s="99"/>
      <c r="GB39" s="99"/>
      <c r="GC39" s="99"/>
      <c r="GD39" s="99"/>
      <c r="GE39" s="99"/>
      <c r="GF39" s="99"/>
      <c r="GG39" s="99"/>
      <c r="GH39" s="99"/>
      <c r="GI39" s="99"/>
      <c r="GJ39" s="99"/>
      <c r="GK39" s="99"/>
      <c r="GL39" s="99"/>
      <c r="GM39" s="99"/>
      <c r="GN39" s="99"/>
      <c r="GO39" s="99"/>
      <c r="GP39" s="99"/>
      <c r="GQ39" s="223"/>
      <c r="GR39" s="224"/>
      <c r="GS39" s="225"/>
      <c r="GT39" s="225"/>
      <c r="GU39" s="225"/>
      <c r="GV39" s="225"/>
      <c r="GW39" s="178"/>
      <c r="GX39" s="99"/>
      <c r="GY39" s="99"/>
      <c r="GZ39" s="99"/>
      <c r="HA39" s="99"/>
      <c r="HB39" s="99"/>
      <c r="HC39" s="99"/>
      <c r="HD39" s="99"/>
      <c r="HE39" s="99"/>
      <c r="HF39" s="99"/>
      <c r="HG39" s="99"/>
      <c r="HH39" s="99"/>
      <c r="HI39" s="99"/>
      <c r="HJ39" s="99"/>
      <c r="HK39" s="99"/>
      <c r="HL39" s="99"/>
      <c r="HM39" s="99"/>
      <c r="HN39" s="99"/>
      <c r="HO39" s="99"/>
      <c r="HP39" s="99"/>
      <c r="HQ39" s="99"/>
      <c r="HR39" s="223"/>
      <c r="HS39" s="224"/>
      <c r="HT39" s="225"/>
      <c r="HU39" s="226"/>
      <c r="HV39" s="225"/>
      <c r="HW39" s="225"/>
      <c r="HX39" s="178"/>
      <c r="HY39" s="99"/>
      <c r="HZ39" s="99"/>
      <c r="IA39" s="99"/>
      <c r="IB39" s="99"/>
      <c r="IC39" s="99"/>
      <c r="ID39" s="99"/>
      <c r="IE39" s="99"/>
      <c r="IF39" s="99"/>
      <c r="IG39" s="99"/>
      <c r="IH39" s="99"/>
      <c r="II39" s="99"/>
      <c r="IJ39" s="99"/>
      <c r="IK39" s="99"/>
      <c r="IL39" s="99"/>
      <c r="IM39" s="99"/>
      <c r="IN39" s="99"/>
      <c r="IO39" s="99"/>
      <c r="IP39" s="99"/>
      <c r="IQ39" s="99"/>
      <c r="IR39" s="99"/>
      <c r="IS39" s="99"/>
      <c r="IT39" s="99"/>
      <c r="IU39" s="99"/>
      <c r="IV39" s="99"/>
      <c r="IW39" s="99"/>
      <c r="IX39" s="99"/>
      <c r="IY39" s="99"/>
      <c r="IZ39" s="99"/>
      <c r="JA39" s="99"/>
      <c r="JB39" s="99"/>
      <c r="JC39" s="99"/>
      <c r="JD39" s="99"/>
      <c r="JE39" s="99"/>
      <c r="JF39" s="99"/>
      <c r="JG39" s="99"/>
      <c r="JH39" s="99"/>
      <c r="JI39" s="99"/>
      <c r="JJ39" s="99"/>
      <c r="JK39" s="99"/>
      <c r="JL39" s="99"/>
      <c r="JM39" s="99"/>
      <c r="JN39" s="99"/>
      <c r="JO39" s="99"/>
      <c r="JP39" s="99"/>
      <c r="JQ39" s="99"/>
      <c r="JR39" s="99"/>
      <c r="JS39" s="99"/>
      <c r="JT39" s="223"/>
      <c r="JU39" s="331"/>
      <c r="JV39" s="225"/>
      <c r="JW39" s="225"/>
      <c r="JX39" s="178"/>
      <c r="JY39" s="178"/>
      <c r="JZ39" s="178"/>
      <c r="KA39" s="226"/>
      <c r="KB39" s="99"/>
      <c r="KC39" s="99"/>
      <c r="KD39" s="99"/>
      <c r="KE39" s="99"/>
      <c r="KF39" s="99"/>
      <c r="KG39" s="99"/>
      <c r="KH39" s="99"/>
      <c r="KI39" s="99"/>
      <c r="KJ39" s="99"/>
    </row>
    <row r="40" spans="1:296">
      <c r="A40" s="203">
        <v>13.1</v>
      </c>
      <c r="B40" s="273">
        <v>1.0381679389312977</v>
      </c>
      <c r="C40" s="195">
        <v>1</v>
      </c>
      <c r="D40" s="195">
        <v>4</v>
      </c>
      <c r="E40" s="186" t="s">
        <v>97</v>
      </c>
      <c r="F40" s="186" t="s">
        <v>98</v>
      </c>
      <c r="G40" s="186">
        <v>14</v>
      </c>
      <c r="H40" s="176" t="s">
        <v>122</v>
      </c>
      <c r="S40" s="204">
        <v>5.7</v>
      </c>
      <c r="T40" s="274">
        <v>1.3596491228070176</v>
      </c>
      <c r="U40" s="138">
        <v>1</v>
      </c>
      <c r="V40" s="138">
        <v>3</v>
      </c>
      <c r="W40" s="130" t="s">
        <v>97</v>
      </c>
      <c r="X40" s="130" t="s">
        <v>98</v>
      </c>
      <c r="Y40" s="130">
        <v>12</v>
      </c>
      <c r="Z40" s="176" t="s">
        <v>116</v>
      </c>
      <c r="AB40" s="138">
        <v>7.1</v>
      </c>
      <c r="AC40" s="274">
        <v>1.091549295774648</v>
      </c>
      <c r="AD40" s="138">
        <v>2</v>
      </c>
      <c r="AE40" s="138">
        <v>3</v>
      </c>
      <c r="AF40" s="130" t="s">
        <v>96</v>
      </c>
      <c r="AG40" s="130" t="s">
        <v>98</v>
      </c>
      <c r="AH40" s="130">
        <v>14</v>
      </c>
      <c r="AI40" s="176" t="s">
        <v>116</v>
      </c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223"/>
      <c r="BM40" s="224"/>
      <c r="BN40" s="225"/>
      <c r="BO40" s="99"/>
      <c r="BP40" s="225"/>
      <c r="BQ40" s="225"/>
      <c r="BR40" s="178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223"/>
      <c r="CN40" s="224"/>
      <c r="CO40" s="225"/>
      <c r="CP40" s="99"/>
      <c r="CQ40" s="225"/>
      <c r="CR40" s="225"/>
      <c r="CS40" s="178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  <c r="DK40" s="99"/>
      <c r="DL40" s="99"/>
      <c r="DM40" s="99"/>
      <c r="DN40" s="223"/>
      <c r="DO40" s="224"/>
      <c r="DP40" s="225"/>
      <c r="DQ40" s="99"/>
      <c r="DR40" s="225"/>
      <c r="DS40" s="225"/>
      <c r="DT40" s="178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225"/>
      <c r="EG40" s="331"/>
      <c r="EH40" s="225"/>
      <c r="EI40" s="225"/>
      <c r="EJ40" s="178"/>
      <c r="EK40" s="178"/>
      <c r="EL40" s="178"/>
      <c r="EM40" s="226"/>
      <c r="EN40" s="99"/>
      <c r="EO40" s="223"/>
      <c r="EP40" s="224"/>
      <c r="EQ40" s="225"/>
      <c r="ER40" s="99"/>
      <c r="ES40" s="225"/>
      <c r="ET40" s="225"/>
      <c r="EU40" s="178"/>
      <c r="EV40" s="99"/>
      <c r="EW40" s="99"/>
      <c r="EX40" s="99"/>
      <c r="EY40" s="99"/>
      <c r="EZ40" s="99"/>
      <c r="FA40" s="99"/>
      <c r="FB40" s="99"/>
      <c r="FC40" s="99"/>
      <c r="FD40" s="99"/>
      <c r="FE40" s="99"/>
      <c r="FF40" s="99"/>
      <c r="FG40" s="225"/>
      <c r="FH40" s="331"/>
      <c r="FI40" s="225"/>
      <c r="FJ40" s="225"/>
      <c r="FK40" s="178"/>
      <c r="FL40" s="178"/>
      <c r="FM40" s="178"/>
      <c r="FN40" s="226"/>
      <c r="FO40" s="99"/>
      <c r="FP40" s="99"/>
      <c r="FQ40" s="99"/>
      <c r="FR40" s="99"/>
      <c r="FS40" s="99"/>
      <c r="FT40" s="99"/>
      <c r="FU40" s="99"/>
      <c r="FV40" s="99"/>
      <c r="FW40" s="99"/>
      <c r="FX40" s="99"/>
      <c r="FY40" s="99"/>
      <c r="FZ40" s="99"/>
      <c r="GA40" s="99"/>
      <c r="GB40" s="99"/>
      <c r="GC40" s="99"/>
      <c r="GD40" s="99"/>
      <c r="GE40" s="99"/>
      <c r="GF40" s="99"/>
      <c r="GG40" s="99"/>
      <c r="GH40" s="99"/>
      <c r="GI40" s="99"/>
      <c r="GJ40" s="99"/>
      <c r="GK40" s="99"/>
      <c r="GL40" s="99"/>
      <c r="GM40" s="99"/>
      <c r="GN40" s="99"/>
      <c r="GO40" s="99"/>
      <c r="GP40" s="99"/>
      <c r="GQ40" s="223"/>
      <c r="GR40" s="224"/>
      <c r="GS40" s="225"/>
      <c r="GT40" s="225"/>
      <c r="GU40" s="225"/>
      <c r="GV40" s="225"/>
      <c r="GW40" s="178"/>
      <c r="GX40" s="99"/>
      <c r="GY40" s="99"/>
      <c r="GZ40" s="99"/>
      <c r="HA40" s="99"/>
      <c r="HB40" s="99"/>
      <c r="HC40" s="99"/>
      <c r="HD40" s="99"/>
      <c r="HE40" s="99"/>
      <c r="HF40" s="99"/>
      <c r="HG40" s="99"/>
      <c r="HH40" s="99"/>
      <c r="HI40" s="99"/>
      <c r="HJ40" s="99"/>
      <c r="HK40" s="99"/>
      <c r="HL40" s="99"/>
      <c r="HM40" s="99"/>
      <c r="HN40" s="99"/>
      <c r="HO40" s="99"/>
      <c r="HP40" s="99"/>
      <c r="HQ40" s="99"/>
      <c r="HR40" s="223"/>
      <c r="HS40" s="224"/>
      <c r="HT40" s="225"/>
      <c r="HU40" s="226"/>
      <c r="HV40" s="225"/>
      <c r="HW40" s="225"/>
      <c r="HX40" s="178"/>
      <c r="HY40" s="99"/>
      <c r="HZ40" s="99"/>
      <c r="IA40" s="99"/>
      <c r="IB40" s="99"/>
      <c r="IC40" s="99"/>
      <c r="ID40" s="99"/>
      <c r="IE40" s="99"/>
      <c r="IF40" s="99"/>
      <c r="IG40" s="99"/>
      <c r="IH40" s="99"/>
      <c r="II40" s="99"/>
      <c r="IJ40" s="99"/>
      <c r="IK40" s="99"/>
      <c r="IL40" s="99"/>
      <c r="IM40" s="99"/>
      <c r="IN40" s="99"/>
      <c r="IO40" s="99"/>
      <c r="IP40" s="99"/>
      <c r="IQ40" s="99"/>
      <c r="IR40" s="99"/>
      <c r="IS40" s="99"/>
      <c r="IT40" s="99"/>
      <c r="IU40" s="99"/>
      <c r="IV40" s="99"/>
      <c r="IW40" s="99"/>
      <c r="IX40" s="99"/>
      <c r="IY40" s="99"/>
      <c r="IZ40" s="99"/>
      <c r="JA40" s="99"/>
      <c r="JB40" s="99"/>
      <c r="JC40" s="99"/>
      <c r="JD40" s="99"/>
      <c r="JE40" s="99"/>
      <c r="JF40" s="99"/>
      <c r="JG40" s="99"/>
      <c r="JH40" s="99"/>
      <c r="JI40" s="99"/>
      <c r="JJ40" s="99"/>
      <c r="JK40" s="99"/>
      <c r="JL40" s="99"/>
      <c r="JM40" s="99"/>
      <c r="JN40" s="99"/>
      <c r="JO40" s="99"/>
      <c r="JP40" s="99"/>
      <c r="JQ40" s="99"/>
      <c r="JR40" s="99"/>
      <c r="JS40" s="99"/>
      <c r="JT40" s="99"/>
      <c r="JU40" s="99"/>
      <c r="JV40" s="99"/>
      <c r="JW40" s="99"/>
      <c r="JX40" s="99"/>
      <c r="JY40" s="99"/>
      <c r="JZ40" s="99"/>
      <c r="KA40" s="99"/>
      <c r="KB40" s="99"/>
      <c r="KC40" s="99"/>
      <c r="KD40" s="99"/>
      <c r="KE40" s="99"/>
      <c r="KF40" s="99"/>
      <c r="KG40" s="99"/>
      <c r="KH40" s="99"/>
      <c r="KI40" s="99"/>
      <c r="KJ40" s="99"/>
    </row>
    <row r="41" spans="1:296">
      <c r="A41" s="203">
        <v>9.1</v>
      </c>
      <c r="B41" s="273">
        <v>0.85164835164835173</v>
      </c>
      <c r="C41" s="195">
        <v>1</v>
      </c>
      <c r="D41" s="195">
        <v>4</v>
      </c>
      <c r="E41" s="186" t="s">
        <v>97</v>
      </c>
      <c r="F41" s="186" t="s">
        <v>98</v>
      </c>
      <c r="G41" s="186">
        <v>17</v>
      </c>
      <c r="H41" s="176" t="s">
        <v>122</v>
      </c>
      <c r="S41" s="204">
        <v>5.8</v>
      </c>
      <c r="T41" s="274">
        <v>1.3362068965517242</v>
      </c>
      <c r="U41" s="138">
        <v>1</v>
      </c>
      <c r="V41" s="138">
        <v>3</v>
      </c>
      <c r="W41" s="130" t="s">
        <v>97</v>
      </c>
      <c r="X41" s="130" t="s">
        <v>98</v>
      </c>
      <c r="Y41" s="130">
        <v>12</v>
      </c>
      <c r="Z41" s="176" t="s">
        <v>116</v>
      </c>
      <c r="AB41" s="195">
        <v>8.6999999999999993</v>
      </c>
      <c r="AC41" s="273">
        <v>1.5632183908045978</v>
      </c>
      <c r="AD41" s="195">
        <v>2</v>
      </c>
      <c r="AE41" s="195">
        <v>3</v>
      </c>
      <c r="AF41" s="186" t="s">
        <v>114</v>
      </c>
      <c r="AG41" s="186" t="s">
        <v>98</v>
      </c>
      <c r="AH41" s="130">
        <v>14</v>
      </c>
      <c r="AI41" s="176" t="s">
        <v>116</v>
      </c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223"/>
      <c r="BM41" s="224"/>
      <c r="BN41" s="225"/>
      <c r="BO41" s="99"/>
      <c r="BP41" s="225"/>
      <c r="BQ41" s="225"/>
      <c r="BR41" s="178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223"/>
      <c r="CN41" s="224"/>
      <c r="CO41" s="225"/>
      <c r="CP41" s="99"/>
      <c r="CQ41" s="225"/>
      <c r="CR41" s="225"/>
      <c r="CS41" s="178"/>
      <c r="CT41" s="99"/>
      <c r="CU41" s="99"/>
      <c r="CV41" s="99"/>
      <c r="CW41" s="99"/>
      <c r="CX41" s="99"/>
      <c r="CY41" s="99"/>
      <c r="CZ41" s="99"/>
      <c r="DA41" s="99"/>
      <c r="DB41" s="99"/>
      <c r="DC41" s="99"/>
      <c r="DD41" s="99"/>
      <c r="DE41" s="99"/>
      <c r="DF41" s="99"/>
      <c r="DG41" s="99"/>
      <c r="DH41" s="99"/>
      <c r="DI41" s="99"/>
      <c r="DJ41" s="99"/>
      <c r="DK41" s="99"/>
      <c r="DL41" s="99"/>
      <c r="DM41" s="99"/>
      <c r="DN41" s="99"/>
      <c r="DO41" s="99"/>
      <c r="DP41" s="99"/>
      <c r="DQ41" s="99"/>
      <c r="DR41" s="99"/>
      <c r="DS41" s="99"/>
      <c r="DT41" s="99"/>
      <c r="DU41" s="99"/>
      <c r="DV41" s="99"/>
      <c r="DW41" s="99"/>
      <c r="DX41" s="99"/>
      <c r="DY41" s="99"/>
      <c r="DZ41" s="99"/>
      <c r="EA41" s="99"/>
      <c r="EB41" s="99"/>
      <c r="EC41" s="99"/>
      <c r="ED41" s="99"/>
      <c r="EE41" s="99"/>
      <c r="EF41" s="225"/>
      <c r="EG41" s="331"/>
      <c r="EH41" s="225"/>
      <c r="EI41" s="225"/>
      <c r="EJ41" s="178"/>
      <c r="EK41" s="178"/>
      <c r="EL41" s="178"/>
      <c r="EM41" s="226"/>
      <c r="EN41" s="99"/>
      <c r="EO41" s="223"/>
      <c r="EP41" s="224"/>
      <c r="EQ41" s="225"/>
      <c r="ER41" s="99"/>
      <c r="ES41" s="225"/>
      <c r="ET41" s="225"/>
      <c r="EU41" s="178"/>
      <c r="EV41" s="99"/>
      <c r="EW41" s="99"/>
      <c r="EX41" s="99"/>
      <c r="EY41" s="99"/>
      <c r="EZ41" s="99"/>
      <c r="FA41" s="99"/>
      <c r="FB41" s="99"/>
      <c r="FC41" s="99"/>
      <c r="FD41" s="99"/>
      <c r="FE41" s="99"/>
      <c r="FF41" s="99"/>
      <c r="FG41" s="225"/>
      <c r="FH41" s="331"/>
      <c r="FI41" s="225"/>
      <c r="FJ41" s="225"/>
      <c r="FK41" s="178"/>
      <c r="FL41" s="178"/>
      <c r="FM41" s="178"/>
      <c r="FN41" s="226"/>
      <c r="FO41" s="99"/>
      <c r="FP41" s="99"/>
      <c r="FQ41" s="99"/>
      <c r="FR41" s="99"/>
      <c r="FS41" s="99"/>
      <c r="FT41" s="99"/>
      <c r="FU41" s="99"/>
      <c r="FV41" s="99"/>
      <c r="FW41" s="99"/>
      <c r="FX41" s="99"/>
      <c r="FY41" s="99"/>
      <c r="FZ41" s="99"/>
      <c r="GA41" s="99"/>
      <c r="GB41" s="99"/>
      <c r="GC41" s="99"/>
      <c r="GD41" s="99"/>
      <c r="GE41" s="99"/>
      <c r="GF41" s="99"/>
      <c r="GG41" s="99"/>
      <c r="GH41" s="99"/>
      <c r="GI41" s="99"/>
      <c r="GJ41" s="99"/>
      <c r="GK41" s="99"/>
      <c r="GL41" s="99"/>
      <c r="GM41" s="99"/>
      <c r="GN41" s="99"/>
      <c r="GO41" s="99"/>
      <c r="GP41" s="99"/>
      <c r="GQ41" s="223"/>
      <c r="GR41" s="224"/>
      <c r="GS41" s="225"/>
      <c r="GT41" s="225"/>
      <c r="GU41" s="225"/>
      <c r="GV41" s="225"/>
      <c r="GW41" s="178"/>
      <c r="GX41" s="99"/>
      <c r="GY41" s="99"/>
      <c r="GZ41" s="99"/>
      <c r="HA41" s="99"/>
      <c r="HB41" s="99"/>
      <c r="HC41" s="99"/>
      <c r="HD41" s="99"/>
      <c r="HE41" s="99"/>
      <c r="HF41" s="99"/>
      <c r="HG41" s="99"/>
      <c r="HH41" s="99"/>
      <c r="HI41" s="99"/>
      <c r="HJ41" s="99"/>
      <c r="HK41" s="99"/>
      <c r="HL41" s="99"/>
      <c r="HM41" s="99"/>
      <c r="HN41" s="99"/>
      <c r="HO41" s="99"/>
      <c r="HP41" s="99"/>
      <c r="HQ41" s="99"/>
      <c r="HR41" s="99"/>
      <c r="HS41" s="99"/>
      <c r="HT41" s="99"/>
      <c r="HU41" s="99"/>
      <c r="HV41" s="99"/>
      <c r="HW41" s="99"/>
      <c r="HX41" s="99"/>
      <c r="HY41" s="99"/>
      <c r="HZ41" s="99"/>
      <c r="IA41" s="99"/>
      <c r="IB41" s="99"/>
      <c r="IC41" s="99"/>
      <c r="ID41" s="99"/>
      <c r="IE41" s="99"/>
      <c r="IF41" s="99"/>
      <c r="IG41" s="99"/>
      <c r="IH41" s="99"/>
      <c r="II41" s="99"/>
      <c r="IJ41" s="99"/>
      <c r="IK41" s="99"/>
      <c r="IL41" s="99"/>
      <c r="IM41" s="99"/>
      <c r="IN41" s="99"/>
      <c r="IO41" s="99"/>
      <c r="IP41" s="99"/>
      <c r="IQ41" s="99"/>
      <c r="IR41" s="99"/>
      <c r="IS41" s="99"/>
      <c r="IT41" s="99"/>
      <c r="IU41" s="99"/>
      <c r="IV41" s="99"/>
      <c r="IW41" s="99"/>
      <c r="IX41" s="99"/>
      <c r="IY41" s="99"/>
      <c r="IZ41" s="99"/>
      <c r="JA41" s="99"/>
      <c r="JB41" s="99"/>
      <c r="JC41" s="99"/>
      <c r="JD41" s="99"/>
      <c r="JE41" s="99"/>
      <c r="JF41" s="99"/>
      <c r="JG41" s="99"/>
      <c r="JH41" s="99"/>
      <c r="JI41" s="99"/>
      <c r="JJ41" s="99"/>
      <c r="JK41" s="99"/>
      <c r="JL41" s="99"/>
      <c r="JM41" s="99"/>
      <c r="JN41" s="99"/>
      <c r="JO41" s="99"/>
      <c r="JP41" s="99"/>
      <c r="JQ41" s="99"/>
      <c r="JR41" s="99"/>
      <c r="JS41" s="99"/>
      <c r="JT41" s="99"/>
      <c r="JU41" s="99"/>
      <c r="JV41" s="335"/>
      <c r="JW41" s="335"/>
      <c r="JX41" s="99"/>
      <c r="JY41" s="99"/>
      <c r="JZ41" s="99"/>
      <c r="KA41" s="99"/>
      <c r="KB41" s="99"/>
      <c r="KC41" s="99"/>
      <c r="KD41" s="99"/>
      <c r="KE41" s="99"/>
      <c r="KF41" s="99"/>
      <c r="KG41" s="99"/>
      <c r="KH41" s="99"/>
      <c r="KI41" s="99"/>
      <c r="KJ41" s="99"/>
    </row>
    <row r="42" spans="1:296">
      <c r="A42" s="203">
        <v>11.3</v>
      </c>
      <c r="B42" s="273">
        <v>0.68584070796460173</v>
      </c>
      <c r="C42" s="195">
        <v>1</v>
      </c>
      <c r="D42" s="195">
        <v>4</v>
      </c>
      <c r="E42" s="186" t="s">
        <v>97</v>
      </c>
      <c r="F42" s="186" t="s">
        <v>98</v>
      </c>
      <c r="G42" s="186">
        <v>17</v>
      </c>
      <c r="H42" s="176" t="s">
        <v>122</v>
      </c>
      <c r="S42" s="203">
        <v>10.199999999999999</v>
      </c>
      <c r="T42" s="273">
        <v>1.3333333333333335</v>
      </c>
      <c r="U42" s="195">
        <v>2</v>
      </c>
      <c r="V42" s="195">
        <v>3</v>
      </c>
      <c r="W42" s="186" t="s">
        <v>97</v>
      </c>
      <c r="X42" s="186" t="s">
        <v>98</v>
      </c>
      <c r="Y42" s="130">
        <v>12</v>
      </c>
      <c r="Z42" s="176" t="s">
        <v>116</v>
      </c>
      <c r="AB42" s="195">
        <v>9.9</v>
      </c>
      <c r="AC42" s="273">
        <v>1.3737373737373737</v>
      </c>
      <c r="AD42" s="195">
        <v>1</v>
      </c>
      <c r="AE42" s="195">
        <v>3</v>
      </c>
      <c r="AF42" s="186" t="s">
        <v>96</v>
      </c>
      <c r="AG42" s="186" t="s">
        <v>99</v>
      </c>
      <c r="AH42" s="130">
        <v>14</v>
      </c>
      <c r="AI42" s="176" t="s">
        <v>116</v>
      </c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223"/>
      <c r="BM42" s="224"/>
      <c r="BN42" s="225"/>
      <c r="BO42" s="99"/>
      <c r="BP42" s="225"/>
      <c r="BQ42" s="225"/>
      <c r="BR42" s="178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223"/>
      <c r="CN42" s="224"/>
      <c r="CO42" s="225"/>
      <c r="CP42" s="99"/>
      <c r="CQ42" s="225"/>
      <c r="CR42" s="225"/>
      <c r="CS42" s="178"/>
      <c r="CT42" s="99"/>
      <c r="CU42" s="99"/>
      <c r="CV42" s="99"/>
      <c r="CW42" s="99"/>
      <c r="CX42" s="99"/>
      <c r="CY42" s="99"/>
      <c r="CZ42" s="99"/>
      <c r="DA42" s="99"/>
      <c r="DB42" s="99"/>
      <c r="DC42" s="99"/>
      <c r="DD42" s="99"/>
      <c r="DE42" s="99"/>
      <c r="DF42" s="99"/>
      <c r="DG42" s="99"/>
      <c r="DH42" s="99"/>
      <c r="DI42" s="99"/>
      <c r="DJ42" s="99"/>
      <c r="DK42" s="99"/>
      <c r="DL42" s="99"/>
      <c r="DM42" s="99"/>
      <c r="DN42" s="99"/>
      <c r="DO42" s="99"/>
      <c r="DP42" s="335"/>
      <c r="DQ42" s="335"/>
      <c r="DR42" s="99"/>
      <c r="DS42" s="99"/>
      <c r="DT42" s="99"/>
      <c r="DU42" s="99"/>
      <c r="DV42" s="99"/>
      <c r="DW42" s="99"/>
      <c r="DX42" s="99"/>
      <c r="DY42" s="99"/>
      <c r="DZ42" s="99"/>
      <c r="EA42" s="99"/>
      <c r="EB42" s="99"/>
      <c r="EC42" s="99"/>
      <c r="ED42" s="99"/>
      <c r="EE42" s="99"/>
      <c r="EF42" s="225"/>
      <c r="EG42" s="331"/>
      <c r="EH42" s="225"/>
      <c r="EI42" s="225"/>
      <c r="EJ42" s="178"/>
      <c r="EK42" s="178"/>
      <c r="EL42" s="178"/>
      <c r="EM42" s="226"/>
      <c r="EN42" s="99"/>
      <c r="EO42" s="223"/>
      <c r="EP42" s="224"/>
      <c r="EQ42" s="225"/>
      <c r="ER42" s="99"/>
      <c r="ES42" s="225"/>
      <c r="ET42" s="225"/>
      <c r="EU42" s="178"/>
      <c r="EV42" s="99"/>
      <c r="EW42" s="99"/>
      <c r="EX42" s="99"/>
      <c r="EY42" s="99"/>
      <c r="EZ42" s="99"/>
      <c r="FA42" s="99"/>
      <c r="FB42" s="99"/>
      <c r="FC42" s="99"/>
      <c r="FD42" s="99"/>
      <c r="FE42" s="99"/>
      <c r="FF42" s="99"/>
      <c r="FG42" s="99"/>
      <c r="FH42" s="99"/>
      <c r="FI42" s="99"/>
      <c r="FJ42" s="99"/>
      <c r="FK42" s="99"/>
      <c r="FL42" s="99"/>
      <c r="FM42" s="99"/>
      <c r="FN42" s="99"/>
      <c r="FO42" s="99"/>
      <c r="FP42" s="99"/>
      <c r="FQ42" s="99"/>
      <c r="FR42" s="99"/>
      <c r="FS42" s="99"/>
      <c r="FT42" s="99"/>
      <c r="FU42" s="99"/>
      <c r="FV42" s="99"/>
      <c r="FW42" s="99"/>
      <c r="FX42" s="99"/>
      <c r="FY42" s="99"/>
      <c r="FZ42" s="99"/>
      <c r="GA42" s="99"/>
      <c r="GB42" s="99"/>
      <c r="GC42" s="99"/>
      <c r="GD42" s="99"/>
      <c r="GE42" s="99"/>
      <c r="GF42" s="99"/>
      <c r="GG42" s="99"/>
      <c r="GH42" s="99"/>
      <c r="GI42" s="99"/>
      <c r="GJ42" s="99"/>
      <c r="GK42" s="99"/>
      <c r="GL42" s="99"/>
      <c r="GM42" s="99"/>
      <c r="GN42" s="99"/>
      <c r="GO42" s="99"/>
      <c r="GP42" s="99"/>
      <c r="GQ42" s="223"/>
      <c r="GR42" s="224"/>
      <c r="GS42" s="225"/>
      <c r="GT42" s="225"/>
      <c r="GU42" s="225"/>
      <c r="GV42" s="225"/>
      <c r="GW42" s="178"/>
      <c r="GX42" s="99"/>
      <c r="GY42" s="99"/>
      <c r="GZ42" s="99"/>
      <c r="HA42" s="99"/>
      <c r="HB42" s="99"/>
      <c r="HC42" s="99"/>
      <c r="HD42" s="99"/>
      <c r="HE42" s="99"/>
      <c r="HF42" s="99"/>
      <c r="HG42" s="99"/>
      <c r="HH42" s="99"/>
      <c r="HI42" s="99"/>
      <c r="HJ42" s="99"/>
      <c r="HK42" s="99"/>
      <c r="HL42" s="99"/>
      <c r="HM42" s="99"/>
      <c r="HN42" s="99"/>
      <c r="HO42" s="99"/>
      <c r="HP42" s="99"/>
      <c r="HQ42" s="99"/>
      <c r="HR42" s="99"/>
      <c r="HS42" s="99"/>
      <c r="HT42" s="99"/>
      <c r="HU42" s="335"/>
      <c r="HV42" s="335"/>
      <c r="HW42" s="99"/>
      <c r="HX42" s="99"/>
      <c r="HY42" s="99"/>
      <c r="HZ42" s="99"/>
      <c r="IA42" s="99"/>
      <c r="IB42" s="99"/>
      <c r="IC42" s="99"/>
      <c r="ID42" s="99"/>
      <c r="IE42" s="99"/>
      <c r="IF42" s="99"/>
      <c r="IG42" s="99"/>
      <c r="IH42" s="99"/>
      <c r="II42" s="99"/>
      <c r="IJ42" s="99"/>
      <c r="IK42" s="99"/>
      <c r="IL42" s="99"/>
      <c r="IM42" s="99"/>
      <c r="IN42" s="99"/>
      <c r="IO42" s="99"/>
      <c r="IP42" s="99"/>
      <c r="IQ42" s="99"/>
      <c r="IR42" s="99"/>
      <c r="IS42" s="99"/>
      <c r="IT42" s="99"/>
      <c r="IU42" s="99"/>
      <c r="IV42" s="99"/>
      <c r="IW42" s="99"/>
      <c r="IX42" s="99"/>
      <c r="IY42" s="99"/>
      <c r="IZ42" s="99"/>
      <c r="JA42" s="99"/>
      <c r="JB42" s="99"/>
      <c r="JC42" s="99"/>
      <c r="JD42" s="99"/>
      <c r="JE42" s="99"/>
      <c r="JF42" s="99"/>
      <c r="JG42" s="99"/>
      <c r="JH42" s="99"/>
      <c r="JI42" s="99"/>
      <c r="JJ42" s="99"/>
      <c r="JK42" s="99"/>
      <c r="JL42" s="99"/>
      <c r="JM42" s="99"/>
      <c r="JN42" s="99"/>
      <c r="JO42" s="99"/>
      <c r="JP42" s="99"/>
      <c r="JQ42" s="99"/>
      <c r="JR42" s="99"/>
      <c r="JS42" s="99"/>
      <c r="JT42" s="99"/>
      <c r="JU42" s="99"/>
      <c r="JV42" s="99"/>
      <c r="JW42" s="99"/>
      <c r="JX42" s="99"/>
      <c r="JY42" s="99"/>
      <c r="JZ42" s="99"/>
      <c r="KA42" s="99"/>
      <c r="KB42" s="99"/>
      <c r="KC42" s="99"/>
      <c r="KD42" s="99"/>
      <c r="KE42" s="99"/>
      <c r="KF42" s="99"/>
      <c r="KG42" s="99"/>
      <c r="KH42" s="99"/>
      <c r="KI42" s="99"/>
      <c r="KJ42" s="99"/>
    </row>
    <row r="43" spans="1:296">
      <c r="A43" s="203">
        <v>15.3</v>
      </c>
      <c r="B43" s="273">
        <v>0.88888888888888884</v>
      </c>
      <c r="C43" s="195">
        <v>1</v>
      </c>
      <c r="D43" s="195">
        <v>4</v>
      </c>
      <c r="E43" s="186" t="s">
        <v>97</v>
      </c>
      <c r="F43" s="186" t="s">
        <v>98</v>
      </c>
      <c r="G43" s="186">
        <v>17</v>
      </c>
      <c r="H43" s="176" t="s">
        <v>122</v>
      </c>
      <c r="S43" s="203">
        <v>12.1</v>
      </c>
      <c r="T43" s="273">
        <v>1.1239669421487604</v>
      </c>
      <c r="U43" s="195">
        <v>1</v>
      </c>
      <c r="V43" s="195">
        <v>3</v>
      </c>
      <c r="W43" s="186" t="s">
        <v>97</v>
      </c>
      <c r="X43" s="186" t="s">
        <v>98</v>
      </c>
      <c r="Y43" s="130">
        <v>12</v>
      </c>
      <c r="Z43" s="176" t="s">
        <v>116</v>
      </c>
      <c r="AB43" s="138">
        <v>11.8</v>
      </c>
      <c r="AC43" s="274">
        <v>1.1525423728813557</v>
      </c>
      <c r="AD43" s="138">
        <v>2</v>
      </c>
      <c r="AE43" s="138">
        <v>4</v>
      </c>
      <c r="AF43" s="130" t="s">
        <v>96</v>
      </c>
      <c r="AG43" s="130" t="s">
        <v>98</v>
      </c>
      <c r="AH43" s="130">
        <v>14</v>
      </c>
      <c r="AI43" s="176" t="s">
        <v>116</v>
      </c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223"/>
      <c r="BM43" s="224"/>
      <c r="BN43" s="225"/>
      <c r="BO43" s="99"/>
      <c r="BP43" s="225"/>
      <c r="BQ43" s="225"/>
      <c r="BR43" s="178"/>
      <c r="BS43" s="99"/>
      <c r="BT43" s="99"/>
      <c r="BU43" s="99"/>
      <c r="BV43" s="99"/>
      <c r="BW43" s="99"/>
      <c r="BX43" s="99"/>
      <c r="BY43" s="99"/>
      <c r="BZ43" s="99"/>
      <c r="CA43" s="99"/>
      <c r="CB43" s="99"/>
      <c r="CC43" s="99"/>
      <c r="CD43" s="99"/>
      <c r="CE43" s="99"/>
      <c r="CF43" s="99"/>
      <c r="CG43" s="99"/>
      <c r="CH43" s="99"/>
      <c r="CI43" s="99"/>
      <c r="CJ43" s="99"/>
      <c r="CK43" s="99"/>
      <c r="CL43" s="99"/>
      <c r="CM43" s="223"/>
      <c r="CN43" s="224"/>
      <c r="CO43" s="225"/>
      <c r="CP43" s="99"/>
      <c r="CQ43" s="225"/>
      <c r="CR43" s="225"/>
      <c r="CS43" s="178"/>
      <c r="CT43" s="99"/>
      <c r="CU43" s="99"/>
      <c r="CV43" s="99"/>
      <c r="CW43" s="99"/>
      <c r="CX43" s="99"/>
      <c r="CY43" s="99"/>
      <c r="CZ43" s="99"/>
      <c r="DA43" s="99"/>
      <c r="DB43" s="99"/>
      <c r="DC43" s="99"/>
      <c r="DD43" s="99"/>
      <c r="DE43" s="99"/>
      <c r="DF43" s="99"/>
      <c r="DG43" s="99"/>
      <c r="DH43" s="99"/>
      <c r="DI43" s="99"/>
      <c r="DJ43" s="99"/>
      <c r="DK43" s="99"/>
      <c r="DL43" s="99"/>
      <c r="DM43" s="99"/>
      <c r="DN43" s="99"/>
      <c r="DO43" s="99"/>
      <c r="DP43" s="99"/>
      <c r="DQ43" s="99"/>
      <c r="DR43" s="99"/>
      <c r="DS43" s="99"/>
      <c r="DT43" s="99"/>
      <c r="DU43" s="99"/>
      <c r="DV43" s="99"/>
      <c r="DW43" s="99"/>
      <c r="DX43" s="99"/>
      <c r="DY43" s="99"/>
      <c r="DZ43" s="99"/>
      <c r="EA43" s="99"/>
      <c r="EB43" s="99"/>
      <c r="EC43" s="99"/>
      <c r="ED43" s="99"/>
      <c r="EE43" s="99"/>
      <c r="EF43" s="225"/>
      <c r="EG43" s="331"/>
      <c r="EH43" s="225"/>
      <c r="EI43" s="225"/>
      <c r="EJ43" s="178"/>
      <c r="EK43" s="178"/>
      <c r="EL43" s="178"/>
      <c r="EM43" s="226"/>
      <c r="EN43" s="99"/>
      <c r="EO43" s="223"/>
      <c r="EP43" s="224"/>
      <c r="EQ43" s="225"/>
      <c r="ER43" s="99"/>
      <c r="ES43" s="225"/>
      <c r="ET43" s="225"/>
      <c r="EU43" s="178"/>
      <c r="EV43" s="99"/>
      <c r="EW43" s="99"/>
      <c r="EX43" s="99"/>
      <c r="EY43" s="99"/>
      <c r="EZ43" s="99"/>
      <c r="FA43" s="99"/>
      <c r="FB43" s="99"/>
      <c r="FC43" s="99"/>
      <c r="FD43" s="99"/>
      <c r="FE43" s="99"/>
      <c r="FF43" s="99"/>
      <c r="FG43" s="99"/>
      <c r="FH43" s="99"/>
      <c r="FI43" s="335"/>
      <c r="FJ43" s="335"/>
      <c r="FK43" s="99"/>
      <c r="FL43" s="99"/>
      <c r="FM43" s="99"/>
      <c r="FN43" s="99"/>
      <c r="FO43" s="99"/>
      <c r="FP43" s="99"/>
      <c r="FQ43" s="99"/>
      <c r="FR43" s="99"/>
      <c r="FS43" s="99"/>
      <c r="FT43" s="99"/>
      <c r="FU43" s="99"/>
      <c r="FV43" s="99"/>
      <c r="FW43" s="99"/>
      <c r="FX43" s="99"/>
      <c r="FY43" s="99"/>
      <c r="FZ43" s="99"/>
      <c r="GA43" s="99"/>
      <c r="GB43" s="99"/>
      <c r="GC43" s="99"/>
      <c r="GD43" s="99"/>
      <c r="GE43" s="99"/>
      <c r="GF43" s="99"/>
      <c r="GG43" s="99"/>
      <c r="GH43" s="99"/>
      <c r="GI43" s="99"/>
      <c r="GJ43" s="99"/>
      <c r="GK43" s="99"/>
      <c r="GL43" s="99"/>
      <c r="GM43" s="99"/>
      <c r="GN43" s="99"/>
      <c r="GO43" s="99"/>
      <c r="GP43" s="99"/>
      <c r="GQ43" s="223"/>
      <c r="GR43" s="224"/>
      <c r="GS43" s="225"/>
      <c r="GT43" s="225"/>
      <c r="GU43" s="225"/>
      <c r="GV43" s="225"/>
      <c r="GW43" s="178"/>
      <c r="GX43" s="99"/>
      <c r="GY43" s="99"/>
      <c r="GZ43" s="99"/>
      <c r="HA43" s="99"/>
      <c r="HB43" s="99"/>
      <c r="HC43" s="99"/>
      <c r="HD43" s="99"/>
      <c r="HE43" s="99"/>
      <c r="HF43" s="99"/>
      <c r="HG43" s="99"/>
      <c r="HH43" s="99"/>
      <c r="HI43" s="99"/>
      <c r="HJ43" s="99"/>
      <c r="HK43" s="99"/>
      <c r="HL43" s="99"/>
      <c r="HM43" s="99"/>
      <c r="HN43" s="99"/>
      <c r="HO43" s="99"/>
      <c r="HP43" s="99"/>
      <c r="HQ43" s="99"/>
      <c r="HR43" s="99"/>
      <c r="HS43" s="99"/>
      <c r="HT43" s="99"/>
      <c r="HU43" s="99"/>
      <c r="HV43" s="99"/>
      <c r="HW43" s="99"/>
      <c r="HX43" s="99"/>
      <c r="HY43" s="99"/>
      <c r="HZ43" s="99"/>
      <c r="IA43" s="99"/>
      <c r="IB43" s="99"/>
      <c r="IC43" s="99"/>
      <c r="ID43" s="99"/>
      <c r="IE43" s="99"/>
      <c r="IF43" s="99"/>
      <c r="IG43" s="99"/>
      <c r="IH43" s="99"/>
      <c r="II43" s="99"/>
      <c r="IJ43" s="99"/>
      <c r="IK43" s="99"/>
      <c r="IL43" s="99"/>
      <c r="IM43" s="99"/>
      <c r="IN43" s="99"/>
      <c r="IO43" s="99"/>
      <c r="IP43" s="99"/>
      <c r="IQ43" s="99"/>
      <c r="IR43" s="99"/>
      <c r="IS43" s="99"/>
      <c r="IT43" s="99"/>
      <c r="IU43" s="99"/>
      <c r="IV43" s="99"/>
      <c r="IW43" s="99"/>
      <c r="IX43" s="99"/>
      <c r="IY43" s="99"/>
      <c r="IZ43" s="99"/>
      <c r="JA43" s="99"/>
      <c r="JB43" s="99"/>
      <c r="JC43" s="99"/>
      <c r="JD43" s="99"/>
      <c r="JE43" s="99"/>
      <c r="JF43" s="99"/>
      <c r="JG43" s="99"/>
      <c r="JH43" s="99"/>
      <c r="JI43" s="99"/>
      <c r="JJ43" s="99"/>
      <c r="JK43" s="99"/>
      <c r="JL43" s="99"/>
      <c r="JM43" s="99"/>
      <c r="JN43" s="99"/>
      <c r="JO43" s="99"/>
      <c r="JP43" s="99"/>
      <c r="JQ43" s="99"/>
      <c r="JR43" s="99"/>
      <c r="JS43" s="99"/>
      <c r="JT43" s="99"/>
      <c r="JU43" s="99"/>
      <c r="JV43" s="99"/>
      <c r="JW43" s="99"/>
      <c r="JX43" s="99"/>
      <c r="JY43" s="99"/>
      <c r="JZ43" s="99"/>
      <c r="KA43" s="99"/>
      <c r="KB43" s="99"/>
      <c r="KC43" s="99"/>
      <c r="KD43" s="99"/>
      <c r="KE43" s="99"/>
      <c r="KF43" s="99"/>
      <c r="KG43" s="99"/>
      <c r="KH43" s="99"/>
      <c r="KI43" s="99"/>
      <c r="KJ43" s="99"/>
    </row>
    <row r="44" spans="1:296">
      <c r="A44" s="204">
        <v>12.5</v>
      </c>
      <c r="B44" s="274">
        <v>1.0880000000000001</v>
      </c>
      <c r="C44" s="138">
        <v>1</v>
      </c>
      <c r="D44" s="138">
        <v>4</v>
      </c>
      <c r="E44" s="130" t="s">
        <v>97</v>
      </c>
      <c r="F44" s="130" t="s">
        <v>98</v>
      </c>
      <c r="G44" s="186">
        <v>19</v>
      </c>
      <c r="H44" s="176" t="s">
        <v>122</v>
      </c>
      <c r="S44" s="203">
        <v>7.6</v>
      </c>
      <c r="T44" s="273">
        <v>1.7894736842105263</v>
      </c>
      <c r="U44" s="195">
        <v>1</v>
      </c>
      <c r="V44" s="195">
        <v>3</v>
      </c>
      <c r="W44" s="186" t="s">
        <v>97</v>
      </c>
      <c r="X44" s="186" t="s">
        <v>98</v>
      </c>
      <c r="Y44" s="130">
        <v>12</v>
      </c>
      <c r="Z44" s="176" t="s">
        <v>116</v>
      </c>
      <c r="AB44" s="138">
        <v>9.1999999999999993</v>
      </c>
      <c r="AC44" s="274">
        <v>1.4782608695652175</v>
      </c>
      <c r="AD44" s="138">
        <v>3</v>
      </c>
      <c r="AE44" s="138">
        <v>3</v>
      </c>
      <c r="AF44" s="130" t="s">
        <v>96</v>
      </c>
      <c r="AG44" s="130" t="s">
        <v>98</v>
      </c>
      <c r="AH44" s="130">
        <v>14</v>
      </c>
      <c r="AI44" s="176" t="s">
        <v>116</v>
      </c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223"/>
      <c r="BM44" s="224"/>
      <c r="BN44" s="225"/>
      <c r="BO44" s="99"/>
      <c r="BP44" s="225"/>
      <c r="BQ44" s="225"/>
      <c r="BR44" s="178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223"/>
      <c r="CN44" s="224"/>
      <c r="CO44" s="225"/>
      <c r="CP44" s="99"/>
      <c r="CQ44" s="225"/>
      <c r="CR44" s="225"/>
      <c r="CS44" s="178"/>
      <c r="CT44" s="99"/>
      <c r="CU44" s="99"/>
      <c r="CV44" s="99"/>
      <c r="CW44" s="99"/>
      <c r="CX44" s="99"/>
      <c r="CY44" s="99"/>
      <c r="CZ44" s="99"/>
      <c r="DA44" s="99"/>
      <c r="DB44" s="99"/>
      <c r="DC44" s="99"/>
      <c r="DD44" s="99"/>
      <c r="DE44" s="99"/>
      <c r="DF44" s="99"/>
      <c r="DG44" s="99"/>
      <c r="DH44" s="99"/>
      <c r="DI44" s="99"/>
      <c r="DJ44" s="99"/>
      <c r="DK44" s="99"/>
      <c r="DL44" s="99"/>
      <c r="DM44" s="99"/>
      <c r="DN44" s="99"/>
      <c r="DO44" s="99"/>
      <c r="DP44" s="99"/>
      <c r="DQ44" s="99"/>
      <c r="DR44" s="99"/>
      <c r="DS44" s="99"/>
      <c r="DT44" s="99"/>
      <c r="DU44" s="99"/>
      <c r="DV44" s="99"/>
      <c r="DW44" s="99"/>
      <c r="DX44" s="99"/>
      <c r="DY44" s="99"/>
      <c r="DZ44" s="99"/>
      <c r="EA44" s="99"/>
      <c r="EB44" s="99"/>
      <c r="EC44" s="99"/>
      <c r="ED44" s="99"/>
      <c r="EE44" s="99"/>
      <c r="EF44" s="225"/>
      <c r="EG44" s="331"/>
      <c r="EH44" s="225"/>
      <c r="EI44" s="225"/>
      <c r="EJ44" s="178"/>
      <c r="EK44" s="178"/>
      <c r="EL44" s="178"/>
      <c r="EM44" s="226"/>
      <c r="EN44" s="99"/>
      <c r="EO44" s="223"/>
      <c r="EP44" s="224"/>
      <c r="EQ44" s="225"/>
      <c r="ER44" s="99"/>
      <c r="ES44" s="225"/>
      <c r="ET44" s="225"/>
      <c r="EU44" s="178"/>
      <c r="EV44" s="99"/>
      <c r="EW44" s="99"/>
      <c r="EX44" s="99"/>
      <c r="EY44" s="99"/>
      <c r="EZ44" s="99"/>
      <c r="FA44" s="99"/>
      <c r="FB44" s="99"/>
      <c r="FC44" s="99"/>
      <c r="FD44" s="99"/>
      <c r="FE44" s="99"/>
      <c r="FF44" s="99"/>
      <c r="FG44" s="99"/>
      <c r="FH44" s="99"/>
      <c r="FI44" s="99"/>
      <c r="FJ44" s="99"/>
      <c r="FK44" s="99"/>
      <c r="FL44" s="99"/>
      <c r="FM44" s="99"/>
      <c r="FN44" s="99"/>
      <c r="FO44" s="99"/>
      <c r="FP44" s="99"/>
      <c r="FQ44" s="99"/>
      <c r="FR44" s="99"/>
      <c r="FS44" s="99"/>
      <c r="FT44" s="99"/>
      <c r="FU44" s="99"/>
      <c r="FV44" s="99"/>
      <c r="FW44" s="99"/>
      <c r="FX44" s="99"/>
      <c r="FY44" s="99"/>
      <c r="FZ44" s="99"/>
      <c r="GA44" s="99"/>
      <c r="GB44" s="99"/>
      <c r="GC44" s="99"/>
      <c r="GD44" s="99"/>
      <c r="GE44" s="99"/>
      <c r="GF44" s="99"/>
      <c r="GG44" s="99"/>
      <c r="GH44" s="99"/>
      <c r="GI44" s="99"/>
      <c r="GJ44" s="99"/>
      <c r="GK44" s="99"/>
      <c r="GL44" s="99"/>
      <c r="GM44" s="99"/>
      <c r="GN44" s="99"/>
      <c r="GO44" s="99"/>
      <c r="GP44" s="99"/>
      <c r="GQ44" s="223"/>
      <c r="GR44" s="224"/>
      <c r="GS44" s="225"/>
      <c r="GT44" s="225"/>
      <c r="GU44" s="225"/>
      <c r="GV44" s="225"/>
      <c r="GW44" s="178"/>
      <c r="GX44" s="99"/>
      <c r="GY44" s="99"/>
      <c r="GZ44" s="99"/>
      <c r="HA44" s="99"/>
      <c r="HB44" s="99"/>
      <c r="HC44" s="99"/>
      <c r="HD44" s="99"/>
      <c r="HE44" s="99"/>
      <c r="HF44" s="99"/>
      <c r="HG44" s="99"/>
      <c r="HH44" s="99"/>
      <c r="HI44" s="99"/>
      <c r="HJ44" s="99"/>
      <c r="HK44" s="99"/>
      <c r="HL44" s="99"/>
      <c r="HM44" s="99"/>
      <c r="HN44" s="99"/>
      <c r="HO44" s="99"/>
      <c r="HP44" s="99"/>
      <c r="HQ44" s="99"/>
      <c r="HR44" s="99"/>
      <c r="HS44" s="99"/>
      <c r="HT44" s="99"/>
      <c r="HU44" s="99"/>
      <c r="HV44" s="99"/>
      <c r="HW44" s="99"/>
      <c r="HX44" s="99"/>
      <c r="HY44" s="99"/>
      <c r="HZ44" s="99"/>
      <c r="IA44" s="99"/>
      <c r="IB44" s="99"/>
      <c r="IC44" s="99"/>
      <c r="ID44" s="99"/>
      <c r="IE44" s="99"/>
      <c r="IF44" s="99"/>
      <c r="IG44" s="99"/>
      <c r="IH44" s="99"/>
      <c r="II44" s="99"/>
      <c r="IJ44" s="99"/>
      <c r="IK44" s="99"/>
      <c r="IL44" s="99"/>
      <c r="IM44" s="99"/>
      <c r="IN44" s="99"/>
      <c r="IO44" s="99"/>
      <c r="IP44" s="99"/>
      <c r="IQ44" s="99"/>
      <c r="IR44" s="99"/>
      <c r="IS44" s="99"/>
      <c r="IT44" s="99"/>
      <c r="IU44" s="99"/>
      <c r="IV44" s="99"/>
      <c r="IW44" s="99"/>
      <c r="IX44" s="99"/>
      <c r="IY44" s="99"/>
      <c r="IZ44" s="99"/>
      <c r="JA44" s="99"/>
      <c r="JB44" s="99"/>
      <c r="JC44" s="99"/>
      <c r="JD44" s="99"/>
      <c r="JE44" s="99"/>
      <c r="JF44" s="99"/>
      <c r="JG44" s="99"/>
      <c r="JH44" s="99"/>
      <c r="JI44" s="99"/>
      <c r="JJ44" s="99"/>
      <c r="JK44" s="99"/>
      <c r="JL44" s="99"/>
      <c r="JM44" s="99"/>
      <c r="JN44" s="99"/>
      <c r="JO44" s="99"/>
      <c r="JP44" s="99"/>
      <c r="JQ44" s="99"/>
      <c r="JR44" s="99"/>
      <c r="JS44" s="99"/>
      <c r="JT44" s="99"/>
      <c r="JU44" s="99"/>
      <c r="JV44" s="99"/>
      <c r="JW44" s="99"/>
      <c r="JX44" s="99"/>
      <c r="JY44" s="99"/>
      <c r="JZ44" s="99"/>
      <c r="KA44" s="99"/>
      <c r="KB44" s="99"/>
      <c r="KC44" s="99"/>
      <c r="KD44" s="99"/>
      <c r="KE44" s="99"/>
      <c r="KF44" s="99"/>
      <c r="KG44" s="99"/>
      <c r="KH44" s="99"/>
      <c r="KI44" s="99"/>
      <c r="KJ44" s="99"/>
    </row>
    <row r="45" spans="1:296">
      <c r="S45" s="204">
        <v>8.6999999999999993</v>
      </c>
      <c r="T45" s="274">
        <v>1.5632183908045978</v>
      </c>
      <c r="U45" s="138">
        <v>1</v>
      </c>
      <c r="V45" s="138">
        <v>3</v>
      </c>
      <c r="W45" s="130" t="s">
        <v>97</v>
      </c>
      <c r="X45" s="130" t="s">
        <v>99</v>
      </c>
      <c r="Y45" s="130">
        <v>12</v>
      </c>
      <c r="Z45" s="176" t="s">
        <v>116</v>
      </c>
      <c r="AB45" s="138">
        <v>7.3</v>
      </c>
      <c r="AC45" s="274">
        <v>1.8630136986301369</v>
      </c>
      <c r="AD45" s="138">
        <v>2</v>
      </c>
      <c r="AE45" s="138">
        <v>3</v>
      </c>
      <c r="AF45" s="130" t="s">
        <v>96</v>
      </c>
      <c r="AG45" s="130" t="s">
        <v>98</v>
      </c>
      <c r="AH45" s="130">
        <v>14</v>
      </c>
      <c r="AI45" s="176" t="s">
        <v>116</v>
      </c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99"/>
      <c r="BK45" s="99"/>
      <c r="BL45" s="223"/>
      <c r="BM45" s="224"/>
      <c r="BN45" s="225"/>
      <c r="BO45" s="99"/>
      <c r="BP45" s="225"/>
      <c r="BQ45" s="225"/>
      <c r="BR45" s="178"/>
      <c r="BS45" s="99"/>
      <c r="BT45" s="99"/>
      <c r="BU45" s="99"/>
      <c r="BV45" s="99"/>
      <c r="BW45" s="99"/>
      <c r="BX45" s="99"/>
      <c r="BY45" s="99"/>
      <c r="BZ45" s="99"/>
      <c r="CA45" s="99"/>
      <c r="CB45" s="99"/>
      <c r="CC45" s="99"/>
      <c r="CD45" s="99"/>
      <c r="CE45" s="99"/>
      <c r="CF45" s="99"/>
      <c r="CG45" s="99"/>
      <c r="CH45" s="99"/>
      <c r="CI45" s="99"/>
      <c r="CJ45" s="99"/>
      <c r="CK45" s="99"/>
      <c r="CL45" s="99"/>
      <c r="CM45" s="223"/>
      <c r="CN45" s="224"/>
      <c r="CO45" s="225"/>
      <c r="CP45" s="99"/>
      <c r="CQ45" s="225"/>
      <c r="CR45" s="225"/>
      <c r="CS45" s="178"/>
      <c r="CT45" s="99"/>
      <c r="CU45" s="99"/>
      <c r="CV45" s="99"/>
      <c r="CW45" s="99"/>
      <c r="CX45" s="99"/>
      <c r="CY45" s="99"/>
      <c r="CZ45" s="99"/>
      <c r="DA45" s="99"/>
      <c r="DB45" s="99"/>
      <c r="DC45" s="99"/>
      <c r="DD45" s="99"/>
      <c r="DE45" s="99"/>
      <c r="DF45" s="99"/>
      <c r="DG45" s="99"/>
      <c r="DH45" s="99"/>
      <c r="DI45" s="99"/>
      <c r="DJ45" s="99"/>
      <c r="DK45" s="99"/>
      <c r="DL45" s="99"/>
      <c r="DM45" s="99"/>
      <c r="DN45" s="99"/>
      <c r="DO45" s="99"/>
      <c r="DP45" s="99"/>
      <c r="DQ45" s="99"/>
      <c r="DR45" s="99"/>
      <c r="DS45" s="99"/>
      <c r="DT45" s="99"/>
      <c r="DU45" s="99"/>
      <c r="DV45" s="99"/>
      <c r="DW45" s="99"/>
      <c r="DX45" s="99"/>
      <c r="DY45" s="99"/>
      <c r="DZ45" s="99"/>
      <c r="EA45" s="99"/>
      <c r="EB45" s="99"/>
      <c r="EC45" s="99"/>
      <c r="ED45" s="99"/>
      <c r="EE45" s="99"/>
      <c r="EF45" s="225"/>
      <c r="EG45" s="331"/>
      <c r="EH45" s="225"/>
      <c r="EI45" s="225"/>
      <c r="EJ45" s="178"/>
      <c r="EK45" s="178"/>
      <c r="EL45" s="178"/>
      <c r="EM45" s="226"/>
      <c r="EN45" s="99"/>
      <c r="EO45" s="223"/>
      <c r="EP45" s="224"/>
      <c r="EQ45" s="225"/>
      <c r="ER45" s="99"/>
      <c r="ES45" s="225"/>
      <c r="ET45" s="225"/>
      <c r="EU45" s="178"/>
      <c r="EV45" s="99"/>
      <c r="EW45" s="99"/>
      <c r="EX45" s="99"/>
      <c r="EY45" s="99"/>
      <c r="EZ45" s="99"/>
      <c r="FA45" s="99"/>
      <c r="FB45" s="99"/>
      <c r="FC45" s="99"/>
      <c r="FD45" s="99"/>
      <c r="FE45" s="99"/>
      <c r="FF45" s="99"/>
      <c r="FG45" s="99"/>
      <c r="FH45" s="99"/>
      <c r="FI45" s="99"/>
      <c r="FJ45" s="99"/>
      <c r="FK45" s="99"/>
      <c r="FL45" s="99"/>
      <c r="FM45" s="99"/>
      <c r="FN45" s="99"/>
      <c r="FO45" s="99"/>
      <c r="FP45" s="99"/>
      <c r="FQ45" s="99"/>
      <c r="FR45" s="99"/>
      <c r="FS45" s="99"/>
      <c r="FT45" s="99"/>
      <c r="FU45" s="99"/>
      <c r="FV45" s="99"/>
      <c r="FW45" s="99"/>
      <c r="FX45" s="99"/>
      <c r="FY45" s="99"/>
      <c r="FZ45" s="99"/>
      <c r="GA45" s="99"/>
      <c r="GB45" s="99"/>
      <c r="GC45" s="99"/>
      <c r="GD45" s="99"/>
      <c r="GE45" s="99"/>
      <c r="GF45" s="99"/>
      <c r="GG45" s="99"/>
      <c r="GH45" s="99"/>
      <c r="GI45" s="99"/>
      <c r="GJ45" s="99"/>
      <c r="GK45" s="99"/>
      <c r="GL45" s="99"/>
      <c r="GM45" s="99"/>
      <c r="GN45" s="99"/>
      <c r="GO45" s="99"/>
      <c r="GP45" s="99"/>
      <c r="GQ45" s="99"/>
      <c r="GR45" s="99"/>
      <c r="GS45" s="99"/>
      <c r="GT45" s="99"/>
      <c r="GU45" s="99"/>
      <c r="GV45" s="99"/>
      <c r="GW45" s="99"/>
      <c r="GX45" s="99"/>
      <c r="GY45" s="99"/>
      <c r="GZ45" s="99"/>
      <c r="HA45" s="99"/>
      <c r="HB45" s="99"/>
      <c r="HC45" s="99"/>
      <c r="HD45" s="99"/>
      <c r="HE45" s="99"/>
      <c r="HF45" s="99"/>
      <c r="HG45" s="99"/>
      <c r="HH45" s="99"/>
      <c r="HI45" s="99"/>
      <c r="HJ45" s="99"/>
      <c r="HK45" s="99"/>
      <c r="HL45" s="99"/>
      <c r="HM45" s="99"/>
      <c r="HN45" s="99"/>
      <c r="HO45" s="99"/>
      <c r="HP45" s="99"/>
      <c r="HQ45" s="99"/>
      <c r="HR45" s="99"/>
      <c r="HS45" s="99"/>
      <c r="HT45" s="99"/>
      <c r="HU45" s="99"/>
      <c r="HV45" s="99"/>
      <c r="HW45" s="99"/>
      <c r="HX45" s="99"/>
      <c r="HY45" s="99"/>
      <c r="HZ45" s="99"/>
      <c r="IA45" s="99"/>
      <c r="IB45" s="99"/>
      <c r="IC45" s="99"/>
      <c r="ID45" s="99"/>
      <c r="IE45" s="99"/>
      <c r="IF45" s="99"/>
      <c r="IG45" s="99"/>
      <c r="IH45" s="99"/>
      <c r="II45" s="99"/>
      <c r="IJ45" s="99"/>
      <c r="IK45" s="99"/>
      <c r="IL45" s="99"/>
      <c r="IM45" s="99"/>
      <c r="IN45" s="99"/>
      <c r="IO45" s="99"/>
      <c r="IP45" s="99"/>
      <c r="IQ45" s="99"/>
      <c r="IR45" s="99"/>
      <c r="IS45" s="99"/>
      <c r="IT45" s="99"/>
      <c r="IU45" s="99"/>
      <c r="IV45" s="99"/>
      <c r="IW45" s="99"/>
      <c r="IX45" s="99"/>
      <c r="IY45" s="99"/>
      <c r="IZ45" s="99"/>
      <c r="JA45" s="99"/>
      <c r="JB45" s="99"/>
      <c r="JC45" s="99"/>
      <c r="JD45" s="99"/>
      <c r="JE45" s="99"/>
      <c r="JF45" s="99"/>
      <c r="JG45" s="99"/>
      <c r="JH45" s="99"/>
      <c r="JI45" s="99"/>
      <c r="JJ45" s="99"/>
      <c r="JK45" s="99"/>
      <c r="JL45" s="99"/>
      <c r="JM45" s="99"/>
      <c r="JN45" s="99"/>
      <c r="JO45" s="99"/>
      <c r="JP45" s="99"/>
      <c r="JQ45" s="99"/>
      <c r="JR45" s="99"/>
      <c r="JS45" s="99"/>
      <c r="JT45" s="99"/>
      <c r="JU45" s="99"/>
      <c r="JV45" s="99"/>
      <c r="JW45" s="99"/>
      <c r="JX45" s="99"/>
      <c r="JY45" s="99"/>
      <c r="JZ45" s="99"/>
      <c r="KA45" s="99"/>
      <c r="KB45" s="99"/>
      <c r="KC45" s="99"/>
      <c r="KD45" s="99"/>
      <c r="KE45" s="99"/>
      <c r="KF45" s="99"/>
      <c r="KG45" s="99"/>
      <c r="KH45" s="99"/>
      <c r="KI45" s="99"/>
      <c r="KJ45" s="99"/>
    </row>
    <row r="46" spans="1:296">
      <c r="S46" s="204">
        <v>7.2</v>
      </c>
      <c r="T46" s="274">
        <v>1.8888888888888888</v>
      </c>
      <c r="U46" s="138">
        <v>1</v>
      </c>
      <c r="V46" s="138">
        <v>3</v>
      </c>
      <c r="W46" s="130" t="s">
        <v>97</v>
      </c>
      <c r="X46" s="130" t="s">
        <v>100</v>
      </c>
      <c r="Y46" s="130">
        <v>12</v>
      </c>
      <c r="Z46" s="176" t="s">
        <v>116</v>
      </c>
      <c r="AB46" s="138">
        <v>13.7</v>
      </c>
      <c r="AC46" s="274">
        <v>0.99270072992700731</v>
      </c>
      <c r="AD46" s="138">
        <v>2</v>
      </c>
      <c r="AE46" s="138">
        <v>4</v>
      </c>
      <c r="AF46" s="130" t="s">
        <v>96</v>
      </c>
      <c r="AG46" s="130" t="s">
        <v>98</v>
      </c>
      <c r="AH46" s="130">
        <v>14</v>
      </c>
      <c r="AI46" s="176" t="s">
        <v>116</v>
      </c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223"/>
      <c r="BM46" s="224"/>
      <c r="BN46" s="225"/>
      <c r="BO46" s="99"/>
      <c r="BP46" s="225"/>
      <c r="BQ46" s="225"/>
      <c r="BR46" s="178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223"/>
      <c r="CN46" s="224"/>
      <c r="CO46" s="225"/>
      <c r="CP46" s="99"/>
      <c r="CQ46" s="225"/>
      <c r="CR46" s="225"/>
      <c r="CS46" s="178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E46" s="99"/>
      <c r="DF46" s="99"/>
      <c r="DG46" s="99"/>
      <c r="DH46" s="99"/>
      <c r="DI46" s="99"/>
      <c r="DJ46" s="99"/>
      <c r="DK46" s="99"/>
      <c r="DL46" s="99"/>
      <c r="DM46" s="99"/>
      <c r="DN46" s="99"/>
      <c r="DO46" s="99"/>
      <c r="DP46" s="99"/>
      <c r="DQ46" s="99"/>
      <c r="DR46" s="99"/>
      <c r="DS46" s="99"/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99"/>
      <c r="EF46" s="225"/>
      <c r="EG46" s="331"/>
      <c r="EH46" s="225"/>
      <c r="EI46" s="225"/>
      <c r="EJ46" s="178"/>
      <c r="EK46" s="178"/>
      <c r="EL46" s="178"/>
      <c r="EM46" s="226"/>
      <c r="EN46" s="99"/>
      <c r="EO46" s="223"/>
      <c r="EP46" s="224"/>
      <c r="EQ46" s="225"/>
      <c r="ER46" s="99"/>
      <c r="ES46" s="225"/>
      <c r="ET46" s="225"/>
      <c r="EU46" s="178"/>
      <c r="EV46" s="99"/>
      <c r="EW46" s="99"/>
      <c r="EX46" s="99"/>
      <c r="EY46" s="99"/>
      <c r="EZ46" s="99"/>
      <c r="FA46" s="99"/>
      <c r="FB46" s="99"/>
      <c r="FC46" s="99"/>
      <c r="FD46" s="99"/>
      <c r="FE46" s="99"/>
      <c r="FF46" s="99"/>
      <c r="FG46" s="99"/>
      <c r="FH46" s="99"/>
      <c r="FI46" s="99"/>
      <c r="FJ46" s="99"/>
      <c r="FK46" s="99"/>
      <c r="FL46" s="99"/>
      <c r="FM46" s="99"/>
      <c r="FN46" s="99"/>
      <c r="FO46" s="99"/>
      <c r="FP46" s="99"/>
      <c r="FQ46" s="99"/>
      <c r="FR46" s="99"/>
      <c r="FS46" s="99"/>
      <c r="FT46" s="99"/>
      <c r="FU46" s="99"/>
      <c r="FV46" s="99"/>
      <c r="FW46" s="99"/>
      <c r="FX46" s="99"/>
      <c r="FY46" s="99"/>
      <c r="FZ46" s="99"/>
      <c r="GA46" s="99"/>
      <c r="GB46" s="99"/>
      <c r="GC46" s="99"/>
      <c r="GD46" s="99"/>
      <c r="GE46" s="99"/>
      <c r="GF46" s="99"/>
      <c r="GG46" s="99"/>
      <c r="GH46" s="99"/>
      <c r="GI46" s="99"/>
      <c r="GJ46" s="99"/>
      <c r="GK46" s="99"/>
      <c r="GL46" s="99"/>
      <c r="GM46" s="99"/>
      <c r="GN46" s="99"/>
      <c r="GO46" s="99"/>
      <c r="GP46" s="99"/>
      <c r="GQ46" s="99"/>
      <c r="GR46" s="99"/>
      <c r="GS46" s="335"/>
      <c r="GT46" s="335"/>
      <c r="GU46" s="99"/>
      <c r="GV46" s="99"/>
      <c r="GW46" s="99"/>
      <c r="GX46" s="99"/>
      <c r="GY46" s="99"/>
      <c r="GZ46" s="99"/>
      <c r="HA46" s="99"/>
      <c r="HB46" s="99"/>
      <c r="HC46" s="99"/>
      <c r="HD46" s="99"/>
      <c r="HE46" s="99"/>
      <c r="HF46" s="99"/>
      <c r="HG46" s="99"/>
      <c r="HH46" s="99"/>
      <c r="HI46" s="99"/>
      <c r="HJ46" s="99"/>
      <c r="HK46" s="99"/>
      <c r="HL46" s="99"/>
      <c r="HM46" s="99"/>
      <c r="HN46" s="99"/>
      <c r="HO46" s="99"/>
      <c r="HP46" s="99"/>
      <c r="HQ46" s="99"/>
      <c r="HR46" s="99"/>
      <c r="HS46" s="99"/>
      <c r="HT46" s="99"/>
      <c r="HU46" s="99"/>
      <c r="HV46" s="99"/>
      <c r="HW46" s="99"/>
      <c r="HX46" s="99"/>
      <c r="HY46" s="99"/>
      <c r="HZ46" s="99"/>
      <c r="IA46" s="99"/>
      <c r="IB46" s="99"/>
      <c r="IC46" s="99"/>
      <c r="ID46" s="99"/>
      <c r="IE46" s="99"/>
      <c r="IF46" s="99"/>
      <c r="IG46" s="99"/>
      <c r="IH46" s="99"/>
      <c r="II46" s="99"/>
      <c r="IJ46" s="99"/>
      <c r="IK46" s="99"/>
      <c r="IL46" s="99"/>
      <c r="IM46" s="99"/>
      <c r="IN46" s="99"/>
      <c r="IO46" s="99"/>
      <c r="IP46" s="99"/>
      <c r="IQ46" s="99"/>
      <c r="IR46" s="99"/>
      <c r="IS46" s="99"/>
      <c r="IT46" s="99"/>
      <c r="IU46" s="99"/>
      <c r="IV46" s="99"/>
      <c r="IW46" s="99"/>
      <c r="IX46" s="99"/>
      <c r="IY46" s="99"/>
      <c r="IZ46" s="99"/>
      <c r="JA46" s="99"/>
      <c r="JB46" s="99"/>
      <c r="JC46" s="99"/>
      <c r="JD46" s="99"/>
      <c r="JE46" s="99"/>
      <c r="JF46" s="99"/>
      <c r="JG46" s="99"/>
      <c r="JH46" s="99"/>
      <c r="JI46" s="99"/>
      <c r="JJ46" s="99"/>
      <c r="JK46" s="99"/>
      <c r="JL46" s="99"/>
      <c r="JM46" s="99"/>
      <c r="JN46" s="99"/>
      <c r="JO46" s="99"/>
      <c r="JP46" s="99"/>
      <c r="JQ46" s="99"/>
      <c r="JR46" s="99"/>
      <c r="JS46" s="99"/>
      <c r="JT46" s="99"/>
      <c r="JU46" s="99"/>
      <c r="JV46" s="99"/>
      <c r="JW46" s="99"/>
      <c r="JX46" s="99"/>
      <c r="JY46" s="99"/>
      <c r="JZ46" s="99"/>
      <c r="KA46" s="99"/>
      <c r="KB46" s="99"/>
      <c r="KC46" s="99"/>
      <c r="KD46" s="99"/>
      <c r="KE46" s="99"/>
      <c r="KF46" s="99"/>
      <c r="KG46" s="99"/>
      <c r="KH46" s="99"/>
      <c r="KI46" s="99"/>
      <c r="KJ46" s="99"/>
    </row>
    <row r="47" spans="1:296">
      <c r="S47" s="204">
        <v>8.9</v>
      </c>
      <c r="T47" s="274">
        <v>1.5280898876404494</v>
      </c>
      <c r="U47" s="138">
        <v>1</v>
      </c>
      <c r="V47" s="138">
        <v>3</v>
      </c>
      <c r="W47" s="130" t="s">
        <v>97</v>
      </c>
      <c r="X47" s="130" t="s">
        <v>98</v>
      </c>
      <c r="Y47" s="130">
        <v>12</v>
      </c>
      <c r="Z47" s="176" t="s">
        <v>116</v>
      </c>
      <c r="AB47" s="138">
        <v>12.9</v>
      </c>
      <c r="AC47" s="274">
        <v>1.0542635658914727</v>
      </c>
      <c r="AD47" s="138">
        <v>2</v>
      </c>
      <c r="AE47" s="138">
        <v>3</v>
      </c>
      <c r="AF47" s="130" t="s">
        <v>96</v>
      </c>
      <c r="AG47" s="130" t="s">
        <v>98</v>
      </c>
      <c r="AH47" s="130">
        <v>14</v>
      </c>
      <c r="AI47" s="176" t="s">
        <v>116</v>
      </c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225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  <c r="CA47" s="99"/>
      <c r="CB47" s="99"/>
      <c r="CC47" s="99"/>
      <c r="CD47" s="99"/>
      <c r="CE47" s="99"/>
      <c r="CF47" s="99"/>
      <c r="CG47" s="99"/>
      <c r="CH47" s="99"/>
      <c r="CI47" s="99"/>
      <c r="CJ47" s="99"/>
      <c r="CK47" s="99"/>
      <c r="CL47" s="99"/>
      <c r="CM47" s="223"/>
      <c r="CN47" s="224"/>
      <c r="CO47" s="225"/>
      <c r="CP47" s="99"/>
      <c r="CQ47" s="225"/>
      <c r="CR47" s="225"/>
      <c r="CS47" s="178"/>
      <c r="CT47" s="99"/>
      <c r="CU47" s="99"/>
      <c r="CV47" s="99"/>
      <c r="CW47" s="99"/>
      <c r="CX47" s="99"/>
      <c r="CY47" s="99"/>
      <c r="CZ47" s="99"/>
      <c r="DA47" s="99"/>
      <c r="DB47" s="99"/>
      <c r="DC47" s="99"/>
      <c r="DD47" s="99"/>
      <c r="DE47" s="99"/>
      <c r="DF47" s="99"/>
      <c r="DG47" s="99"/>
      <c r="DH47" s="99"/>
      <c r="DI47" s="99"/>
      <c r="DJ47" s="99"/>
      <c r="DK47" s="99"/>
      <c r="DL47" s="99"/>
      <c r="DM47" s="99"/>
      <c r="DN47" s="99"/>
      <c r="DO47" s="99"/>
      <c r="DP47" s="99"/>
      <c r="DQ47" s="99"/>
      <c r="DR47" s="99"/>
      <c r="DS47" s="99"/>
      <c r="DT47" s="99"/>
      <c r="DU47" s="99"/>
      <c r="DV47" s="99"/>
      <c r="DW47" s="99"/>
      <c r="DX47" s="99"/>
      <c r="DY47" s="99"/>
      <c r="DZ47" s="99"/>
      <c r="EA47" s="99"/>
      <c r="EB47" s="99"/>
      <c r="EC47" s="99"/>
      <c r="ED47" s="99"/>
      <c r="EE47" s="99"/>
      <c r="EF47" s="225"/>
      <c r="EG47" s="331"/>
      <c r="EH47" s="225"/>
      <c r="EI47" s="225"/>
      <c r="EJ47" s="178"/>
      <c r="EK47" s="178"/>
      <c r="EL47" s="178"/>
      <c r="EM47" s="226"/>
      <c r="EN47" s="99"/>
      <c r="EO47" s="336"/>
      <c r="EP47" s="99"/>
      <c r="EQ47" s="99"/>
      <c r="ER47" s="99"/>
      <c r="ES47" s="99"/>
      <c r="ET47" s="99"/>
      <c r="EU47" s="99"/>
      <c r="EV47" s="99"/>
      <c r="EW47" s="99"/>
      <c r="EX47" s="99"/>
      <c r="EY47" s="99"/>
      <c r="EZ47" s="99"/>
      <c r="FA47" s="99"/>
      <c r="FB47" s="99"/>
      <c r="FC47" s="99"/>
      <c r="FD47" s="99"/>
      <c r="FE47" s="99"/>
      <c r="FF47" s="99"/>
      <c r="FG47" s="99"/>
      <c r="FH47" s="99"/>
      <c r="FI47" s="99"/>
      <c r="FJ47" s="99"/>
      <c r="FK47" s="99"/>
      <c r="FL47" s="99"/>
      <c r="FM47" s="99"/>
      <c r="FN47" s="99"/>
      <c r="FO47" s="99"/>
      <c r="FP47" s="99"/>
      <c r="FQ47" s="99"/>
      <c r="FR47" s="99"/>
      <c r="FS47" s="99"/>
      <c r="FT47" s="99"/>
      <c r="FU47" s="99"/>
      <c r="FV47" s="99"/>
      <c r="FW47" s="99"/>
      <c r="FX47" s="99"/>
      <c r="FY47" s="99"/>
      <c r="FZ47" s="99"/>
      <c r="GA47" s="99"/>
      <c r="GB47" s="99"/>
      <c r="GC47" s="99"/>
      <c r="GD47" s="99"/>
      <c r="GE47" s="99"/>
      <c r="GF47" s="99"/>
      <c r="GG47" s="99"/>
      <c r="GH47" s="99"/>
      <c r="GI47" s="99"/>
      <c r="GJ47" s="99"/>
      <c r="GK47" s="99"/>
      <c r="GL47" s="99"/>
      <c r="GM47" s="99"/>
      <c r="GN47" s="99"/>
      <c r="GO47" s="99"/>
      <c r="GP47" s="99"/>
      <c r="GQ47" s="99"/>
      <c r="GR47" s="99"/>
      <c r="GS47" s="99"/>
      <c r="GT47" s="99"/>
      <c r="GU47" s="99"/>
      <c r="GV47" s="99"/>
      <c r="GW47" s="99"/>
      <c r="GX47" s="99"/>
      <c r="GY47" s="99"/>
      <c r="GZ47" s="99"/>
      <c r="HA47" s="99"/>
      <c r="HB47" s="99"/>
      <c r="HC47" s="99"/>
      <c r="HD47" s="99"/>
      <c r="HE47" s="99"/>
      <c r="HF47" s="99"/>
      <c r="HG47" s="99"/>
      <c r="HH47" s="99"/>
      <c r="HI47" s="99"/>
      <c r="HJ47" s="99"/>
      <c r="HK47" s="99"/>
      <c r="HL47" s="99"/>
      <c r="HM47" s="99"/>
      <c r="HN47" s="99"/>
      <c r="HO47" s="99"/>
      <c r="HP47" s="99"/>
      <c r="HQ47" s="99"/>
      <c r="HR47" s="99"/>
      <c r="HS47" s="99"/>
      <c r="HT47" s="99"/>
      <c r="HU47" s="99"/>
      <c r="HV47" s="99"/>
      <c r="HW47" s="99"/>
      <c r="HX47" s="99"/>
      <c r="HY47" s="99"/>
      <c r="HZ47" s="99"/>
      <c r="IA47" s="99"/>
      <c r="IB47" s="99"/>
      <c r="IC47" s="99"/>
      <c r="ID47" s="99"/>
      <c r="IE47" s="99"/>
      <c r="IF47" s="99"/>
      <c r="IG47" s="99"/>
      <c r="IH47" s="99"/>
      <c r="II47" s="99"/>
      <c r="IJ47" s="99"/>
      <c r="IK47" s="99"/>
      <c r="IL47" s="99"/>
      <c r="IM47" s="99"/>
      <c r="IN47" s="99"/>
      <c r="IO47" s="99"/>
      <c r="IP47" s="99"/>
      <c r="IQ47" s="99"/>
      <c r="IR47" s="99"/>
      <c r="IS47" s="99"/>
      <c r="IT47" s="99"/>
      <c r="IU47" s="99"/>
      <c r="IV47" s="99"/>
      <c r="IW47" s="99"/>
      <c r="IX47" s="99"/>
      <c r="IY47" s="99"/>
      <c r="IZ47" s="99"/>
      <c r="JA47" s="99"/>
      <c r="JB47" s="99"/>
      <c r="JC47" s="99"/>
      <c r="JD47" s="99"/>
      <c r="JE47" s="99"/>
      <c r="JF47" s="99"/>
      <c r="JG47" s="99"/>
      <c r="JH47" s="99"/>
      <c r="JI47" s="99"/>
      <c r="JJ47" s="99"/>
      <c r="JK47" s="99"/>
      <c r="JL47" s="99"/>
      <c r="JM47" s="99"/>
      <c r="JN47" s="99"/>
      <c r="JO47" s="99"/>
      <c r="JP47" s="99"/>
      <c r="JQ47" s="99"/>
      <c r="JR47" s="99"/>
      <c r="JS47" s="99"/>
      <c r="JT47" s="99"/>
      <c r="JU47" s="99"/>
      <c r="JV47" s="99"/>
      <c r="JW47" s="99"/>
      <c r="JX47" s="99"/>
      <c r="JY47" s="99"/>
      <c r="JZ47" s="99"/>
      <c r="KA47" s="99"/>
      <c r="KB47" s="99"/>
      <c r="KC47" s="99"/>
      <c r="KD47" s="99"/>
      <c r="KE47" s="99"/>
      <c r="KF47" s="99"/>
      <c r="KG47" s="99"/>
      <c r="KH47" s="99"/>
      <c r="KI47" s="99"/>
      <c r="KJ47" s="99"/>
    </row>
    <row r="48" spans="1:296">
      <c r="S48" s="204">
        <v>12.6</v>
      </c>
      <c r="T48" s="274">
        <v>1.0793650793650793</v>
      </c>
      <c r="U48" s="138">
        <v>1</v>
      </c>
      <c r="V48" s="138">
        <v>3</v>
      </c>
      <c r="W48" s="130" t="s">
        <v>97</v>
      </c>
      <c r="X48" s="130" t="s">
        <v>98</v>
      </c>
      <c r="Y48" s="130">
        <v>12</v>
      </c>
      <c r="Z48" s="176" t="s">
        <v>116</v>
      </c>
      <c r="AB48" s="138">
        <v>11.3</v>
      </c>
      <c r="AC48" s="274">
        <v>1.2035398230088494</v>
      </c>
      <c r="AD48" s="138">
        <v>2</v>
      </c>
      <c r="AE48" s="138">
        <v>3</v>
      </c>
      <c r="AF48" s="130" t="s">
        <v>96</v>
      </c>
      <c r="AG48" s="130" t="s">
        <v>99</v>
      </c>
      <c r="AH48" s="130">
        <v>14</v>
      </c>
      <c r="AI48" s="176" t="s">
        <v>116</v>
      </c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335"/>
      <c r="BO48" s="335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223"/>
      <c r="CN48" s="224"/>
      <c r="CO48" s="225"/>
      <c r="CP48" s="99"/>
      <c r="CQ48" s="225"/>
      <c r="CR48" s="225"/>
      <c r="CS48" s="178"/>
      <c r="CT48" s="99"/>
      <c r="CU48" s="99"/>
      <c r="CV48" s="99"/>
      <c r="CW48" s="99"/>
      <c r="CX48" s="99"/>
      <c r="CY48" s="99"/>
      <c r="CZ48" s="99"/>
      <c r="DA48" s="99"/>
      <c r="DB48" s="99"/>
      <c r="DC48" s="99"/>
      <c r="DD48" s="99"/>
      <c r="DE48" s="99"/>
      <c r="DF48" s="99"/>
      <c r="DG48" s="99"/>
      <c r="DH48" s="99"/>
      <c r="DI48" s="99"/>
      <c r="DJ48" s="99"/>
      <c r="DK48" s="99"/>
      <c r="DL48" s="99"/>
      <c r="DM48" s="99"/>
      <c r="DN48" s="99"/>
      <c r="DO48" s="99"/>
      <c r="DP48" s="99"/>
      <c r="DQ48" s="99"/>
      <c r="DR48" s="99"/>
      <c r="DS48" s="99"/>
      <c r="DT48" s="99"/>
      <c r="DU48" s="99"/>
      <c r="DV48" s="99"/>
      <c r="DW48" s="99"/>
      <c r="DX48" s="99"/>
      <c r="DY48" s="99"/>
      <c r="DZ48" s="99"/>
      <c r="EA48" s="99"/>
      <c r="EB48" s="99"/>
      <c r="EC48" s="99"/>
      <c r="ED48" s="99"/>
      <c r="EE48" s="99"/>
      <c r="EF48" s="225"/>
      <c r="EG48" s="331"/>
      <c r="EH48" s="225"/>
      <c r="EI48" s="225"/>
      <c r="EJ48" s="178"/>
      <c r="EK48" s="178"/>
      <c r="EL48" s="178"/>
      <c r="EM48" s="226"/>
      <c r="EN48" s="99"/>
      <c r="EO48" s="336"/>
      <c r="EP48" s="99"/>
      <c r="EQ48" s="335"/>
      <c r="ER48" s="335"/>
      <c r="ES48" s="99"/>
      <c r="ET48" s="99"/>
      <c r="EU48" s="99"/>
      <c r="EV48" s="99"/>
      <c r="EW48" s="99"/>
      <c r="EX48" s="99"/>
      <c r="EY48" s="99"/>
      <c r="EZ48" s="99"/>
      <c r="FA48" s="99"/>
      <c r="FB48" s="99"/>
      <c r="FC48" s="99"/>
      <c r="FD48" s="99"/>
      <c r="FE48" s="99"/>
      <c r="FF48" s="99"/>
      <c r="FG48" s="99"/>
      <c r="FH48" s="99"/>
      <c r="FI48" s="99"/>
      <c r="FJ48" s="99"/>
      <c r="FK48" s="99"/>
      <c r="FL48" s="99"/>
      <c r="FM48" s="99"/>
      <c r="FN48" s="99"/>
      <c r="FO48" s="99"/>
      <c r="FP48" s="99"/>
      <c r="FQ48" s="99"/>
      <c r="FR48" s="99"/>
      <c r="FS48" s="99"/>
      <c r="FT48" s="99"/>
      <c r="FU48" s="99"/>
      <c r="FV48" s="99"/>
      <c r="FW48" s="99"/>
      <c r="FX48" s="99"/>
      <c r="FY48" s="99"/>
      <c r="FZ48" s="99"/>
      <c r="GA48" s="99"/>
      <c r="GB48" s="99"/>
      <c r="GC48" s="99"/>
      <c r="GD48" s="99"/>
      <c r="GE48" s="99"/>
      <c r="GF48" s="99"/>
      <c r="GG48" s="99"/>
      <c r="GH48" s="99"/>
      <c r="GI48" s="99"/>
      <c r="GJ48" s="99"/>
      <c r="GK48" s="99"/>
      <c r="GL48" s="99"/>
      <c r="GM48" s="99"/>
      <c r="GN48" s="99"/>
      <c r="GO48" s="99"/>
      <c r="GP48" s="99"/>
      <c r="GQ48" s="99"/>
      <c r="GR48" s="99"/>
      <c r="GS48" s="99"/>
      <c r="GT48" s="99"/>
      <c r="GU48" s="99"/>
      <c r="GV48" s="99"/>
      <c r="GW48" s="99"/>
      <c r="GX48" s="99"/>
      <c r="GY48" s="99"/>
      <c r="GZ48" s="99"/>
      <c r="HA48" s="99"/>
      <c r="HB48" s="99"/>
      <c r="HC48" s="99"/>
      <c r="HD48" s="99"/>
      <c r="HE48" s="99"/>
      <c r="HF48" s="99"/>
      <c r="HG48" s="99"/>
      <c r="HH48" s="99"/>
      <c r="HI48" s="99"/>
      <c r="HJ48" s="99"/>
      <c r="HK48" s="99"/>
      <c r="HL48" s="99"/>
      <c r="HM48" s="99"/>
      <c r="HN48" s="99"/>
      <c r="HO48" s="99"/>
      <c r="HP48" s="99"/>
      <c r="HQ48" s="99"/>
      <c r="HR48" s="99"/>
      <c r="HS48" s="99"/>
      <c r="HT48" s="99"/>
      <c r="HU48" s="99"/>
      <c r="HV48" s="99"/>
      <c r="HW48" s="99"/>
      <c r="HX48" s="99"/>
      <c r="HY48" s="99"/>
      <c r="HZ48" s="99"/>
      <c r="IA48" s="99"/>
      <c r="IB48" s="99"/>
      <c r="IC48" s="99"/>
      <c r="ID48" s="99"/>
      <c r="IE48" s="99"/>
      <c r="IF48" s="99"/>
      <c r="IG48" s="99"/>
      <c r="IH48" s="99"/>
      <c r="II48" s="99"/>
      <c r="IJ48" s="99"/>
      <c r="IK48" s="99"/>
      <c r="IL48" s="99"/>
      <c r="IM48" s="99"/>
      <c r="IN48" s="99"/>
      <c r="IO48" s="99"/>
      <c r="IP48" s="99"/>
      <c r="IQ48" s="99"/>
      <c r="IR48" s="99"/>
      <c r="IS48" s="99"/>
      <c r="IT48" s="99"/>
      <c r="IU48" s="99"/>
      <c r="IV48" s="99"/>
      <c r="IW48" s="99"/>
      <c r="IX48" s="99"/>
      <c r="IY48" s="99"/>
      <c r="IZ48" s="99"/>
      <c r="JA48" s="99"/>
      <c r="JB48" s="99"/>
      <c r="JC48" s="99"/>
      <c r="JD48" s="99"/>
      <c r="JE48" s="99"/>
      <c r="JF48" s="99"/>
      <c r="JG48" s="99"/>
      <c r="JH48" s="99"/>
      <c r="JI48" s="99"/>
      <c r="JJ48" s="99"/>
      <c r="JK48" s="99"/>
      <c r="JL48" s="99"/>
      <c r="JM48" s="99"/>
      <c r="JN48" s="99"/>
      <c r="JO48" s="99"/>
      <c r="JP48" s="99"/>
      <c r="JQ48" s="99"/>
      <c r="JR48" s="99"/>
      <c r="JS48" s="99"/>
      <c r="JT48" s="99"/>
      <c r="JU48" s="99"/>
      <c r="JV48" s="99"/>
      <c r="JW48" s="99"/>
      <c r="JX48" s="99"/>
      <c r="JY48" s="99"/>
      <c r="JZ48" s="99"/>
      <c r="KA48" s="99"/>
      <c r="KB48" s="99"/>
      <c r="KC48" s="99"/>
      <c r="KD48" s="99"/>
      <c r="KE48" s="99"/>
      <c r="KF48" s="99"/>
      <c r="KG48" s="99"/>
      <c r="KH48" s="99"/>
      <c r="KI48" s="99"/>
      <c r="KJ48" s="99"/>
    </row>
    <row r="49" spans="19:296">
      <c r="S49" s="138">
        <v>5</v>
      </c>
      <c r="T49" s="274">
        <v>1.55</v>
      </c>
      <c r="U49" s="138">
        <v>1</v>
      </c>
      <c r="V49" s="138">
        <v>3</v>
      </c>
      <c r="W49" s="130" t="s">
        <v>97</v>
      </c>
      <c r="X49" s="130" t="s">
        <v>98</v>
      </c>
      <c r="Y49" s="130">
        <v>14</v>
      </c>
      <c r="Z49" s="176" t="s">
        <v>116</v>
      </c>
      <c r="AB49" s="203">
        <v>6.3</v>
      </c>
      <c r="AC49" s="273">
        <v>1.2301587301587302</v>
      </c>
      <c r="AD49" s="195">
        <v>3</v>
      </c>
      <c r="AE49" s="195">
        <v>5</v>
      </c>
      <c r="AF49" s="186" t="s">
        <v>96</v>
      </c>
      <c r="AG49" s="186" t="s">
        <v>98</v>
      </c>
      <c r="AH49" s="130">
        <v>15</v>
      </c>
      <c r="AI49" s="176" t="s">
        <v>116</v>
      </c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/>
      <c r="BU49" s="99"/>
      <c r="BV49" s="99"/>
      <c r="BW49" s="99"/>
      <c r="BX49" s="99"/>
      <c r="BY49" s="99"/>
      <c r="BZ49" s="99"/>
      <c r="CA49" s="99"/>
      <c r="CB49" s="99"/>
      <c r="CC49" s="99"/>
      <c r="CD49" s="99"/>
      <c r="CE49" s="99"/>
      <c r="CF49" s="99"/>
      <c r="CG49" s="99"/>
      <c r="CH49" s="99"/>
      <c r="CI49" s="99"/>
      <c r="CJ49" s="99"/>
      <c r="CK49" s="99"/>
      <c r="CL49" s="99"/>
      <c r="CM49" s="99"/>
      <c r="CN49" s="99"/>
      <c r="CO49" s="99"/>
      <c r="CP49" s="225"/>
      <c r="CQ49" s="99"/>
      <c r="CR49" s="99"/>
      <c r="CS49" s="99"/>
      <c r="CT49" s="99"/>
      <c r="CU49" s="99"/>
      <c r="CV49" s="99"/>
      <c r="CW49" s="99"/>
      <c r="CX49" s="99"/>
      <c r="CY49" s="99"/>
      <c r="CZ49" s="99"/>
      <c r="DA49" s="99"/>
      <c r="DB49" s="99"/>
      <c r="DC49" s="99"/>
      <c r="DD49" s="99"/>
      <c r="DE49" s="99"/>
      <c r="DF49" s="99"/>
      <c r="DG49" s="99"/>
      <c r="DH49" s="99"/>
      <c r="DI49" s="99"/>
      <c r="DJ49" s="99"/>
      <c r="DK49" s="99"/>
      <c r="DL49" s="99"/>
      <c r="DM49" s="99"/>
      <c r="DN49" s="99"/>
      <c r="DO49" s="99"/>
      <c r="DP49" s="99"/>
      <c r="DQ49" s="99"/>
      <c r="DR49" s="99"/>
      <c r="DS49" s="99"/>
      <c r="DT49" s="99"/>
      <c r="DU49" s="99"/>
      <c r="DV49" s="99"/>
      <c r="DW49" s="99"/>
      <c r="DX49" s="99"/>
      <c r="DY49" s="99"/>
      <c r="DZ49" s="99"/>
      <c r="EA49" s="99"/>
      <c r="EB49" s="99"/>
      <c r="EC49" s="99"/>
      <c r="ED49" s="99"/>
      <c r="EE49" s="99"/>
      <c r="EF49" s="225"/>
      <c r="EG49" s="331"/>
      <c r="EH49" s="225"/>
      <c r="EI49" s="225"/>
      <c r="EJ49" s="178"/>
      <c r="EK49" s="178"/>
      <c r="EL49" s="178"/>
      <c r="EM49" s="226"/>
      <c r="EN49" s="99"/>
      <c r="EO49" s="99"/>
      <c r="EP49" s="99"/>
      <c r="EQ49" s="99"/>
      <c r="ER49" s="99"/>
      <c r="ES49" s="99"/>
      <c r="ET49" s="99"/>
      <c r="EU49" s="99"/>
      <c r="EV49" s="99"/>
      <c r="EW49" s="99"/>
      <c r="EX49" s="99"/>
      <c r="EY49" s="99"/>
      <c r="EZ49" s="99"/>
      <c r="FA49" s="99"/>
      <c r="FB49" s="99"/>
      <c r="FC49" s="99"/>
      <c r="FD49" s="99"/>
      <c r="FE49" s="99"/>
      <c r="FF49" s="99"/>
      <c r="FG49" s="99"/>
      <c r="FH49" s="99"/>
      <c r="FI49" s="99"/>
      <c r="FJ49" s="99"/>
      <c r="FK49" s="99"/>
      <c r="FL49" s="99"/>
      <c r="FM49" s="99"/>
      <c r="FN49" s="99"/>
      <c r="FO49" s="99"/>
      <c r="FP49" s="99"/>
      <c r="FQ49" s="99"/>
      <c r="FR49" s="99"/>
      <c r="FS49" s="99"/>
      <c r="FT49" s="99"/>
      <c r="FU49" s="99"/>
      <c r="FV49" s="99"/>
      <c r="FW49" s="99"/>
      <c r="FX49" s="99"/>
      <c r="FY49" s="99"/>
      <c r="FZ49" s="99"/>
      <c r="GA49" s="99"/>
      <c r="GB49" s="99"/>
      <c r="GC49" s="99"/>
      <c r="GD49" s="99"/>
      <c r="GE49" s="99"/>
      <c r="GF49" s="99"/>
      <c r="GG49" s="99"/>
      <c r="GH49" s="99"/>
      <c r="GI49" s="99"/>
      <c r="GJ49" s="99"/>
      <c r="GK49" s="99"/>
      <c r="GL49" s="99"/>
      <c r="GM49" s="99"/>
      <c r="GN49" s="99"/>
      <c r="GO49" s="99"/>
      <c r="GP49" s="99"/>
      <c r="GQ49" s="99"/>
      <c r="GR49" s="99"/>
      <c r="GS49" s="99"/>
      <c r="GT49" s="99"/>
      <c r="GU49" s="99"/>
      <c r="GV49" s="99"/>
      <c r="GW49" s="99"/>
      <c r="GX49" s="99"/>
      <c r="GY49" s="99"/>
      <c r="GZ49" s="99"/>
      <c r="HA49" s="99"/>
      <c r="HB49" s="99"/>
      <c r="HC49" s="99"/>
      <c r="HD49" s="99"/>
      <c r="HE49" s="99"/>
      <c r="HF49" s="99"/>
      <c r="HG49" s="99"/>
      <c r="HH49" s="99"/>
      <c r="HI49" s="99"/>
      <c r="HJ49" s="99"/>
      <c r="HK49" s="99"/>
      <c r="HL49" s="99"/>
      <c r="HM49" s="99"/>
      <c r="HN49" s="99"/>
      <c r="HO49" s="99"/>
      <c r="HP49" s="99"/>
      <c r="HQ49" s="99"/>
      <c r="HR49" s="99"/>
      <c r="HS49" s="99"/>
      <c r="HT49" s="99"/>
      <c r="HU49" s="99"/>
      <c r="HV49" s="99"/>
      <c r="HW49" s="99"/>
      <c r="HX49" s="99"/>
      <c r="HY49" s="99"/>
      <c r="HZ49" s="99"/>
      <c r="IA49" s="99"/>
      <c r="IB49" s="99"/>
      <c r="IC49" s="99"/>
      <c r="ID49" s="99"/>
      <c r="IE49" s="99"/>
      <c r="IF49" s="99"/>
      <c r="IG49" s="99"/>
      <c r="IH49" s="99"/>
      <c r="II49" s="99"/>
      <c r="IJ49" s="99"/>
      <c r="IK49" s="99"/>
      <c r="IL49" s="99"/>
      <c r="IM49" s="99"/>
      <c r="IN49" s="99"/>
      <c r="IO49" s="99"/>
      <c r="IP49" s="99"/>
      <c r="IQ49" s="99"/>
      <c r="IR49" s="99"/>
      <c r="IS49" s="99"/>
      <c r="IT49" s="99"/>
      <c r="IU49" s="99"/>
      <c r="IV49" s="99"/>
      <c r="IW49" s="99"/>
      <c r="IX49" s="99"/>
      <c r="IY49" s="99"/>
      <c r="IZ49" s="99"/>
      <c r="JA49" s="99"/>
      <c r="JB49" s="99"/>
      <c r="JC49" s="99"/>
      <c r="JD49" s="99"/>
      <c r="JE49" s="99"/>
      <c r="JF49" s="99"/>
      <c r="JG49" s="99"/>
      <c r="JH49" s="99"/>
      <c r="JI49" s="99"/>
      <c r="JJ49" s="99"/>
      <c r="JK49" s="99"/>
      <c r="JL49" s="99"/>
      <c r="JM49" s="99"/>
      <c r="JN49" s="99"/>
      <c r="JO49" s="99"/>
      <c r="JP49" s="99"/>
      <c r="JQ49" s="99"/>
      <c r="JR49" s="99"/>
      <c r="JS49" s="99"/>
      <c r="JT49" s="99"/>
      <c r="JU49" s="99"/>
      <c r="JV49" s="99"/>
      <c r="JW49" s="99"/>
      <c r="JX49" s="99"/>
      <c r="JY49" s="99"/>
      <c r="JZ49" s="99"/>
      <c r="KA49" s="99"/>
      <c r="KB49" s="99"/>
      <c r="KC49" s="99"/>
      <c r="KD49" s="99"/>
      <c r="KE49" s="99"/>
      <c r="KF49" s="99"/>
      <c r="KG49" s="99"/>
      <c r="KH49" s="99"/>
      <c r="KI49" s="99"/>
      <c r="KJ49" s="99"/>
    </row>
    <row r="50" spans="19:296">
      <c r="S50" s="138">
        <v>5.2</v>
      </c>
      <c r="T50" s="274">
        <v>1.4903846153846154</v>
      </c>
      <c r="U50" s="138">
        <v>2</v>
      </c>
      <c r="V50" s="138">
        <v>3</v>
      </c>
      <c r="W50" s="130" t="s">
        <v>97</v>
      </c>
      <c r="X50" s="130" t="s">
        <v>98</v>
      </c>
      <c r="Y50" s="130">
        <v>14</v>
      </c>
      <c r="Z50" s="176" t="s">
        <v>116</v>
      </c>
      <c r="AB50" s="204">
        <v>6.2</v>
      </c>
      <c r="AC50" s="274">
        <v>1.25</v>
      </c>
      <c r="AD50" s="138">
        <v>2</v>
      </c>
      <c r="AE50" s="138">
        <v>3</v>
      </c>
      <c r="AF50" s="130" t="s">
        <v>96</v>
      </c>
      <c r="AG50" s="130" t="s">
        <v>98</v>
      </c>
      <c r="AH50" s="130">
        <v>15</v>
      </c>
      <c r="AI50" s="176" t="s">
        <v>116</v>
      </c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  <c r="CG50" s="99"/>
      <c r="CH50" s="99"/>
      <c r="CI50" s="99"/>
      <c r="CJ50" s="99"/>
      <c r="CK50" s="99"/>
      <c r="CL50" s="99"/>
      <c r="CM50" s="99"/>
      <c r="CN50" s="99"/>
      <c r="CO50" s="335"/>
      <c r="CP50" s="335"/>
      <c r="CQ50" s="99"/>
      <c r="CR50" s="99"/>
      <c r="CS50" s="99"/>
      <c r="CT50" s="99"/>
      <c r="CU50" s="99"/>
      <c r="CV50" s="99"/>
      <c r="CW50" s="99"/>
      <c r="CX50" s="99"/>
      <c r="CY50" s="99"/>
      <c r="CZ50" s="99"/>
      <c r="DA50" s="99"/>
      <c r="DB50" s="99"/>
      <c r="DC50" s="99"/>
      <c r="DD50" s="99"/>
      <c r="DE50" s="99"/>
      <c r="DF50" s="99"/>
      <c r="DG50" s="99"/>
      <c r="DH50" s="99"/>
      <c r="DI50" s="99"/>
      <c r="DJ50" s="99"/>
      <c r="DK50" s="99"/>
      <c r="DL50" s="99"/>
      <c r="DM50" s="99"/>
      <c r="DN50" s="99"/>
      <c r="DO50" s="99"/>
      <c r="DP50" s="99"/>
      <c r="DQ50" s="99"/>
      <c r="DR50" s="99"/>
      <c r="DS50" s="99"/>
      <c r="DT50" s="99"/>
      <c r="DU50" s="99"/>
      <c r="DV50" s="99"/>
      <c r="DW50" s="99"/>
      <c r="DX50" s="99"/>
      <c r="DY50" s="99"/>
      <c r="DZ50" s="99"/>
      <c r="EA50" s="99"/>
      <c r="EB50" s="99"/>
      <c r="EC50" s="99"/>
      <c r="ED50" s="99"/>
      <c r="EE50" s="99"/>
      <c r="EF50" s="225"/>
      <c r="EG50" s="331"/>
      <c r="EH50" s="225"/>
      <c r="EI50" s="225"/>
      <c r="EJ50" s="178"/>
      <c r="EK50" s="178"/>
      <c r="EL50" s="178"/>
      <c r="EM50" s="226"/>
      <c r="EN50" s="99"/>
      <c r="EO50" s="99"/>
      <c r="EP50" s="99"/>
      <c r="EQ50" s="99"/>
      <c r="ER50" s="99"/>
      <c r="ES50" s="99"/>
      <c r="ET50" s="99"/>
      <c r="EU50" s="99"/>
      <c r="EV50" s="99"/>
      <c r="EW50" s="99"/>
      <c r="EX50" s="99"/>
      <c r="EY50" s="99"/>
      <c r="EZ50" s="99"/>
      <c r="FA50" s="99"/>
      <c r="FB50" s="99"/>
      <c r="FC50" s="99"/>
      <c r="FD50" s="99"/>
      <c r="FE50" s="99"/>
      <c r="FF50" s="99"/>
      <c r="FG50" s="99"/>
      <c r="FH50" s="99"/>
      <c r="FI50" s="99"/>
      <c r="FJ50" s="99"/>
      <c r="FK50" s="99"/>
      <c r="FL50" s="99"/>
      <c r="FM50" s="99"/>
      <c r="FN50" s="99"/>
      <c r="FO50" s="99"/>
      <c r="FP50" s="99"/>
      <c r="FQ50" s="99"/>
      <c r="FR50" s="99"/>
      <c r="FS50" s="99"/>
      <c r="FT50" s="99"/>
      <c r="FU50" s="99"/>
      <c r="FV50" s="99"/>
      <c r="FW50" s="99"/>
      <c r="FX50" s="99"/>
      <c r="FY50" s="99"/>
      <c r="FZ50" s="99"/>
      <c r="GA50" s="99"/>
      <c r="GB50" s="99"/>
      <c r="GC50" s="99"/>
      <c r="GD50" s="99"/>
      <c r="GE50" s="99"/>
      <c r="GF50" s="99"/>
      <c r="GG50" s="99"/>
      <c r="GH50" s="99"/>
      <c r="GI50" s="99"/>
      <c r="GJ50" s="99"/>
      <c r="GK50" s="99"/>
      <c r="GL50" s="99"/>
      <c r="GM50" s="99"/>
      <c r="GN50" s="99"/>
      <c r="GO50" s="99"/>
      <c r="GP50" s="99"/>
      <c r="GQ50" s="99"/>
      <c r="GR50" s="99"/>
      <c r="GS50" s="99"/>
      <c r="GT50" s="99"/>
      <c r="GU50" s="99"/>
      <c r="GV50" s="99"/>
      <c r="GW50" s="99"/>
      <c r="GX50" s="99"/>
      <c r="GY50" s="99"/>
      <c r="GZ50" s="99"/>
      <c r="HA50" s="99"/>
      <c r="HB50" s="99"/>
      <c r="HC50" s="99"/>
      <c r="HD50" s="99"/>
      <c r="HE50" s="99"/>
      <c r="HF50" s="99"/>
      <c r="HG50" s="99"/>
      <c r="HH50" s="99"/>
      <c r="HI50" s="99"/>
      <c r="HJ50" s="99"/>
      <c r="HK50" s="99"/>
      <c r="HL50" s="99"/>
      <c r="HM50" s="99"/>
      <c r="HN50" s="99"/>
      <c r="HO50" s="99"/>
      <c r="HP50" s="99"/>
      <c r="HQ50" s="99"/>
      <c r="HR50" s="99"/>
      <c r="HS50" s="99"/>
      <c r="HT50" s="99"/>
      <c r="HU50" s="99"/>
      <c r="HV50" s="99"/>
      <c r="HW50" s="99"/>
      <c r="HX50" s="99"/>
      <c r="HY50" s="99"/>
      <c r="HZ50" s="99"/>
      <c r="IA50" s="99"/>
      <c r="IB50" s="99"/>
      <c r="IC50" s="99"/>
      <c r="ID50" s="99"/>
      <c r="IE50" s="99"/>
      <c r="IF50" s="99"/>
      <c r="IG50" s="99"/>
      <c r="IH50" s="99"/>
      <c r="II50" s="99"/>
      <c r="IJ50" s="99"/>
      <c r="IK50" s="99"/>
      <c r="IL50" s="99"/>
      <c r="IM50" s="99"/>
      <c r="IN50" s="99"/>
      <c r="IO50" s="99"/>
      <c r="IP50" s="99"/>
      <c r="IQ50" s="99"/>
      <c r="IR50" s="99"/>
      <c r="IS50" s="99"/>
      <c r="IT50" s="99"/>
      <c r="IU50" s="99"/>
      <c r="IV50" s="99"/>
      <c r="IW50" s="99"/>
      <c r="IX50" s="99"/>
      <c r="IY50" s="99"/>
      <c r="IZ50" s="99"/>
      <c r="JA50" s="99"/>
      <c r="JB50" s="99"/>
      <c r="JC50" s="99"/>
      <c r="JD50" s="99"/>
      <c r="JE50" s="99"/>
      <c r="JF50" s="99"/>
      <c r="JG50" s="99"/>
      <c r="JH50" s="99"/>
      <c r="JI50" s="99"/>
      <c r="JJ50" s="99"/>
      <c r="JK50" s="99"/>
      <c r="JL50" s="99"/>
      <c r="JM50" s="99"/>
      <c r="JN50" s="99"/>
      <c r="JO50" s="99"/>
      <c r="JP50" s="99"/>
      <c r="JQ50" s="99"/>
      <c r="JR50" s="99"/>
      <c r="JS50" s="99"/>
      <c r="JT50" s="99"/>
      <c r="JU50" s="99"/>
      <c r="JV50" s="99"/>
      <c r="JW50" s="99"/>
      <c r="JX50" s="99"/>
      <c r="JY50" s="99"/>
      <c r="JZ50" s="99"/>
      <c r="KA50" s="99"/>
      <c r="KB50" s="99"/>
      <c r="KC50" s="99"/>
      <c r="KD50" s="99"/>
      <c r="KE50" s="99"/>
      <c r="KF50" s="99"/>
      <c r="KG50" s="99"/>
      <c r="KH50" s="99"/>
      <c r="KI50" s="99"/>
      <c r="KJ50" s="99"/>
    </row>
    <row r="51" spans="19:296">
      <c r="S51" s="138">
        <v>5.6</v>
      </c>
      <c r="T51" s="274">
        <v>1.3839285714285716</v>
      </c>
      <c r="U51" s="138">
        <v>1</v>
      </c>
      <c r="V51" s="138">
        <v>3</v>
      </c>
      <c r="W51" s="130" t="s">
        <v>97</v>
      </c>
      <c r="X51" s="130" t="s">
        <v>98</v>
      </c>
      <c r="Y51" s="130">
        <v>14</v>
      </c>
      <c r="Z51" s="176" t="s">
        <v>116</v>
      </c>
      <c r="AB51" s="204">
        <v>9.6999999999999993</v>
      </c>
      <c r="AC51" s="274">
        <v>0.7989690721649485</v>
      </c>
      <c r="AD51" s="138">
        <v>2</v>
      </c>
      <c r="AE51" s="138">
        <v>3</v>
      </c>
      <c r="AF51" s="130" t="s">
        <v>96</v>
      </c>
      <c r="AG51" s="130" t="s">
        <v>98</v>
      </c>
      <c r="AH51" s="130">
        <v>15</v>
      </c>
      <c r="AI51" s="176" t="s">
        <v>116</v>
      </c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/>
      <c r="BU51" s="99"/>
      <c r="BV51" s="99"/>
      <c r="BW51" s="99"/>
      <c r="BX51" s="99"/>
      <c r="BY51" s="99"/>
      <c r="BZ51" s="99"/>
      <c r="CA51" s="99"/>
      <c r="CB51" s="99"/>
      <c r="CC51" s="99"/>
      <c r="CD51" s="99"/>
      <c r="CE51" s="99"/>
      <c r="CF51" s="99"/>
      <c r="CG51" s="99"/>
      <c r="CH51" s="99"/>
      <c r="CI51" s="99"/>
      <c r="CJ51" s="99"/>
      <c r="CK51" s="99"/>
      <c r="CL51" s="99"/>
      <c r="CM51" s="99"/>
      <c r="CN51" s="99"/>
      <c r="CO51" s="99"/>
      <c r="CP51" s="99"/>
      <c r="CQ51" s="99"/>
      <c r="CR51" s="99"/>
      <c r="CS51" s="99"/>
      <c r="CT51" s="99"/>
      <c r="CU51" s="99"/>
      <c r="CV51" s="99"/>
      <c r="CW51" s="99"/>
      <c r="CX51" s="99"/>
      <c r="CY51" s="99"/>
      <c r="CZ51" s="99"/>
      <c r="DA51" s="99"/>
      <c r="DB51" s="99"/>
      <c r="DC51" s="99"/>
      <c r="DD51" s="99"/>
      <c r="DE51" s="99"/>
      <c r="DF51" s="99"/>
      <c r="DG51" s="99"/>
      <c r="DH51" s="99"/>
      <c r="DI51" s="99"/>
      <c r="DJ51" s="99"/>
      <c r="DK51" s="99"/>
      <c r="DL51" s="99"/>
      <c r="DM51" s="99"/>
      <c r="DN51" s="99"/>
      <c r="DO51" s="99"/>
      <c r="DP51" s="99"/>
      <c r="DQ51" s="99"/>
      <c r="DR51" s="99"/>
      <c r="DS51" s="99"/>
      <c r="DT51" s="99"/>
      <c r="DU51" s="99"/>
      <c r="DV51" s="99"/>
      <c r="DW51" s="99"/>
      <c r="DX51" s="99"/>
      <c r="DY51" s="99"/>
      <c r="DZ51" s="99"/>
      <c r="EA51" s="99"/>
      <c r="EB51" s="99"/>
      <c r="EC51" s="99"/>
      <c r="ED51" s="99"/>
      <c r="EE51" s="99"/>
      <c r="EF51" s="225"/>
      <c r="EG51" s="331"/>
      <c r="EH51" s="225"/>
      <c r="EI51" s="225"/>
      <c r="EJ51" s="178"/>
      <c r="EK51" s="178"/>
      <c r="EL51" s="178"/>
      <c r="EM51" s="226"/>
      <c r="EN51" s="99"/>
      <c r="EO51" s="99"/>
      <c r="EP51" s="99"/>
      <c r="EQ51" s="99"/>
      <c r="ER51" s="99"/>
      <c r="ES51" s="99"/>
      <c r="ET51" s="99"/>
      <c r="EU51" s="99"/>
      <c r="EV51" s="99"/>
      <c r="EW51" s="99"/>
      <c r="EX51" s="99"/>
      <c r="EY51" s="99"/>
      <c r="EZ51" s="99"/>
      <c r="FA51" s="99"/>
      <c r="FB51" s="99"/>
      <c r="FC51" s="99"/>
      <c r="FD51" s="99"/>
      <c r="FE51" s="99"/>
      <c r="FF51" s="99"/>
      <c r="FG51" s="99"/>
      <c r="FH51" s="99"/>
      <c r="FI51" s="99"/>
      <c r="FJ51" s="99"/>
      <c r="FK51" s="99"/>
      <c r="FL51" s="99"/>
      <c r="FM51" s="99"/>
      <c r="FN51" s="99"/>
      <c r="FO51" s="99"/>
      <c r="FP51" s="99"/>
      <c r="FQ51" s="99"/>
      <c r="FR51" s="99"/>
      <c r="FS51" s="99"/>
      <c r="FT51" s="99"/>
      <c r="FU51" s="99"/>
      <c r="FV51" s="99"/>
      <c r="FW51" s="99"/>
      <c r="FX51" s="99"/>
      <c r="FY51" s="99"/>
      <c r="FZ51" s="99"/>
      <c r="GA51" s="99"/>
      <c r="GB51" s="99"/>
      <c r="GC51" s="99"/>
      <c r="GD51" s="99"/>
      <c r="GE51" s="99"/>
      <c r="GF51" s="99"/>
      <c r="GG51" s="99"/>
      <c r="GH51" s="99"/>
      <c r="GI51" s="99"/>
      <c r="GJ51" s="99"/>
      <c r="GK51" s="99"/>
      <c r="GL51" s="99"/>
      <c r="GM51" s="99"/>
      <c r="GN51" s="99"/>
      <c r="GO51" s="99"/>
      <c r="GP51" s="99"/>
      <c r="GQ51" s="99"/>
      <c r="GR51" s="99"/>
      <c r="GS51" s="99"/>
      <c r="GT51" s="99"/>
      <c r="GU51" s="99"/>
      <c r="GV51" s="99"/>
      <c r="GW51" s="99"/>
      <c r="GX51" s="99"/>
      <c r="GY51" s="99"/>
      <c r="GZ51" s="99"/>
      <c r="HA51" s="99"/>
      <c r="HB51" s="99"/>
      <c r="HC51" s="99"/>
      <c r="HD51" s="99"/>
      <c r="HE51" s="99"/>
      <c r="HF51" s="99"/>
      <c r="HG51" s="99"/>
      <c r="HH51" s="99"/>
      <c r="HI51" s="99"/>
      <c r="HJ51" s="99"/>
      <c r="HK51" s="99"/>
      <c r="HL51" s="99"/>
      <c r="HM51" s="99"/>
      <c r="HN51" s="99"/>
      <c r="HO51" s="99"/>
      <c r="HP51" s="99"/>
      <c r="HQ51" s="99"/>
      <c r="HR51" s="99"/>
      <c r="HS51" s="99"/>
      <c r="HT51" s="99"/>
      <c r="HU51" s="99"/>
      <c r="HV51" s="99"/>
      <c r="HW51" s="99"/>
      <c r="HX51" s="99"/>
      <c r="HY51" s="99"/>
      <c r="HZ51" s="99"/>
      <c r="IA51" s="99"/>
      <c r="IB51" s="99"/>
      <c r="IC51" s="99"/>
      <c r="ID51" s="99"/>
      <c r="IE51" s="99"/>
      <c r="IF51" s="99"/>
      <c r="IG51" s="99"/>
      <c r="IH51" s="99"/>
      <c r="II51" s="99"/>
      <c r="IJ51" s="99"/>
      <c r="IK51" s="99"/>
      <c r="IL51" s="99"/>
      <c r="IM51" s="99"/>
      <c r="IN51" s="99"/>
      <c r="IO51" s="99"/>
      <c r="IP51" s="99"/>
      <c r="IQ51" s="99"/>
      <c r="IR51" s="99"/>
      <c r="IS51" s="99"/>
      <c r="IT51" s="99"/>
      <c r="IU51" s="99"/>
      <c r="IV51" s="99"/>
      <c r="IW51" s="99"/>
      <c r="IX51" s="99"/>
      <c r="IY51" s="99"/>
      <c r="IZ51" s="99"/>
      <c r="JA51" s="99"/>
      <c r="JB51" s="99"/>
      <c r="JC51" s="99"/>
      <c r="JD51" s="99"/>
      <c r="JE51" s="99"/>
      <c r="JF51" s="99"/>
      <c r="JG51" s="99"/>
      <c r="JH51" s="99"/>
      <c r="JI51" s="99"/>
      <c r="JJ51" s="99"/>
      <c r="JK51" s="99"/>
      <c r="JL51" s="99"/>
      <c r="JM51" s="99"/>
      <c r="JN51" s="99"/>
      <c r="JO51" s="99"/>
      <c r="JP51" s="99"/>
      <c r="JQ51" s="99"/>
      <c r="JR51" s="99"/>
      <c r="JS51" s="99"/>
      <c r="JT51" s="99"/>
      <c r="JU51" s="99"/>
      <c r="JV51" s="99"/>
      <c r="JW51" s="99"/>
      <c r="JX51" s="99"/>
      <c r="JY51" s="99"/>
      <c r="JZ51" s="99"/>
      <c r="KA51" s="99"/>
      <c r="KB51" s="99"/>
      <c r="KC51" s="99"/>
      <c r="KD51" s="99"/>
      <c r="KE51" s="99"/>
      <c r="KF51" s="99"/>
      <c r="KG51" s="99"/>
      <c r="KH51" s="99"/>
      <c r="KI51" s="99"/>
      <c r="KJ51" s="99"/>
    </row>
    <row r="52" spans="19:296">
      <c r="S52" s="138">
        <v>5.7</v>
      </c>
      <c r="T52" s="274">
        <v>1.3596491228070176</v>
      </c>
      <c r="U52" s="138">
        <v>1</v>
      </c>
      <c r="V52" s="138">
        <v>3</v>
      </c>
      <c r="W52" s="130" t="s">
        <v>97</v>
      </c>
      <c r="X52" s="130" t="s">
        <v>98</v>
      </c>
      <c r="Y52" s="130">
        <v>14</v>
      </c>
      <c r="Z52" s="176" t="s">
        <v>116</v>
      </c>
      <c r="AB52" s="204">
        <v>7.4</v>
      </c>
      <c r="AC52" s="274">
        <v>1.0472972972972971</v>
      </c>
      <c r="AD52" s="138">
        <v>2</v>
      </c>
      <c r="AE52" s="138">
        <v>4</v>
      </c>
      <c r="AF52" s="130" t="s">
        <v>96</v>
      </c>
      <c r="AG52" s="130" t="s">
        <v>99</v>
      </c>
      <c r="AH52" s="130">
        <v>15</v>
      </c>
      <c r="AI52" s="176" t="s">
        <v>116</v>
      </c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99"/>
      <c r="DC52" s="99"/>
      <c r="DD52" s="99"/>
      <c r="DE52" s="99"/>
      <c r="DF52" s="99"/>
      <c r="DG52" s="99"/>
      <c r="DH52" s="99"/>
      <c r="DI52" s="99"/>
      <c r="DJ52" s="99"/>
      <c r="DK52" s="99"/>
      <c r="DL52" s="99"/>
      <c r="DM52" s="99"/>
      <c r="DN52" s="99"/>
      <c r="DO52" s="99"/>
      <c r="DP52" s="99"/>
      <c r="DQ52" s="99"/>
      <c r="DR52" s="99"/>
      <c r="DS52" s="99"/>
      <c r="DT52" s="99"/>
      <c r="DU52" s="99"/>
      <c r="DV52" s="99"/>
      <c r="DW52" s="99"/>
      <c r="DX52" s="99"/>
      <c r="DY52" s="99"/>
      <c r="DZ52" s="99"/>
      <c r="EA52" s="99"/>
      <c r="EB52" s="99"/>
      <c r="EC52" s="99"/>
      <c r="ED52" s="99"/>
      <c r="EE52" s="99"/>
      <c r="EF52" s="225"/>
      <c r="EG52" s="331"/>
      <c r="EH52" s="225"/>
      <c r="EI52" s="225"/>
      <c r="EJ52" s="178"/>
      <c r="EK52" s="178"/>
      <c r="EL52" s="178"/>
      <c r="EM52" s="226"/>
      <c r="EN52" s="99"/>
      <c r="EO52" s="99"/>
      <c r="EP52" s="99"/>
      <c r="EQ52" s="99"/>
      <c r="ER52" s="99"/>
      <c r="ES52" s="99"/>
      <c r="ET52" s="99"/>
      <c r="EU52" s="99"/>
      <c r="EV52" s="99"/>
      <c r="EW52" s="99"/>
      <c r="EX52" s="99"/>
      <c r="EY52" s="99"/>
      <c r="EZ52" s="99"/>
      <c r="FA52" s="99"/>
      <c r="FB52" s="99"/>
      <c r="FC52" s="99"/>
      <c r="FD52" s="99"/>
      <c r="FE52" s="99"/>
      <c r="FF52" s="99"/>
      <c r="FG52" s="99"/>
      <c r="FH52" s="99"/>
      <c r="FI52" s="99"/>
      <c r="FJ52" s="99"/>
      <c r="FK52" s="99"/>
      <c r="FL52" s="99"/>
      <c r="FM52" s="99"/>
      <c r="FN52" s="99"/>
      <c r="FO52" s="99"/>
      <c r="FP52" s="99"/>
      <c r="FQ52" s="99"/>
      <c r="FR52" s="99"/>
      <c r="FS52" s="99"/>
      <c r="FT52" s="99"/>
      <c r="FU52" s="99"/>
      <c r="FV52" s="99"/>
      <c r="FW52" s="99"/>
      <c r="FX52" s="99"/>
      <c r="FY52" s="99"/>
      <c r="FZ52" s="99"/>
      <c r="GA52" s="99"/>
      <c r="GB52" s="99"/>
      <c r="GC52" s="99"/>
      <c r="GD52" s="99"/>
      <c r="GE52" s="99"/>
      <c r="GF52" s="99"/>
      <c r="GG52" s="99"/>
      <c r="GH52" s="99"/>
      <c r="GI52" s="99"/>
      <c r="GJ52" s="99"/>
      <c r="GK52" s="99"/>
      <c r="GL52" s="99"/>
      <c r="GM52" s="99"/>
      <c r="GN52" s="99"/>
      <c r="GO52" s="99"/>
      <c r="GP52" s="99"/>
      <c r="GQ52" s="99"/>
      <c r="GR52" s="99"/>
      <c r="GS52" s="99"/>
      <c r="GT52" s="99"/>
      <c r="GU52" s="99"/>
      <c r="GV52" s="99"/>
      <c r="GW52" s="99"/>
      <c r="GX52" s="99"/>
      <c r="GY52" s="99"/>
      <c r="GZ52" s="99"/>
      <c r="HA52" s="99"/>
      <c r="HB52" s="99"/>
      <c r="HC52" s="99"/>
      <c r="HD52" s="99"/>
      <c r="HE52" s="99"/>
      <c r="HF52" s="99"/>
      <c r="HG52" s="99"/>
      <c r="HH52" s="99"/>
      <c r="HI52" s="99"/>
      <c r="HJ52" s="99"/>
      <c r="HK52" s="99"/>
      <c r="HL52" s="99"/>
      <c r="HM52" s="99"/>
      <c r="HN52" s="99"/>
      <c r="HO52" s="99"/>
      <c r="HP52" s="99"/>
      <c r="HQ52" s="99"/>
      <c r="HR52" s="99"/>
      <c r="HS52" s="99"/>
      <c r="HT52" s="99"/>
      <c r="HU52" s="99"/>
      <c r="HV52" s="99"/>
      <c r="HW52" s="99"/>
      <c r="HX52" s="99"/>
      <c r="HY52" s="99"/>
      <c r="HZ52" s="99"/>
      <c r="IA52" s="99"/>
      <c r="IB52" s="99"/>
      <c r="IC52" s="99"/>
      <c r="ID52" s="99"/>
      <c r="IE52" s="99"/>
      <c r="IF52" s="99"/>
      <c r="IG52" s="99"/>
      <c r="IH52" s="99"/>
      <c r="II52" s="99"/>
      <c r="IJ52" s="99"/>
      <c r="IK52" s="99"/>
      <c r="IL52" s="99"/>
      <c r="IM52" s="99"/>
      <c r="IN52" s="99"/>
      <c r="IO52" s="99"/>
      <c r="IP52" s="99"/>
      <c r="IQ52" s="99"/>
      <c r="IR52" s="99"/>
      <c r="IS52" s="99"/>
      <c r="IT52" s="99"/>
      <c r="IU52" s="99"/>
      <c r="IV52" s="99"/>
      <c r="IW52" s="99"/>
      <c r="IX52" s="99"/>
      <c r="IY52" s="99"/>
      <c r="IZ52" s="99"/>
      <c r="JA52" s="99"/>
      <c r="JB52" s="99"/>
      <c r="JC52" s="99"/>
      <c r="JD52" s="99"/>
      <c r="JE52" s="99"/>
      <c r="JF52" s="99"/>
      <c r="JG52" s="99"/>
      <c r="JH52" s="99"/>
      <c r="JI52" s="99"/>
      <c r="JJ52" s="99"/>
      <c r="JK52" s="99"/>
      <c r="JL52" s="99"/>
      <c r="JM52" s="99"/>
      <c r="JN52" s="99"/>
      <c r="JO52" s="99"/>
      <c r="JP52" s="99"/>
      <c r="JQ52" s="99"/>
      <c r="JR52" s="99"/>
      <c r="JS52" s="99"/>
      <c r="JT52" s="99"/>
      <c r="JU52" s="99"/>
      <c r="JV52" s="99"/>
      <c r="JW52" s="99"/>
      <c r="JX52" s="99"/>
      <c r="JY52" s="99"/>
      <c r="JZ52" s="99"/>
      <c r="KA52" s="99"/>
      <c r="KB52" s="99"/>
      <c r="KC52" s="99"/>
      <c r="KD52" s="99"/>
      <c r="KE52" s="99"/>
      <c r="KF52" s="99"/>
      <c r="KG52" s="99"/>
      <c r="KH52" s="99"/>
      <c r="KI52" s="99"/>
      <c r="KJ52" s="99"/>
    </row>
    <row r="53" spans="19:296">
      <c r="S53" s="138">
        <v>6.3</v>
      </c>
      <c r="T53" s="274">
        <v>1.2301587301587302</v>
      </c>
      <c r="U53" s="138">
        <v>1</v>
      </c>
      <c r="V53" s="138">
        <v>3</v>
      </c>
      <c r="W53" s="130" t="s">
        <v>97</v>
      </c>
      <c r="X53" s="130" t="s">
        <v>98</v>
      </c>
      <c r="Y53" s="130">
        <v>14</v>
      </c>
      <c r="Z53" s="176" t="s">
        <v>116</v>
      </c>
      <c r="AB53" s="204">
        <v>10.3</v>
      </c>
      <c r="AC53" s="274">
        <v>0.75242718446601942</v>
      </c>
      <c r="AD53" s="138">
        <v>3</v>
      </c>
      <c r="AE53" s="138">
        <v>3</v>
      </c>
      <c r="AF53" s="130" t="s">
        <v>96</v>
      </c>
      <c r="AG53" s="130" t="s">
        <v>98</v>
      </c>
      <c r="AH53" s="130">
        <v>15</v>
      </c>
      <c r="AI53" s="176" t="s">
        <v>116</v>
      </c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F53" s="99"/>
      <c r="DG53" s="99"/>
      <c r="DH53" s="99"/>
      <c r="DI53" s="99"/>
      <c r="DJ53" s="99"/>
      <c r="DK53" s="99"/>
      <c r="DL53" s="99"/>
      <c r="DM53" s="99"/>
      <c r="DN53" s="99"/>
      <c r="DO53" s="99"/>
      <c r="DP53" s="99"/>
      <c r="DQ53" s="99"/>
      <c r="DR53" s="99"/>
      <c r="DS53" s="99"/>
      <c r="DT53" s="99"/>
      <c r="DU53" s="99"/>
      <c r="DV53" s="99"/>
      <c r="DW53" s="99"/>
      <c r="DX53" s="99"/>
      <c r="DY53" s="99"/>
      <c r="DZ53" s="99"/>
      <c r="EA53" s="99"/>
      <c r="EB53" s="99"/>
      <c r="EC53" s="99"/>
      <c r="ED53" s="99"/>
      <c r="EE53" s="99"/>
      <c r="EF53" s="225"/>
      <c r="EG53" s="331"/>
      <c r="EH53" s="225"/>
      <c r="EI53" s="225"/>
      <c r="EJ53" s="178"/>
      <c r="EK53" s="178"/>
      <c r="EL53" s="178"/>
      <c r="EM53" s="226"/>
      <c r="EN53" s="99"/>
      <c r="EO53" s="99"/>
      <c r="EP53" s="99"/>
      <c r="EQ53" s="99"/>
      <c r="ER53" s="99"/>
      <c r="ES53" s="99"/>
      <c r="ET53" s="99"/>
      <c r="EU53" s="99"/>
      <c r="EV53" s="99"/>
      <c r="EW53" s="99"/>
      <c r="EX53" s="99"/>
      <c r="EY53" s="99"/>
      <c r="EZ53" s="99"/>
      <c r="FA53" s="99"/>
      <c r="FB53" s="99"/>
      <c r="FC53" s="99"/>
      <c r="FD53" s="99"/>
      <c r="FE53" s="99"/>
      <c r="FF53" s="99"/>
      <c r="FG53" s="99"/>
      <c r="FH53" s="99"/>
      <c r="FI53" s="99"/>
      <c r="FJ53" s="99"/>
      <c r="FK53" s="99"/>
      <c r="FL53" s="99"/>
      <c r="FM53" s="99"/>
      <c r="FN53" s="99"/>
      <c r="FO53" s="99"/>
      <c r="FP53" s="99"/>
      <c r="FQ53" s="99"/>
      <c r="FR53" s="99"/>
      <c r="FS53" s="99"/>
      <c r="FT53" s="99"/>
      <c r="FU53" s="99"/>
      <c r="FV53" s="99"/>
      <c r="FW53" s="99"/>
      <c r="FX53" s="99"/>
      <c r="FY53" s="99"/>
      <c r="FZ53" s="99"/>
      <c r="GA53" s="99"/>
      <c r="GB53" s="99"/>
      <c r="GC53" s="99"/>
      <c r="GD53" s="99"/>
      <c r="GE53" s="99"/>
      <c r="GF53" s="99"/>
      <c r="GG53" s="99"/>
      <c r="GH53" s="99"/>
      <c r="GI53" s="99"/>
      <c r="GJ53" s="99"/>
      <c r="GK53" s="99"/>
      <c r="GL53" s="99"/>
      <c r="GM53" s="99"/>
      <c r="GN53" s="99"/>
      <c r="GO53" s="99"/>
      <c r="GP53" s="99"/>
      <c r="GQ53" s="99"/>
      <c r="GR53" s="99"/>
      <c r="GS53" s="99"/>
      <c r="GT53" s="99"/>
      <c r="GU53" s="99"/>
      <c r="GV53" s="99"/>
      <c r="GW53" s="99"/>
      <c r="GX53" s="99"/>
      <c r="GY53" s="99"/>
      <c r="GZ53" s="99"/>
      <c r="HA53" s="99"/>
      <c r="HB53" s="99"/>
      <c r="HC53" s="99"/>
      <c r="HD53" s="99"/>
      <c r="HE53" s="99"/>
      <c r="HF53" s="99"/>
      <c r="HG53" s="99"/>
      <c r="HH53" s="99"/>
      <c r="HI53" s="99"/>
      <c r="HJ53" s="99"/>
      <c r="HK53" s="99"/>
      <c r="HL53" s="99"/>
      <c r="HM53" s="99"/>
      <c r="HN53" s="99"/>
      <c r="HO53" s="99"/>
      <c r="HP53" s="99"/>
      <c r="HQ53" s="99"/>
      <c r="HR53" s="99"/>
      <c r="HS53" s="99"/>
      <c r="HT53" s="99"/>
      <c r="HU53" s="99"/>
      <c r="HV53" s="99"/>
      <c r="HW53" s="99"/>
      <c r="HX53" s="99"/>
      <c r="HY53" s="99"/>
      <c r="HZ53" s="99"/>
      <c r="IA53" s="99"/>
      <c r="IB53" s="99"/>
      <c r="IC53" s="99"/>
      <c r="ID53" s="99"/>
      <c r="IE53" s="99"/>
      <c r="IF53" s="99"/>
      <c r="IG53" s="99"/>
      <c r="IH53" s="99"/>
      <c r="II53" s="99"/>
      <c r="IJ53" s="99"/>
      <c r="IK53" s="99"/>
      <c r="IL53" s="99"/>
      <c r="IM53" s="99"/>
      <c r="IN53" s="99"/>
      <c r="IO53" s="99"/>
      <c r="IP53" s="99"/>
      <c r="IQ53" s="99"/>
      <c r="IR53" s="99"/>
      <c r="IS53" s="99"/>
      <c r="IT53" s="99"/>
      <c r="IU53" s="99"/>
      <c r="IV53" s="99"/>
      <c r="IW53" s="99"/>
      <c r="IX53" s="99"/>
      <c r="IY53" s="99"/>
      <c r="IZ53" s="99"/>
      <c r="JA53" s="99"/>
      <c r="JB53" s="99"/>
      <c r="JC53" s="99"/>
      <c r="JD53" s="99"/>
      <c r="JE53" s="99"/>
      <c r="JF53" s="99"/>
      <c r="JG53" s="99"/>
      <c r="JH53" s="99"/>
      <c r="JI53" s="99"/>
      <c r="JJ53" s="99"/>
      <c r="JK53" s="99"/>
      <c r="JL53" s="99"/>
      <c r="JM53" s="99"/>
      <c r="JN53" s="99"/>
      <c r="JO53" s="99"/>
      <c r="JP53" s="99"/>
      <c r="JQ53" s="99"/>
      <c r="JR53" s="99"/>
      <c r="JS53" s="99"/>
      <c r="JT53" s="99"/>
      <c r="JU53" s="99"/>
      <c r="JV53" s="99"/>
      <c r="JW53" s="99"/>
      <c r="JX53" s="99"/>
      <c r="JY53" s="99"/>
      <c r="JZ53" s="99"/>
      <c r="KA53" s="99"/>
      <c r="KB53" s="99"/>
      <c r="KC53" s="99"/>
      <c r="KD53" s="99"/>
      <c r="KE53" s="99"/>
      <c r="KF53" s="99"/>
      <c r="KG53" s="99"/>
      <c r="KH53" s="99"/>
      <c r="KI53" s="99"/>
      <c r="KJ53" s="99"/>
    </row>
    <row r="54" spans="19:296">
      <c r="S54" s="138">
        <v>5.6</v>
      </c>
      <c r="T54" s="274">
        <v>1.3839285714285716</v>
      </c>
      <c r="U54" s="138">
        <v>1</v>
      </c>
      <c r="V54" s="138">
        <v>3</v>
      </c>
      <c r="W54" s="130" t="s">
        <v>97</v>
      </c>
      <c r="X54" s="130" t="s">
        <v>98</v>
      </c>
      <c r="Y54" s="130">
        <v>14</v>
      </c>
      <c r="Z54" s="176" t="s">
        <v>116</v>
      </c>
      <c r="AB54" s="204">
        <v>6</v>
      </c>
      <c r="AC54" s="274">
        <v>1.2916666666666667</v>
      </c>
      <c r="AD54" s="138">
        <v>2</v>
      </c>
      <c r="AE54" s="138">
        <v>3</v>
      </c>
      <c r="AF54" s="130" t="s">
        <v>96</v>
      </c>
      <c r="AG54" s="130" t="s">
        <v>98</v>
      </c>
      <c r="AH54" s="130">
        <v>15</v>
      </c>
      <c r="AI54" s="176" t="s">
        <v>116</v>
      </c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225"/>
      <c r="EG54" s="331"/>
      <c r="EH54" s="225"/>
      <c r="EI54" s="225"/>
      <c r="EJ54" s="178"/>
      <c r="EK54" s="178"/>
      <c r="EL54" s="178"/>
      <c r="EM54" s="226"/>
      <c r="EN54" s="99"/>
      <c r="EO54" s="99"/>
      <c r="EP54" s="99"/>
      <c r="EQ54" s="99"/>
      <c r="ER54" s="99"/>
      <c r="ES54" s="99"/>
      <c r="ET54" s="99"/>
      <c r="EU54" s="99"/>
      <c r="EV54" s="99"/>
      <c r="EW54" s="99"/>
      <c r="EX54" s="99"/>
      <c r="EY54" s="99"/>
      <c r="EZ54" s="99"/>
      <c r="FA54" s="99"/>
      <c r="FB54" s="99"/>
      <c r="FC54" s="99"/>
      <c r="FD54" s="99"/>
      <c r="FE54" s="99"/>
      <c r="FF54" s="99"/>
      <c r="FG54" s="99"/>
      <c r="FH54" s="99"/>
      <c r="FI54" s="99"/>
      <c r="FJ54" s="99"/>
      <c r="FK54" s="99"/>
      <c r="FL54" s="99"/>
      <c r="FM54" s="99"/>
      <c r="FN54" s="99"/>
      <c r="FO54" s="99"/>
      <c r="FP54" s="99"/>
      <c r="FQ54" s="99"/>
      <c r="FR54" s="99"/>
      <c r="FS54" s="99"/>
      <c r="FT54" s="99"/>
      <c r="FU54" s="99"/>
      <c r="FV54" s="99"/>
      <c r="FW54" s="99"/>
      <c r="FX54" s="99"/>
      <c r="FY54" s="99"/>
      <c r="FZ54" s="99"/>
      <c r="GA54" s="99"/>
      <c r="GB54" s="99"/>
      <c r="GC54" s="99"/>
      <c r="GD54" s="99"/>
      <c r="GE54" s="99"/>
      <c r="GF54" s="99"/>
      <c r="GG54" s="99"/>
      <c r="GH54" s="99"/>
      <c r="GI54" s="99"/>
      <c r="GJ54" s="99"/>
      <c r="GK54" s="99"/>
      <c r="GL54" s="99"/>
      <c r="GM54" s="99"/>
      <c r="GN54" s="99"/>
      <c r="GO54" s="99"/>
      <c r="GP54" s="99"/>
      <c r="GQ54" s="99"/>
      <c r="GR54" s="99"/>
      <c r="GS54" s="99"/>
      <c r="GT54" s="99"/>
      <c r="GU54" s="99"/>
      <c r="GV54" s="99"/>
      <c r="GW54" s="99"/>
      <c r="GX54" s="99"/>
      <c r="GY54" s="99"/>
      <c r="GZ54" s="99"/>
      <c r="HA54" s="99"/>
      <c r="HB54" s="99"/>
      <c r="HC54" s="99"/>
      <c r="HD54" s="99"/>
      <c r="HE54" s="99"/>
      <c r="HF54" s="99"/>
      <c r="HG54" s="99"/>
      <c r="HH54" s="99"/>
      <c r="HI54" s="99"/>
      <c r="HJ54" s="99"/>
      <c r="HK54" s="99"/>
      <c r="HL54" s="99"/>
      <c r="HM54" s="99"/>
      <c r="HN54" s="99"/>
      <c r="HO54" s="99"/>
      <c r="HP54" s="99"/>
      <c r="HQ54" s="99"/>
      <c r="HR54" s="99"/>
      <c r="HS54" s="99"/>
      <c r="HT54" s="99"/>
      <c r="HU54" s="99"/>
      <c r="HV54" s="99"/>
      <c r="HW54" s="99"/>
      <c r="HX54" s="99"/>
      <c r="HY54" s="99"/>
      <c r="HZ54" s="99"/>
      <c r="IA54" s="99"/>
      <c r="IB54" s="99"/>
      <c r="IC54" s="99"/>
      <c r="ID54" s="99"/>
      <c r="IE54" s="99"/>
      <c r="IF54" s="99"/>
      <c r="IG54" s="99"/>
      <c r="IH54" s="99"/>
      <c r="II54" s="99"/>
      <c r="IJ54" s="99"/>
      <c r="IK54" s="99"/>
      <c r="IL54" s="99"/>
      <c r="IM54" s="99"/>
      <c r="IN54" s="99"/>
      <c r="IO54" s="99"/>
      <c r="IP54" s="99"/>
      <c r="IQ54" s="99"/>
      <c r="IR54" s="99"/>
      <c r="IS54" s="99"/>
      <c r="IT54" s="99"/>
      <c r="IU54" s="99"/>
      <c r="IV54" s="99"/>
      <c r="IW54" s="99"/>
      <c r="IX54" s="99"/>
      <c r="IY54" s="99"/>
      <c r="IZ54" s="99"/>
      <c r="JA54" s="99"/>
      <c r="JB54" s="99"/>
      <c r="JC54" s="99"/>
      <c r="JD54" s="99"/>
      <c r="JE54" s="99"/>
      <c r="JF54" s="99"/>
      <c r="JG54" s="99"/>
      <c r="JH54" s="99"/>
      <c r="JI54" s="99"/>
      <c r="JJ54" s="99"/>
      <c r="JK54" s="99"/>
      <c r="JL54" s="99"/>
      <c r="JM54" s="99"/>
      <c r="JN54" s="99"/>
      <c r="JO54" s="99"/>
      <c r="JP54" s="99"/>
      <c r="JQ54" s="99"/>
      <c r="JR54" s="99"/>
      <c r="JS54" s="99"/>
      <c r="JT54" s="99"/>
      <c r="JU54" s="99"/>
      <c r="JV54" s="99"/>
      <c r="JW54" s="99"/>
      <c r="JX54" s="99"/>
      <c r="JY54" s="99"/>
      <c r="JZ54" s="99"/>
      <c r="KA54" s="99"/>
      <c r="KB54" s="99"/>
      <c r="KC54" s="99"/>
      <c r="KD54" s="99"/>
      <c r="KE54" s="99"/>
      <c r="KF54" s="99"/>
      <c r="KG54" s="99"/>
      <c r="KH54" s="99"/>
      <c r="KI54" s="99"/>
      <c r="KJ54" s="99"/>
    </row>
    <row r="55" spans="19:296">
      <c r="S55" s="138">
        <v>4.7</v>
      </c>
      <c r="T55" s="274">
        <v>1.6489361702127658</v>
      </c>
      <c r="U55" s="138">
        <v>1</v>
      </c>
      <c r="V55" s="138">
        <v>3</v>
      </c>
      <c r="W55" s="130" t="s">
        <v>97</v>
      </c>
      <c r="X55" s="130" t="s">
        <v>98</v>
      </c>
      <c r="Y55" s="130">
        <v>14</v>
      </c>
      <c r="Z55" s="176" t="s">
        <v>116</v>
      </c>
      <c r="AB55" s="204">
        <v>5.0999999999999996</v>
      </c>
      <c r="AC55" s="274">
        <v>1.5196078431372551</v>
      </c>
      <c r="AD55" s="138">
        <v>1</v>
      </c>
      <c r="AE55" s="138">
        <v>3</v>
      </c>
      <c r="AF55" s="130" t="s">
        <v>96</v>
      </c>
      <c r="AG55" s="130" t="s">
        <v>99</v>
      </c>
      <c r="AH55" s="130">
        <v>15</v>
      </c>
      <c r="AI55" s="176" t="s">
        <v>116</v>
      </c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  <c r="CA55" s="99"/>
      <c r="CB55" s="99"/>
      <c r="CC55" s="99"/>
      <c r="CD55" s="99"/>
      <c r="CE55" s="99"/>
      <c r="CF55" s="99"/>
      <c r="CG55" s="99"/>
      <c r="CH55" s="99"/>
      <c r="CI55" s="99"/>
      <c r="CJ55" s="99"/>
      <c r="CK55" s="99"/>
      <c r="CL55" s="99"/>
      <c r="CM55" s="99"/>
      <c r="CN55" s="99"/>
      <c r="CO55" s="99"/>
      <c r="CP55" s="99"/>
      <c r="CQ55" s="99"/>
      <c r="CR55" s="99"/>
      <c r="CS55" s="99"/>
      <c r="CT55" s="99"/>
      <c r="CU55" s="99"/>
      <c r="CV55" s="99"/>
      <c r="CW55" s="99"/>
      <c r="CX55" s="99"/>
      <c r="CY55" s="99"/>
      <c r="CZ55" s="99"/>
      <c r="DA55" s="99"/>
      <c r="DB55" s="99"/>
      <c r="DC55" s="99"/>
      <c r="DD55" s="99"/>
      <c r="DE55" s="99"/>
      <c r="DF55" s="99"/>
      <c r="DG55" s="99"/>
      <c r="DH55" s="99"/>
      <c r="DI55" s="99"/>
      <c r="DJ55" s="99"/>
      <c r="DK55" s="99"/>
      <c r="DL55" s="99"/>
      <c r="DM55" s="99"/>
      <c r="DN55" s="99"/>
      <c r="DO55" s="99"/>
      <c r="DP55" s="99"/>
      <c r="DQ55" s="99"/>
      <c r="DR55" s="99"/>
      <c r="DS55" s="99"/>
      <c r="DT55" s="99"/>
      <c r="DU55" s="99"/>
      <c r="DV55" s="99"/>
      <c r="DW55" s="99"/>
      <c r="DX55" s="99"/>
      <c r="DY55" s="99"/>
      <c r="DZ55" s="99"/>
      <c r="EA55" s="99"/>
      <c r="EB55" s="99"/>
      <c r="EC55" s="99"/>
      <c r="ED55" s="99"/>
      <c r="EE55" s="99"/>
      <c r="EF55" s="225"/>
      <c r="EG55" s="331"/>
      <c r="EH55" s="225"/>
      <c r="EI55" s="225"/>
      <c r="EJ55" s="178"/>
      <c r="EK55" s="178"/>
      <c r="EL55" s="178"/>
      <c r="EM55" s="226"/>
      <c r="EN55" s="99"/>
      <c r="EO55" s="99"/>
      <c r="EP55" s="99"/>
      <c r="EQ55" s="99"/>
      <c r="ER55" s="99"/>
      <c r="ES55" s="99"/>
      <c r="ET55" s="99"/>
      <c r="EU55" s="99"/>
      <c r="EV55" s="99"/>
      <c r="EW55" s="99"/>
      <c r="EX55" s="99"/>
      <c r="EY55" s="99"/>
      <c r="EZ55" s="99"/>
      <c r="FA55" s="99"/>
      <c r="FB55" s="99"/>
      <c r="FC55" s="99"/>
      <c r="FD55" s="99"/>
      <c r="FE55" s="99"/>
      <c r="FF55" s="99"/>
      <c r="FG55" s="99"/>
      <c r="FH55" s="99"/>
      <c r="FI55" s="99"/>
      <c r="FJ55" s="99"/>
      <c r="FK55" s="99"/>
      <c r="FL55" s="99"/>
      <c r="FM55" s="99"/>
      <c r="FN55" s="99"/>
      <c r="FO55" s="99"/>
      <c r="FP55" s="99"/>
      <c r="FQ55" s="99"/>
      <c r="FR55" s="99"/>
      <c r="FS55" s="99"/>
      <c r="FT55" s="99"/>
      <c r="FU55" s="99"/>
      <c r="FV55" s="99"/>
      <c r="FW55" s="99"/>
      <c r="FX55" s="99"/>
      <c r="FY55" s="99"/>
      <c r="FZ55" s="99"/>
      <c r="GA55" s="99"/>
      <c r="GB55" s="99"/>
      <c r="GC55" s="99"/>
      <c r="GD55" s="99"/>
      <c r="GE55" s="99"/>
      <c r="GF55" s="99"/>
      <c r="GG55" s="99"/>
      <c r="GH55" s="99"/>
      <c r="GI55" s="99"/>
      <c r="GJ55" s="99"/>
      <c r="GK55" s="99"/>
      <c r="GL55" s="99"/>
      <c r="GM55" s="99"/>
      <c r="GN55" s="99"/>
      <c r="GO55" s="99"/>
      <c r="GP55" s="99"/>
      <c r="GQ55" s="99"/>
      <c r="GR55" s="99"/>
      <c r="GS55" s="99"/>
      <c r="GT55" s="99"/>
      <c r="GU55" s="99"/>
      <c r="GV55" s="99"/>
      <c r="GW55" s="99"/>
      <c r="GX55" s="99"/>
      <c r="GY55" s="99"/>
      <c r="GZ55" s="99"/>
      <c r="HA55" s="99"/>
      <c r="HB55" s="99"/>
      <c r="HC55" s="99"/>
      <c r="HD55" s="99"/>
      <c r="HE55" s="99"/>
      <c r="HF55" s="99"/>
      <c r="HG55" s="99"/>
      <c r="HH55" s="99"/>
      <c r="HI55" s="99"/>
      <c r="HJ55" s="99"/>
      <c r="HK55" s="99"/>
      <c r="HL55" s="99"/>
      <c r="HM55" s="99"/>
      <c r="HN55" s="99"/>
      <c r="HO55" s="99"/>
      <c r="HP55" s="99"/>
      <c r="HQ55" s="99"/>
      <c r="HR55" s="99"/>
      <c r="HS55" s="99"/>
      <c r="HT55" s="99"/>
      <c r="HU55" s="99"/>
      <c r="HV55" s="99"/>
      <c r="HW55" s="99"/>
      <c r="HX55" s="99"/>
      <c r="HY55" s="99"/>
      <c r="HZ55" s="99"/>
      <c r="IA55" s="99"/>
      <c r="IB55" s="99"/>
      <c r="IC55" s="99"/>
      <c r="ID55" s="99"/>
      <c r="IE55" s="99"/>
      <c r="IF55" s="99"/>
      <c r="IG55" s="99"/>
      <c r="IH55" s="99"/>
      <c r="II55" s="99"/>
      <c r="IJ55" s="99"/>
      <c r="IK55" s="99"/>
      <c r="IL55" s="99"/>
      <c r="IM55" s="99"/>
      <c r="IN55" s="99"/>
      <c r="IO55" s="99"/>
      <c r="IP55" s="99"/>
      <c r="IQ55" s="99"/>
      <c r="IR55" s="99"/>
      <c r="IS55" s="99"/>
      <c r="IT55" s="99"/>
      <c r="IU55" s="99"/>
      <c r="IV55" s="99"/>
      <c r="IW55" s="99"/>
      <c r="IX55" s="99"/>
      <c r="IY55" s="99"/>
      <c r="IZ55" s="99"/>
      <c r="JA55" s="99"/>
      <c r="JB55" s="99"/>
      <c r="JC55" s="99"/>
      <c r="JD55" s="99"/>
      <c r="JE55" s="99"/>
      <c r="JF55" s="99"/>
      <c r="JG55" s="99"/>
      <c r="JH55" s="99"/>
      <c r="JI55" s="99"/>
      <c r="JJ55" s="99"/>
      <c r="JK55" s="99"/>
      <c r="JL55" s="99"/>
      <c r="JM55" s="99"/>
      <c r="JN55" s="99"/>
      <c r="JO55" s="99"/>
      <c r="JP55" s="99"/>
      <c r="JQ55" s="99"/>
      <c r="JR55" s="99"/>
      <c r="JS55" s="99"/>
      <c r="JT55" s="99"/>
      <c r="JU55" s="99"/>
      <c r="JV55" s="99"/>
      <c r="JW55" s="99"/>
      <c r="JX55" s="99"/>
      <c r="JY55" s="99"/>
      <c r="JZ55" s="99"/>
      <c r="KA55" s="99"/>
      <c r="KB55" s="99"/>
      <c r="KC55" s="99"/>
      <c r="KD55" s="99"/>
      <c r="KE55" s="99"/>
      <c r="KF55" s="99"/>
      <c r="KG55" s="99"/>
      <c r="KH55" s="99"/>
      <c r="KI55" s="99"/>
      <c r="KJ55" s="99"/>
    </row>
    <row r="56" spans="19:296">
      <c r="S56" s="138">
        <v>5</v>
      </c>
      <c r="T56" s="274">
        <v>1.55</v>
      </c>
      <c r="U56" s="138">
        <v>2</v>
      </c>
      <c r="V56" s="138">
        <v>3</v>
      </c>
      <c r="W56" s="130" t="s">
        <v>97</v>
      </c>
      <c r="X56" s="130" t="s">
        <v>98</v>
      </c>
      <c r="Y56" s="130">
        <v>14</v>
      </c>
      <c r="Z56" s="176" t="s">
        <v>116</v>
      </c>
      <c r="AB56" s="204">
        <v>5</v>
      </c>
      <c r="AC56" s="274">
        <v>1.55</v>
      </c>
      <c r="AD56" s="138">
        <v>1</v>
      </c>
      <c r="AE56" s="138">
        <v>3</v>
      </c>
      <c r="AF56" s="130" t="s">
        <v>96</v>
      </c>
      <c r="AG56" s="130" t="s">
        <v>98</v>
      </c>
      <c r="AH56" s="130">
        <v>15</v>
      </c>
      <c r="AI56" s="176" t="s">
        <v>116</v>
      </c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99"/>
      <c r="BT56" s="99"/>
      <c r="BU56" s="99"/>
      <c r="BV56" s="99"/>
      <c r="BW56" s="99"/>
      <c r="BX56" s="99"/>
      <c r="BY56" s="99"/>
      <c r="BZ56" s="99"/>
      <c r="CA56" s="99"/>
      <c r="CB56" s="99"/>
      <c r="CC56" s="99"/>
      <c r="CD56" s="99"/>
      <c r="CE56" s="99"/>
      <c r="CF56" s="99"/>
      <c r="CG56" s="99"/>
      <c r="CH56" s="99"/>
      <c r="CI56" s="99"/>
      <c r="CJ56" s="99"/>
      <c r="CK56" s="99"/>
      <c r="CL56" s="99"/>
      <c r="CM56" s="99"/>
      <c r="CN56" s="99"/>
      <c r="CO56" s="99"/>
      <c r="CP56" s="99"/>
      <c r="CQ56" s="99"/>
      <c r="CR56" s="99"/>
      <c r="CS56" s="99"/>
      <c r="CT56" s="99"/>
      <c r="CU56" s="99"/>
      <c r="CV56" s="99"/>
      <c r="CW56" s="99"/>
      <c r="CX56" s="99"/>
      <c r="CY56" s="99"/>
      <c r="CZ56" s="99"/>
      <c r="DA56" s="99"/>
      <c r="DB56" s="99"/>
      <c r="DC56" s="99"/>
      <c r="DD56" s="99"/>
      <c r="DE56" s="99"/>
      <c r="DF56" s="99"/>
      <c r="DG56" s="99"/>
      <c r="DH56" s="99"/>
      <c r="DI56" s="99"/>
      <c r="DJ56" s="99"/>
      <c r="DK56" s="99"/>
      <c r="DL56" s="99"/>
      <c r="DM56" s="99"/>
      <c r="DN56" s="99"/>
      <c r="DO56" s="99"/>
      <c r="DP56" s="99"/>
      <c r="DQ56" s="99"/>
      <c r="DR56" s="99"/>
      <c r="DS56" s="99"/>
      <c r="DT56" s="99"/>
      <c r="DU56" s="99"/>
      <c r="DV56" s="99"/>
      <c r="DW56" s="99"/>
      <c r="DX56" s="99"/>
      <c r="DY56" s="99"/>
      <c r="DZ56" s="99"/>
      <c r="EA56" s="99"/>
      <c r="EB56" s="99"/>
      <c r="EC56" s="99"/>
      <c r="ED56" s="99"/>
      <c r="EE56" s="99"/>
      <c r="EF56" s="225"/>
      <c r="EG56" s="331"/>
      <c r="EH56" s="225"/>
      <c r="EI56" s="225"/>
      <c r="EJ56" s="178"/>
      <c r="EK56" s="178"/>
      <c r="EL56" s="178"/>
      <c r="EM56" s="226"/>
      <c r="EN56" s="99"/>
      <c r="EO56" s="99"/>
      <c r="EP56" s="99"/>
      <c r="EQ56" s="99"/>
      <c r="ER56" s="99"/>
      <c r="ES56" s="99"/>
      <c r="ET56" s="99"/>
      <c r="EU56" s="99"/>
      <c r="EV56" s="99"/>
      <c r="EW56" s="99"/>
      <c r="EX56" s="99"/>
      <c r="EY56" s="99"/>
      <c r="EZ56" s="99"/>
      <c r="FA56" s="99"/>
      <c r="FB56" s="99"/>
      <c r="FC56" s="99"/>
      <c r="FD56" s="99"/>
      <c r="FE56" s="99"/>
      <c r="FF56" s="99"/>
      <c r="FG56" s="99"/>
      <c r="FH56" s="99"/>
      <c r="FI56" s="99"/>
      <c r="FJ56" s="99"/>
      <c r="FK56" s="99"/>
      <c r="FL56" s="99"/>
      <c r="FM56" s="99"/>
      <c r="FN56" s="99"/>
      <c r="FO56" s="99"/>
      <c r="FP56" s="99"/>
      <c r="FQ56" s="99"/>
      <c r="FR56" s="99"/>
      <c r="FS56" s="99"/>
      <c r="FT56" s="99"/>
      <c r="FU56" s="99"/>
      <c r="FV56" s="99"/>
      <c r="FW56" s="99"/>
      <c r="FX56" s="99"/>
      <c r="FY56" s="99"/>
      <c r="FZ56" s="99"/>
      <c r="GA56" s="99"/>
      <c r="GB56" s="99"/>
      <c r="GC56" s="99"/>
      <c r="GD56" s="99"/>
      <c r="GE56" s="99"/>
      <c r="GF56" s="99"/>
      <c r="GG56" s="99"/>
      <c r="GH56" s="99"/>
      <c r="GI56" s="99"/>
      <c r="GJ56" s="99"/>
      <c r="GK56" s="99"/>
      <c r="GL56" s="99"/>
      <c r="GM56" s="99"/>
      <c r="GN56" s="99"/>
      <c r="GO56" s="99"/>
      <c r="GP56" s="99"/>
      <c r="GQ56" s="99"/>
      <c r="GR56" s="99"/>
      <c r="GS56" s="99"/>
      <c r="GT56" s="99"/>
      <c r="GU56" s="99"/>
      <c r="GV56" s="99"/>
      <c r="GW56" s="99"/>
      <c r="GX56" s="99"/>
      <c r="GY56" s="99"/>
      <c r="GZ56" s="99"/>
      <c r="HA56" s="99"/>
      <c r="HB56" s="99"/>
      <c r="HC56" s="99"/>
      <c r="HD56" s="99"/>
      <c r="HE56" s="99"/>
      <c r="HF56" s="99"/>
      <c r="HG56" s="99"/>
      <c r="HH56" s="99"/>
      <c r="HI56" s="99"/>
      <c r="HJ56" s="99"/>
      <c r="HK56" s="99"/>
      <c r="HL56" s="99"/>
      <c r="HM56" s="99"/>
      <c r="HN56" s="99"/>
      <c r="HO56" s="99"/>
      <c r="HP56" s="99"/>
      <c r="HQ56" s="99"/>
      <c r="HR56" s="99"/>
      <c r="HS56" s="99"/>
      <c r="HT56" s="99"/>
      <c r="HU56" s="99"/>
      <c r="HV56" s="99"/>
      <c r="HW56" s="99"/>
      <c r="HX56" s="99"/>
      <c r="HY56" s="99"/>
      <c r="HZ56" s="99"/>
      <c r="IA56" s="99"/>
      <c r="IB56" s="99"/>
      <c r="IC56" s="99"/>
      <c r="ID56" s="99"/>
      <c r="IE56" s="99"/>
      <c r="IF56" s="99"/>
      <c r="IG56" s="99"/>
      <c r="IH56" s="99"/>
      <c r="II56" s="99"/>
      <c r="IJ56" s="99"/>
      <c r="IK56" s="99"/>
      <c r="IL56" s="99"/>
      <c r="IM56" s="99"/>
      <c r="IN56" s="99"/>
      <c r="IO56" s="99"/>
      <c r="IP56" s="99"/>
      <c r="IQ56" s="99"/>
      <c r="IR56" s="99"/>
      <c r="IS56" s="99"/>
      <c r="IT56" s="99"/>
      <c r="IU56" s="99"/>
      <c r="IV56" s="99"/>
      <c r="IW56" s="99"/>
      <c r="IX56" s="99"/>
      <c r="IY56" s="99"/>
      <c r="IZ56" s="99"/>
      <c r="JA56" s="99"/>
      <c r="JB56" s="99"/>
      <c r="JC56" s="99"/>
      <c r="JD56" s="99"/>
      <c r="JE56" s="99"/>
      <c r="JF56" s="99"/>
      <c r="JG56" s="99"/>
      <c r="JH56" s="99"/>
      <c r="JI56" s="99"/>
      <c r="JJ56" s="99"/>
      <c r="JK56" s="99"/>
      <c r="JL56" s="99"/>
      <c r="JM56" s="99"/>
      <c r="JN56" s="99"/>
      <c r="JO56" s="99"/>
      <c r="JP56" s="99"/>
      <c r="JQ56" s="99"/>
      <c r="JR56" s="99"/>
      <c r="JS56" s="99"/>
      <c r="JT56" s="99"/>
      <c r="JU56" s="99"/>
      <c r="JV56" s="99"/>
      <c r="JW56" s="99"/>
      <c r="JX56" s="99"/>
      <c r="JY56" s="99"/>
      <c r="JZ56" s="99"/>
      <c r="KA56" s="99"/>
      <c r="KB56" s="99"/>
      <c r="KC56" s="99"/>
      <c r="KD56" s="99"/>
      <c r="KE56" s="99"/>
      <c r="KF56" s="99"/>
      <c r="KG56" s="99"/>
      <c r="KH56" s="99"/>
      <c r="KI56" s="99"/>
      <c r="KJ56" s="99"/>
    </row>
    <row r="57" spans="19:296">
      <c r="S57" s="138">
        <v>4.3</v>
      </c>
      <c r="T57" s="274">
        <v>1.8023255813953489</v>
      </c>
      <c r="U57" s="138">
        <v>1</v>
      </c>
      <c r="V57" s="138">
        <v>3</v>
      </c>
      <c r="W57" s="130" t="s">
        <v>97</v>
      </c>
      <c r="X57" s="130" t="s">
        <v>100</v>
      </c>
      <c r="Y57" s="130">
        <v>14</v>
      </c>
      <c r="Z57" s="176" t="s">
        <v>116</v>
      </c>
      <c r="AB57" s="204">
        <v>6.9</v>
      </c>
      <c r="AC57" s="274">
        <v>1.1231884057971013</v>
      </c>
      <c r="AD57" s="138">
        <v>2</v>
      </c>
      <c r="AE57" s="138">
        <v>3</v>
      </c>
      <c r="AF57" s="130" t="s">
        <v>96</v>
      </c>
      <c r="AG57" s="130" t="s">
        <v>98</v>
      </c>
      <c r="AH57" s="130">
        <v>15</v>
      </c>
      <c r="AI57" s="176" t="s">
        <v>116</v>
      </c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99"/>
      <c r="BK57" s="99"/>
      <c r="BL57" s="99"/>
      <c r="BM57" s="99"/>
      <c r="BN57" s="99"/>
      <c r="BO57" s="99"/>
      <c r="BP57" s="99"/>
      <c r="BQ57" s="99"/>
      <c r="BR57" s="99"/>
      <c r="BS57" s="99"/>
      <c r="BT57" s="99"/>
      <c r="BU57" s="99"/>
      <c r="BV57" s="99"/>
      <c r="BW57" s="99"/>
      <c r="BX57" s="99"/>
      <c r="BY57" s="99"/>
      <c r="BZ57" s="99"/>
      <c r="CA57" s="99"/>
      <c r="CB57" s="99"/>
      <c r="CC57" s="99"/>
      <c r="CD57" s="99"/>
      <c r="CE57" s="99"/>
      <c r="CF57" s="99"/>
      <c r="CG57" s="99"/>
      <c r="CH57" s="99"/>
      <c r="CI57" s="99"/>
      <c r="CJ57" s="99"/>
      <c r="CK57" s="99"/>
      <c r="CL57" s="99"/>
      <c r="CM57" s="99"/>
      <c r="CN57" s="99"/>
      <c r="CO57" s="99"/>
      <c r="CP57" s="99"/>
      <c r="CQ57" s="99"/>
      <c r="CR57" s="99"/>
      <c r="CS57" s="99"/>
      <c r="CT57" s="99"/>
      <c r="CU57" s="99"/>
      <c r="CV57" s="99"/>
      <c r="CW57" s="99"/>
      <c r="CX57" s="99"/>
      <c r="CY57" s="99"/>
      <c r="CZ57" s="99"/>
      <c r="DA57" s="99"/>
      <c r="DB57" s="99"/>
      <c r="DC57" s="99"/>
      <c r="DD57" s="99"/>
      <c r="DE57" s="99"/>
      <c r="DF57" s="99"/>
      <c r="DG57" s="99"/>
      <c r="DH57" s="99"/>
      <c r="DI57" s="99"/>
      <c r="DJ57" s="99"/>
      <c r="DK57" s="99"/>
      <c r="DL57" s="99"/>
      <c r="DM57" s="99"/>
      <c r="DN57" s="99"/>
      <c r="DO57" s="99"/>
      <c r="DP57" s="99"/>
      <c r="DQ57" s="99"/>
      <c r="DR57" s="99"/>
      <c r="DS57" s="99"/>
      <c r="DT57" s="99"/>
      <c r="DU57" s="99"/>
      <c r="DV57" s="99"/>
      <c r="DW57" s="99"/>
      <c r="DX57" s="99"/>
      <c r="DY57" s="99"/>
      <c r="DZ57" s="99"/>
      <c r="EA57" s="99"/>
      <c r="EB57" s="99"/>
      <c r="EC57" s="99"/>
      <c r="ED57" s="99"/>
      <c r="EE57" s="99"/>
      <c r="EF57" s="225"/>
      <c r="EG57" s="331"/>
      <c r="EH57" s="225"/>
      <c r="EI57" s="225"/>
      <c r="EJ57" s="178"/>
      <c r="EK57" s="178"/>
      <c r="EL57" s="178"/>
      <c r="EM57" s="226"/>
      <c r="EN57" s="99"/>
      <c r="EO57" s="99"/>
      <c r="EP57" s="99"/>
      <c r="EQ57" s="99"/>
      <c r="ER57" s="99"/>
      <c r="ES57" s="99"/>
      <c r="ET57" s="99"/>
      <c r="EU57" s="99"/>
      <c r="EV57" s="99"/>
      <c r="EW57" s="99"/>
      <c r="EX57" s="99"/>
      <c r="EY57" s="99"/>
      <c r="EZ57" s="99"/>
      <c r="FA57" s="99"/>
      <c r="FB57" s="99"/>
      <c r="FC57" s="99"/>
      <c r="FD57" s="99"/>
      <c r="FE57" s="99"/>
      <c r="FF57" s="99"/>
      <c r="FG57" s="99"/>
      <c r="FH57" s="99"/>
      <c r="FI57" s="99"/>
      <c r="FJ57" s="99"/>
      <c r="FK57" s="99"/>
      <c r="FL57" s="99"/>
      <c r="FM57" s="99"/>
      <c r="FN57" s="99"/>
      <c r="FO57" s="99"/>
      <c r="FP57" s="99"/>
      <c r="FQ57" s="99"/>
      <c r="FR57" s="99"/>
      <c r="FS57" s="99"/>
      <c r="FT57" s="99"/>
      <c r="FU57" s="99"/>
      <c r="FV57" s="99"/>
      <c r="FW57" s="99"/>
      <c r="FX57" s="99"/>
      <c r="FY57" s="99"/>
      <c r="FZ57" s="99"/>
      <c r="GA57" s="99"/>
      <c r="GB57" s="99"/>
      <c r="GC57" s="99"/>
      <c r="GD57" s="99"/>
      <c r="GE57" s="99"/>
      <c r="GF57" s="99"/>
      <c r="GG57" s="99"/>
      <c r="GH57" s="99"/>
      <c r="GI57" s="99"/>
      <c r="GJ57" s="99"/>
      <c r="GK57" s="99"/>
      <c r="GL57" s="99"/>
      <c r="GM57" s="99"/>
      <c r="GN57" s="99"/>
      <c r="GO57" s="99"/>
      <c r="GP57" s="99"/>
      <c r="GQ57" s="99"/>
      <c r="GR57" s="99"/>
      <c r="GS57" s="99"/>
      <c r="GT57" s="99"/>
      <c r="GU57" s="99"/>
      <c r="GV57" s="99"/>
      <c r="GW57" s="99"/>
      <c r="GX57" s="99"/>
      <c r="GY57" s="99"/>
      <c r="GZ57" s="99"/>
      <c r="HA57" s="99"/>
      <c r="HB57" s="99"/>
      <c r="HC57" s="99"/>
      <c r="HD57" s="99"/>
      <c r="HE57" s="99"/>
      <c r="HF57" s="99"/>
      <c r="HG57" s="99"/>
      <c r="HH57" s="99"/>
      <c r="HI57" s="99"/>
      <c r="HJ57" s="99"/>
      <c r="HK57" s="99"/>
      <c r="HL57" s="99"/>
      <c r="HM57" s="99"/>
      <c r="HN57" s="99"/>
      <c r="HO57" s="99"/>
      <c r="HP57" s="99"/>
      <c r="HQ57" s="99"/>
      <c r="HR57" s="99"/>
      <c r="HS57" s="99"/>
      <c r="HT57" s="99"/>
      <c r="HU57" s="99"/>
      <c r="HV57" s="99"/>
      <c r="HW57" s="99"/>
      <c r="HX57" s="99"/>
      <c r="HY57" s="99"/>
      <c r="HZ57" s="99"/>
      <c r="IA57" s="99"/>
      <c r="IB57" s="99"/>
      <c r="IC57" s="99"/>
      <c r="ID57" s="99"/>
      <c r="IE57" s="99"/>
      <c r="IF57" s="99"/>
      <c r="IG57" s="99"/>
      <c r="IH57" s="99"/>
      <c r="II57" s="99"/>
      <c r="IJ57" s="99"/>
      <c r="IK57" s="99"/>
      <c r="IL57" s="99"/>
      <c r="IM57" s="99"/>
      <c r="IN57" s="99"/>
      <c r="IO57" s="99"/>
      <c r="IP57" s="99"/>
      <c r="IQ57" s="99"/>
      <c r="IR57" s="99"/>
      <c r="IS57" s="99"/>
      <c r="IT57" s="99"/>
      <c r="IU57" s="99"/>
      <c r="IV57" s="99"/>
      <c r="IW57" s="99"/>
      <c r="IX57" s="99"/>
      <c r="IY57" s="99"/>
      <c r="IZ57" s="99"/>
      <c r="JA57" s="99"/>
      <c r="JB57" s="99"/>
      <c r="JC57" s="99"/>
      <c r="JD57" s="99"/>
      <c r="JE57" s="99"/>
      <c r="JF57" s="99"/>
      <c r="JG57" s="99"/>
      <c r="JH57" s="99"/>
      <c r="JI57" s="99"/>
      <c r="JJ57" s="99"/>
      <c r="JK57" s="99"/>
      <c r="JL57" s="99"/>
      <c r="JM57" s="99"/>
      <c r="JN57" s="99"/>
      <c r="JO57" s="99"/>
      <c r="JP57" s="99"/>
      <c r="JQ57" s="99"/>
      <c r="JR57" s="99"/>
      <c r="JS57" s="99"/>
      <c r="JT57" s="99"/>
      <c r="JU57" s="99"/>
      <c r="JV57" s="99"/>
      <c r="JW57" s="99"/>
      <c r="JX57" s="99"/>
      <c r="JY57" s="99"/>
      <c r="JZ57" s="99"/>
      <c r="KA57" s="99"/>
      <c r="KB57" s="99"/>
      <c r="KC57" s="99"/>
      <c r="KD57" s="99"/>
      <c r="KE57" s="99"/>
      <c r="KF57" s="99"/>
      <c r="KG57" s="99"/>
      <c r="KH57" s="99"/>
      <c r="KI57" s="99"/>
      <c r="KJ57" s="99"/>
    </row>
    <row r="58" spans="19:296">
      <c r="S58" s="138">
        <v>5.2</v>
      </c>
      <c r="T58" s="274">
        <v>1.4903846153846154</v>
      </c>
      <c r="U58" s="138">
        <v>1</v>
      </c>
      <c r="V58" s="138">
        <v>3</v>
      </c>
      <c r="W58" s="130" t="s">
        <v>97</v>
      </c>
      <c r="X58" s="130" t="s">
        <v>98</v>
      </c>
      <c r="Y58" s="130">
        <v>14</v>
      </c>
      <c r="Z58" s="176" t="s">
        <v>116</v>
      </c>
      <c r="AB58" s="204">
        <v>6.1</v>
      </c>
      <c r="AC58" s="274">
        <v>1.2704918032786885</v>
      </c>
      <c r="AD58" s="138">
        <v>1</v>
      </c>
      <c r="AE58" s="138">
        <v>3</v>
      </c>
      <c r="AF58" s="130" t="s">
        <v>96</v>
      </c>
      <c r="AG58" s="130" t="s">
        <v>98</v>
      </c>
      <c r="AH58" s="130">
        <v>15</v>
      </c>
      <c r="AI58" s="176" t="s">
        <v>116</v>
      </c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  <c r="CA58" s="99"/>
      <c r="CB58" s="99"/>
      <c r="CC58" s="99"/>
      <c r="CD58" s="99"/>
      <c r="CE58" s="99"/>
      <c r="CF58" s="99"/>
      <c r="CG58" s="99"/>
      <c r="CH58" s="99"/>
      <c r="CI58" s="99"/>
      <c r="CJ58" s="99"/>
      <c r="CK58" s="99"/>
      <c r="CL58" s="99"/>
      <c r="CM58" s="99"/>
      <c r="CN58" s="99"/>
      <c r="CO58" s="99"/>
      <c r="CP58" s="99"/>
      <c r="CQ58" s="99"/>
      <c r="CR58" s="99"/>
      <c r="CS58" s="99"/>
      <c r="CT58" s="99"/>
      <c r="CU58" s="99"/>
      <c r="CV58" s="99"/>
      <c r="CW58" s="99"/>
      <c r="CX58" s="99"/>
      <c r="CY58" s="99"/>
      <c r="CZ58" s="99"/>
      <c r="DA58" s="99"/>
      <c r="DB58" s="99"/>
      <c r="DC58" s="99"/>
      <c r="DD58" s="99"/>
      <c r="DE58" s="99"/>
      <c r="DF58" s="99"/>
      <c r="DG58" s="99"/>
      <c r="DH58" s="99"/>
      <c r="DI58" s="99"/>
      <c r="DJ58" s="99"/>
      <c r="DK58" s="99"/>
      <c r="DL58" s="99"/>
      <c r="DM58" s="99"/>
      <c r="DN58" s="99"/>
      <c r="DO58" s="99"/>
      <c r="DP58" s="99"/>
      <c r="DQ58" s="99"/>
      <c r="DR58" s="99"/>
      <c r="DS58" s="99"/>
      <c r="DT58" s="99"/>
      <c r="DU58" s="99"/>
      <c r="DV58" s="99"/>
      <c r="DW58" s="99"/>
      <c r="DX58" s="99"/>
      <c r="DY58" s="99"/>
      <c r="DZ58" s="99"/>
      <c r="EA58" s="99"/>
      <c r="EB58" s="99"/>
      <c r="EC58" s="99"/>
      <c r="ED58" s="99"/>
      <c r="EE58" s="99"/>
      <c r="EF58" s="225"/>
      <c r="EG58" s="331"/>
      <c r="EH58" s="225"/>
      <c r="EI58" s="225"/>
      <c r="EJ58" s="178"/>
      <c r="EK58" s="178"/>
      <c r="EL58" s="178"/>
      <c r="EM58" s="226"/>
      <c r="EN58" s="99"/>
      <c r="EO58" s="99"/>
      <c r="EP58" s="99"/>
      <c r="EQ58" s="99"/>
      <c r="ER58" s="99"/>
      <c r="ES58" s="99"/>
      <c r="ET58" s="99"/>
      <c r="EU58" s="99"/>
      <c r="EV58" s="99"/>
      <c r="EW58" s="99"/>
      <c r="EX58" s="99"/>
      <c r="EY58" s="99"/>
      <c r="EZ58" s="99"/>
      <c r="FA58" s="99"/>
      <c r="FB58" s="99"/>
      <c r="FC58" s="99"/>
      <c r="FD58" s="99"/>
      <c r="FE58" s="99"/>
      <c r="FF58" s="99"/>
      <c r="FG58" s="99"/>
      <c r="FH58" s="99"/>
      <c r="FI58" s="99"/>
      <c r="FJ58" s="99"/>
      <c r="FK58" s="99"/>
      <c r="FL58" s="99"/>
      <c r="FM58" s="99"/>
      <c r="FN58" s="99"/>
      <c r="FO58" s="99"/>
      <c r="FP58" s="99"/>
      <c r="FQ58" s="99"/>
      <c r="FR58" s="99"/>
      <c r="FS58" s="99"/>
      <c r="FT58" s="99"/>
      <c r="FU58" s="99"/>
      <c r="FV58" s="99"/>
      <c r="FW58" s="99"/>
      <c r="FX58" s="99"/>
      <c r="FY58" s="99"/>
      <c r="FZ58" s="99"/>
      <c r="GA58" s="99"/>
      <c r="GB58" s="99"/>
      <c r="GC58" s="99"/>
      <c r="GD58" s="99"/>
      <c r="GE58" s="99"/>
      <c r="GF58" s="99"/>
      <c r="GG58" s="99"/>
      <c r="GH58" s="99"/>
      <c r="GI58" s="99"/>
      <c r="GJ58" s="99"/>
      <c r="GK58" s="99"/>
      <c r="GL58" s="99"/>
      <c r="GM58" s="99"/>
      <c r="GN58" s="99"/>
      <c r="GO58" s="99"/>
      <c r="GP58" s="99"/>
      <c r="GQ58" s="99"/>
      <c r="GR58" s="99"/>
      <c r="GS58" s="99"/>
      <c r="GT58" s="99"/>
      <c r="GU58" s="99"/>
      <c r="GV58" s="99"/>
      <c r="GW58" s="99"/>
      <c r="GX58" s="99"/>
      <c r="GY58" s="99"/>
      <c r="GZ58" s="99"/>
      <c r="HA58" s="99"/>
      <c r="HB58" s="99"/>
      <c r="HC58" s="99"/>
      <c r="HD58" s="99"/>
      <c r="HE58" s="99"/>
      <c r="HF58" s="99"/>
      <c r="HG58" s="99"/>
      <c r="HH58" s="99"/>
      <c r="HI58" s="99"/>
      <c r="HJ58" s="99"/>
      <c r="HK58" s="99"/>
      <c r="HL58" s="99"/>
      <c r="HM58" s="99"/>
      <c r="HN58" s="99"/>
      <c r="HO58" s="99"/>
      <c r="HP58" s="99"/>
      <c r="HQ58" s="99"/>
      <c r="HR58" s="99"/>
      <c r="HS58" s="99"/>
      <c r="HT58" s="99"/>
      <c r="HU58" s="99"/>
      <c r="HV58" s="99"/>
      <c r="HW58" s="99"/>
      <c r="HX58" s="99"/>
      <c r="HY58" s="99"/>
      <c r="HZ58" s="99"/>
      <c r="IA58" s="99"/>
      <c r="IB58" s="99"/>
      <c r="IC58" s="99"/>
      <c r="ID58" s="99"/>
      <c r="IE58" s="99"/>
      <c r="IF58" s="99"/>
      <c r="IG58" s="99"/>
      <c r="IH58" s="99"/>
      <c r="II58" s="99"/>
      <c r="IJ58" s="99"/>
      <c r="IK58" s="99"/>
      <c r="IL58" s="99"/>
      <c r="IM58" s="99"/>
      <c r="IN58" s="99"/>
      <c r="IO58" s="99"/>
      <c r="IP58" s="99"/>
      <c r="IQ58" s="99"/>
      <c r="IR58" s="99"/>
      <c r="IS58" s="99"/>
      <c r="IT58" s="99"/>
      <c r="IU58" s="99"/>
      <c r="IV58" s="99"/>
      <c r="IW58" s="99"/>
      <c r="IX58" s="99"/>
      <c r="IY58" s="99"/>
      <c r="IZ58" s="99"/>
      <c r="JA58" s="99"/>
      <c r="JB58" s="99"/>
      <c r="JC58" s="99"/>
      <c r="JD58" s="99"/>
      <c r="JE58" s="99"/>
      <c r="JF58" s="99"/>
      <c r="JG58" s="99"/>
      <c r="JH58" s="99"/>
      <c r="JI58" s="99"/>
      <c r="JJ58" s="99"/>
      <c r="JK58" s="99"/>
      <c r="JL58" s="99"/>
      <c r="JM58" s="99"/>
      <c r="JN58" s="99"/>
      <c r="JO58" s="99"/>
      <c r="JP58" s="99"/>
      <c r="JQ58" s="99"/>
      <c r="JR58" s="99"/>
      <c r="JS58" s="99"/>
      <c r="JT58" s="99"/>
      <c r="JU58" s="99"/>
      <c r="JV58" s="99"/>
      <c r="JW58" s="99"/>
      <c r="JX58" s="99"/>
      <c r="JY58" s="99"/>
      <c r="JZ58" s="99"/>
      <c r="KA58" s="99"/>
      <c r="KB58" s="99"/>
      <c r="KC58" s="99"/>
      <c r="KD58" s="99"/>
      <c r="KE58" s="99"/>
      <c r="KF58" s="99"/>
      <c r="KG58" s="99"/>
      <c r="KH58" s="99"/>
      <c r="KI58" s="99"/>
      <c r="KJ58" s="99"/>
    </row>
    <row r="59" spans="19:296">
      <c r="S59" s="138">
        <v>5</v>
      </c>
      <c r="T59" s="274">
        <v>1.55</v>
      </c>
      <c r="U59" s="138">
        <v>3</v>
      </c>
      <c r="V59" s="138">
        <v>5</v>
      </c>
      <c r="W59" s="130" t="s">
        <v>97</v>
      </c>
      <c r="X59" s="130" t="s">
        <v>98</v>
      </c>
      <c r="Y59" s="130">
        <v>14</v>
      </c>
      <c r="Z59" s="176" t="s">
        <v>116</v>
      </c>
      <c r="AB59" s="204">
        <v>6.3</v>
      </c>
      <c r="AC59" s="274">
        <v>1.2301587301587302</v>
      </c>
      <c r="AD59" s="138">
        <v>1</v>
      </c>
      <c r="AE59" s="138">
        <v>3</v>
      </c>
      <c r="AF59" s="130" t="s">
        <v>96</v>
      </c>
      <c r="AG59" s="130" t="s">
        <v>98</v>
      </c>
      <c r="AH59" s="130">
        <v>15</v>
      </c>
      <c r="AI59" s="176" t="s">
        <v>116</v>
      </c>
      <c r="AT59" s="99"/>
      <c r="AU59" s="99"/>
      <c r="AV59" s="99"/>
      <c r="AW59" s="99"/>
      <c r="AX59" s="99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99"/>
      <c r="BK59" s="99"/>
      <c r="BL59" s="99"/>
      <c r="BM59" s="99"/>
      <c r="BN59" s="99"/>
      <c r="BO59" s="99"/>
      <c r="BP59" s="99"/>
      <c r="BQ59" s="99"/>
      <c r="BR59" s="99"/>
      <c r="BS59" s="99"/>
      <c r="BT59" s="99"/>
      <c r="BU59" s="99"/>
      <c r="BV59" s="99"/>
      <c r="BW59" s="99"/>
      <c r="BX59" s="99"/>
      <c r="BY59" s="99"/>
      <c r="BZ59" s="99"/>
      <c r="CA59" s="99"/>
      <c r="CB59" s="99"/>
      <c r="CC59" s="99"/>
      <c r="CD59" s="99"/>
      <c r="CE59" s="99"/>
      <c r="CF59" s="99"/>
      <c r="CG59" s="99"/>
      <c r="CH59" s="99"/>
      <c r="CI59" s="99"/>
      <c r="CJ59" s="99"/>
      <c r="CK59" s="99"/>
      <c r="CL59" s="99"/>
      <c r="CM59" s="99"/>
      <c r="CN59" s="99"/>
      <c r="CO59" s="99"/>
      <c r="CP59" s="99"/>
      <c r="CQ59" s="99"/>
      <c r="CR59" s="99"/>
      <c r="CS59" s="99"/>
      <c r="CT59" s="99"/>
      <c r="CU59" s="99"/>
      <c r="CV59" s="99"/>
      <c r="CW59" s="99"/>
      <c r="CX59" s="99"/>
      <c r="CY59" s="99"/>
      <c r="CZ59" s="99"/>
      <c r="DA59" s="99"/>
      <c r="DB59" s="99"/>
      <c r="DC59" s="99"/>
      <c r="DD59" s="99"/>
      <c r="DE59" s="99"/>
      <c r="DF59" s="99"/>
      <c r="DG59" s="99"/>
      <c r="DH59" s="99"/>
      <c r="DI59" s="99"/>
      <c r="DJ59" s="99"/>
      <c r="DK59" s="99"/>
      <c r="DL59" s="99"/>
      <c r="DM59" s="99"/>
      <c r="DN59" s="99"/>
      <c r="DO59" s="99"/>
      <c r="DP59" s="99"/>
      <c r="DQ59" s="99"/>
      <c r="DR59" s="99"/>
      <c r="DS59" s="99"/>
      <c r="DT59" s="99"/>
      <c r="DU59" s="99"/>
      <c r="DV59" s="99"/>
      <c r="DW59" s="99"/>
      <c r="DX59" s="99"/>
      <c r="DY59" s="99"/>
      <c r="DZ59" s="99"/>
      <c r="EA59" s="99"/>
      <c r="EB59" s="99"/>
      <c r="EC59" s="99"/>
      <c r="ED59" s="99"/>
      <c r="EE59" s="99"/>
      <c r="EF59" s="99"/>
      <c r="EG59" s="99"/>
      <c r="EH59" s="99"/>
      <c r="EI59" s="99"/>
      <c r="EJ59" s="99"/>
      <c r="EK59" s="99"/>
      <c r="EL59" s="99"/>
      <c r="EM59" s="99"/>
      <c r="EN59" s="99"/>
      <c r="EO59" s="99"/>
      <c r="EP59" s="99"/>
      <c r="EQ59" s="99"/>
      <c r="ER59" s="99"/>
      <c r="ES59" s="99"/>
      <c r="ET59" s="99"/>
      <c r="EU59" s="99"/>
      <c r="EV59" s="99"/>
      <c r="EW59" s="99"/>
      <c r="EX59" s="99"/>
      <c r="EY59" s="99"/>
      <c r="EZ59" s="99"/>
      <c r="FA59" s="99"/>
      <c r="FB59" s="99"/>
      <c r="FC59" s="99"/>
      <c r="FD59" s="99"/>
      <c r="FE59" s="99"/>
      <c r="FF59" s="99"/>
      <c r="FG59" s="99"/>
      <c r="FH59" s="99"/>
      <c r="FI59" s="99"/>
      <c r="FJ59" s="99"/>
      <c r="FK59" s="99"/>
      <c r="FL59" s="99"/>
      <c r="FM59" s="99"/>
      <c r="FN59" s="99"/>
      <c r="FO59" s="99"/>
      <c r="FP59" s="99"/>
      <c r="FQ59" s="99"/>
      <c r="FR59" s="99"/>
      <c r="FS59" s="99"/>
      <c r="FT59" s="99"/>
      <c r="FU59" s="99"/>
      <c r="FV59" s="99"/>
      <c r="FW59" s="99"/>
      <c r="FX59" s="99"/>
      <c r="FY59" s="99"/>
      <c r="FZ59" s="99"/>
      <c r="GA59" s="99"/>
      <c r="GB59" s="99"/>
      <c r="GC59" s="99"/>
      <c r="GD59" s="99"/>
      <c r="GE59" s="99"/>
      <c r="GF59" s="99"/>
      <c r="GG59" s="99"/>
      <c r="GH59" s="99"/>
      <c r="GI59" s="99"/>
      <c r="GJ59" s="99"/>
      <c r="GK59" s="99"/>
      <c r="GL59" s="99"/>
      <c r="GM59" s="99"/>
      <c r="GN59" s="99"/>
      <c r="GO59" s="99"/>
      <c r="GP59" s="99"/>
      <c r="GQ59" s="99"/>
      <c r="GR59" s="99"/>
      <c r="GS59" s="99"/>
      <c r="GT59" s="99"/>
      <c r="GU59" s="99"/>
      <c r="GV59" s="99"/>
      <c r="GW59" s="99"/>
      <c r="GX59" s="99"/>
      <c r="GY59" s="99"/>
      <c r="GZ59" s="99"/>
      <c r="HA59" s="99"/>
      <c r="HB59" s="99"/>
      <c r="HC59" s="99"/>
      <c r="HD59" s="99"/>
      <c r="HE59" s="99"/>
      <c r="HF59" s="99"/>
      <c r="HG59" s="99"/>
      <c r="HH59" s="99"/>
      <c r="HI59" s="99"/>
      <c r="HJ59" s="99"/>
      <c r="HK59" s="99"/>
      <c r="HL59" s="99"/>
      <c r="HM59" s="99"/>
      <c r="HN59" s="99"/>
      <c r="HO59" s="99"/>
      <c r="HP59" s="99"/>
      <c r="HQ59" s="99"/>
      <c r="HR59" s="99"/>
      <c r="HS59" s="99"/>
      <c r="HT59" s="99"/>
      <c r="HU59" s="99"/>
      <c r="HV59" s="99"/>
      <c r="HW59" s="99"/>
      <c r="HX59" s="99"/>
      <c r="HY59" s="99"/>
      <c r="HZ59" s="99"/>
      <c r="IA59" s="99"/>
      <c r="IB59" s="99"/>
      <c r="IC59" s="99"/>
      <c r="ID59" s="99"/>
      <c r="IE59" s="99"/>
      <c r="IF59" s="99"/>
      <c r="IG59" s="99"/>
      <c r="IH59" s="99"/>
      <c r="II59" s="99"/>
      <c r="IJ59" s="99"/>
      <c r="IK59" s="99"/>
      <c r="IL59" s="99"/>
      <c r="IM59" s="99"/>
      <c r="IN59" s="99"/>
      <c r="IO59" s="99"/>
      <c r="IP59" s="99"/>
      <c r="IQ59" s="99"/>
      <c r="IR59" s="99"/>
      <c r="IS59" s="99"/>
      <c r="IT59" s="99"/>
      <c r="IU59" s="99"/>
      <c r="IV59" s="99"/>
      <c r="IW59" s="99"/>
      <c r="IX59" s="99"/>
      <c r="IY59" s="99"/>
      <c r="IZ59" s="99"/>
      <c r="JA59" s="99"/>
      <c r="JB59" s="99"/>
      <c r="JC59" s="99"/>
      <c r="JD59" s="99"/>
      <c r="JE59" s="99"/>
      <c r="JF59" s="99"/>
      <c r="JG59" s="99"/>
      <c r="JH59" s="99"/>
      <c r="JI59" s="99"/>
      <c r="JJ59" s="99"/>
      <c r="JK59" s="99"/>
      <c r="JL59" s="99"/>
      <c r="JM59" s="99"/>
      <c r="JN59" s="99"/>
      <c r="JO59" s="99"/>
      <c r="JP59" s="99"/>
      <c r="JQ59" s="99"/>
      <c r="JR59" s="99"/>
      <c r="JS59" s="99"/>
      <c r="JT59" s="99"/>
      <c r="JU59" s="99"/>
      <c r="JV59" s="99"/>
      <c r="JW59" s="99"/>
      <c r="JX59" s="99"/>
      <c r="JY59" s="99"/>
      <c r="JZ59" s="99"/>
      <c r="KA59" s="99"/>
      <c r="KB59" s="99"/>
      <c r="KC59" s="99"/>
      <c r="KD59" s="99"/>
      <c r="KE59" s="99"/>
      <c r="KF59" s="99"/>
      <c r="KG59" s="99"/>
      <c r="KH59" s="99"/>
      <c r="KI59" s="99"/>
      <c r="KJ59" s="99"/>
    </row>
    <row r="60" spans="19:296">
      <c r="S60" s="138">
        <v>10.9</v>
      </c>
      <c r="T60" s="274">
        <v>1.2477064220183485</v>
      </c>
      <c r="U60" s="138">
        <v>1</v>
      </c>
      <c r="V60" s="138">
        <v>1</v>
      </c>
      <c r="W60" s="130" t="s">
        <v>97</v>
      </c>
      <c r="X60" s="130" t="s">
        <v>98</v>
      </c>
      <c r="Y60" s="130">
        <v>14</v>
      </c>
      <c r="Z60" s="176" t="s">
        <v>116</v>
      </c>
      <c r="AB60" s="204">
        <v>6.1</v>
      </c>
      <c r="AC60" s="274">
        <v>1.2704918032786885</v>
      </c>
      <c r="AD60" s="138">
        <v>2</v>
      </c>
      <c r="AE60" s="138">
        <v>3</v>
      </c>
      <c r="AF60" s="130" t="s">
        <v>96</v>
      </c>
      <c r="AG60" s="130" t="s">
        <v>98</v>
      </c>
      <c r="AH60" s="130">
        <v>15</v>
      </c>
      <c r="AI60" s="176" t="s">
        <v>116</v>
      </c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  <c r="DK60" s="99"/>
      <c r="DL60" s="99"/>
      <c r="DM60" s="99"/>
      <c r="DN60" s="99"/>
      <c r="DO60" s="99"/>
      <c r="DP60" s="99"/>
      <c r="DQ60" s="99"/>
      <c r="DR60" s="99"/>
      <c r="DS60" s="99"/>
      <c r="DT60" s="99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335"/>
      <c r="EI60" s="335"/>
      <c r="EJ60" s="99"/>
      <c r="EK60" s="99"/>
      <c r="EL60" s="99"/>
      <c r="EM60" s="99"/>
      <c r="EN60" s="99"/>
      <c r="EO60" s="99"/>
      <c r="EP60" s="99"/>
      <c r="EQ60" s="99"/>
      <c r="ER60" s="99"/>
      <c r="ES60" s="99"/>
      <c r="ET60" s="99"/>
      <c r="EU60" s="99"/>
      <c r="EV60" s="99"/>
      <c r="EW60" s="99"/>
      <c r="EX60" s="99"/>
      <c r="EY60" s="99"/>
      <c r="EZ60" s="99"/>
      <c r="FA60" s="99"/>
      <c r="FB60" s="99"/>
      <c r="FC60" s="99"/>
      <c r="FD60" s="99"/>
      <c r="FE60" s="99"/>
      <c r="FF60" s="99"/>
      <c r="FG60" s="99"/>
      <c r="FH60" s="99"/>
      <c r="FI60" s="99"/>
      <c r="FJ60" s="99"/>
      <c r="FK60" s="99"/>
      <c r="FL60" s="99"/>
      <c r="FM60" s="99"/>
      <c r="FN60" s="99"/>
      <c r="FO60" s="99"/>
      <c r="FP60" s="99"/>
      <c r="FQ60" s="99"/>
      <c r="FR60" s="99"/>
      <c r="FS60" s="99"/>
      <c r="FT60" s="99"/>
      <c r="FU60" s="99"/>
      <c r="FV60" s="99"/>
      <c r="FW60" s="99"/>
      <c r="FX60" s="99"/>
      <c r="FY60" s="99"/>
      <c r="FZ60" s="99"/>
      <c r="GA60" s="99"/>
      <c r="GB60" s="99"/>
      <c r="GC60" s="99"/>
      <c r="GD60" s="99"/>
      <c r="GE60" s="99"/>
      <c r="GF60" s="99"/>
      <c r="GG60" s="99"/>
      <c r="GH60" s="99"/>
      <c r="GI60" s="99"/>
      <c r="GJ60" s="99"/>
      <c r="GK60" s="99"/>
      <c r="GL60" s="99"/>
      <c r="GM60" s="99"/>
      <c r="GN60" s="99"/>
      <c r="GO60" s="99"/>
      <c r="GP60" s="99"/>
      <c r="GQ60" s="99"/>
      <c r="GR60" s="99"/>
      <c r="GS60" s="99"/>
      <c r="GT60" s="99"/>
      <c r="GU60" s="99"/>
      <c r="GV60" s="99"/>
      <c r="GW60" s="99"/>
      <c r="GX60" s="99"/>
      <c r="GY60" s="99"/>
      <c r="GZ60" s="99"/>
      <c r="HA60" s="99"/>
      <c r="HB60" s="99"/>
      <c r="HC60" s="99"/>
      <c r="HD60" s="99"/>
      <c r="HE60" s="99"/>
      <c r="HF60" s="99"/>
      <c r="HG60" s="99"/>
      <c r="HH60" s="99"/>
      <c r="HI60" s="99"/>
      <c r="HJ60" s="99"/>
      <c r="HK60" s="99"/>
      <c r="HL60" s="99"/>
      <c r="HM60" s="99"/>
      <c r="HN60" s="99"/>
      <c r="HO60" s="99"/>
      <c r="HP60" s="99"/>
      <c r="HQ60" s="99"/>
      <c r="HR60" s="99"/>
      <c r="HS60" s="99"/>
      <c r="HT60" s="99"/>
      <c r="HU60" s="99"/>
      <c r="HV60" s="99"/>
      <c r="HW60" s="99"/>
      <c r="HX60" s="99"/>
      <c r="HY60" s="99"/>
      <c r="HZ60" s="99"/>
      <c r="IA60" s="99"/>
      <c r="IB60" s="99"/>
      <c r="IC60" s="99"/>
      <c r="ID60" s="99"/>
      <c r="IE60" s="99"/>
      <c r="IF60" s="99"/>
      <c r="IG60" s="99"/>
      <c r="IH60" s="99"/>
      <c r="II60" s="99"/>
      <c r="IJ60" s="99"/>
      <c r="IK60" s="99"/>
      <c r="IL60" s="99"/>
      <c r="IM60" s="99"/>
      <c r="IN60" s="99"/>
      <c r="IO60" s="99"/>
      <c r="IP60" s="99"/>
      <c r="IQ60" s="99"/>
      <c r="IR60" s="99"/>
      <c r="IS60" s="99"/>
      <c r="IT60" s="99"/>
      <c r="IU60" s="99"/>
      <c r="IV60" s="99"/>
      <c r="IW60" s="99"/>
      <c r="IX60" s="99"/>
      <c r="IY60" s="99"/>
      <c r="IZ60" s="99"/>
      <c r="JA60" s="99"/>
      <c r="JB60" s="99"/>
      <c r="JC60" s="99"/>
      <c r="JD60" s="99"/>
      <c r="JE60" s="99"/>
      <c r="JF60" s="99"/>
      <c r="JG60" s="99"/>
      <c r="JH60" s="99"/>
      <c r="JI60" s="99"/>
      <c r="JJ60" s="99"/>
      <c r="JK60" s="99"/>
      <c r="JL60" s="99"/>
      <c r="JM60" s="99"/>
      <c r="JN60" s="99"/>
      <c r="JO60" s="99"/>
      <c r="JP60" s="99"/>
      <c r="JQ60" s="99"/>
      <c r="JR60" s="99"/>
      <c r="JS60" s="99"/>
      <c r="JT60" s="99"/>
      <c r="JU60" s="99"/>
      <c r="JV60" s="99"/>
      <c r="JW60" s="99"/>
      <c r="JX60" s="99"/>
      <c r="JY60" s="99"/>
      <c r="JZ60" s="99"/>
      <c r="KA60" s="99"/>
      <c r="KB60" s="99"/>
      <c r="KC60" s="99"/>
      <c r="KD60" s="99"/>
      <c r="KE60" s="99"/>
      <c r="KF60" s="99"/>
      <c r="KG60" s="99"/>
      <c r="KH60" s="99"/>
      <c r="KI60" s="99"/>
      <c r="KJ60" s="99"/>
    </row>
    <row r="61" spans="19:296">
      <c r="S61" s="203">
        <v>5.4</v>
      </c>
      <c r="T61" s="273">
        <v>1.4351851851851851</v>
      </c>
      <c r="U61" s="195">
        <v>1</v>
      </c>
      <c r="V61" s="195">
        <v>3</v>
      </c>
      <c r="W61" s="186" t="s">
        <v>95</v>
      </c>
      <c r="X61" s="186" t="s">
        <v>98</v>
      </c>
      <c r="Y61" s="130">
        <v>15</v>
      </c>
      <c r="Z61" s="176" t="s">
        <v>116</v>
      </c>
      <c r="AB61" s="203">
        <v>12.6</v>
      </c>
      <c r="AC61" s="273">
        <v>1.0793650793650793</v>
      </c>
      <c r="AD61" s="195">
        <v>1</v>
      </c>
      <c r="AE61" s="195">
        <v>3</v>
      </c>
      <c r="AF61" s="186" t="s">
        <v>96</v>
      </c>
      <c r="AG61" s="186" t="s">
        <v>98</v>
      </c>
      <c r="AH61" s="130">
        <v>15</v>
      </c>
      <c r="AI61" s="176" t="s">
        <v>116</v>
      </c>
      <c r="AT61" s="99"/>
      <c r="AU61" s="99"/>
      <c r="AV61" s="99"/>
      <c r="AW61" s="99"/>
      <c r="AX61" s="99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99"/>
      <c r="BK61" s="99"/>
      <c r="BL61" s="99"/>
      <c r="BM61" s="99"/>
      <c r="BN61" s="99"/>
      <c r="BO61" s="99"/>
      <c r="BP61" s="99"/>
      <c r="BQ61" s="99"/>
      <c r="BR61" s="99"/>
      <c r="BS61" s="99"/>
      <c r="BT61" s="99"/>
      <c r="BU61" s="99"/>
      <c r="BV61" s="99"/>
      <c r="BW61" s="99"/>
      <c r="BX61" s="99"/>
      <c r="BY61" s="99"/>
      <c r="BZ61" s="99"/>
      <c r="CA61" s="99"/>
      <c r="CB61" s="99"/>
      <c r="CC61" s="99"/>
      <c r="CD61" s="99"/>
      <c r="CE61" s="99"/>
      <c r="CF61" s="99"/>
      <c r="CG61" s="99"/>
      <c r="CH61" s="99"/>
      <c r="CI61" s="99"/>
      <c r="CJ61" s="99"/>
      <c r="CK61" s="99"/>
      <c r="CL61" s="99"/>
      <c r="CM61" s="99"/>
      <c r="CN61" s="99"/>
      <c r="CO61" s="99"/>
      <c r="CP61" s="99"/>
      <c r="CQ61" s="99"/>
      <c r="CR61" s="99"/>
      <c r="CS61" s="99"/>
      <c r="CT61" s="99"/>
      <c r="CU61" s="99"/>
      <c r="CV61" s="99"/>
      <c r="CW61" s="99"/>
      <c r="CX61" s="99"/>
      <c r="CY61" s="99"/>
      <c r="CZ61" s="99"/>
      <c r="DA61" s="99"/>
      <c r="DB61" s="99"/>
      <c r="DC61" s="99"/>
      <c r="DD61" s="99"/>
      <c r="DE61" s="99"/>
      <c r="DF61" s="99"/>
      <c r="DG61" s="99"/>
      <c r="DH61" s="99"/>
      <c r="DI61" s="99"/>
      <c r="DJ61" s="99"/>
      <c r="DK61" s="99"/>
      <c r="DL61" s="99"/>
      <c r="DM61" s="99"/>
      <c r="DN61" s="99"/>
      <c r="DO61" s="99"/>
      <c r="DP61" s="99"/>
      <c r="DQ61" s="99"/>
      <c r="DR61" s="99"/>
      <c r="DS61" s="99"/>
      <c r="DT61" s="99"/>
      <c r="DU61" s="99"/>
      <c r="DV61" s="99"/>
      <c r="DW61" s="99"/>
      <c r="DX61" s="99"/>
      <c r="DY61" s="99"/>
      <c r="DZ61" s="99"/>
      <c r="EA61" s="99"/>
      <c r="EB61" s="99"/>
      <c r="EC61" s="99"/>
      <c r="ED61" s="99"/>
      <c r="EE61" s="99"/>
      <c r="EF61" s="99"/>
      <c r="EG61" s="99"/>
      <c r="EH61" s="99"/>
      <c r="EI61" s="99"/>
      <c r="EJ61" s="99"/>
      <c r="EK61" s="99"/>
      <c r="EL61" s="99"/>
      <c r="EM61" s="99"/>
      <c r="EN61" s="99"/>
      <c r="EO61" s="99"/>
      <c r="EP61" s="99"/>
      <c r="EQ61" s="99"/>
      <c r="ER61" s="99"/>
      <c r="ES61" s="99"/>
      <c r="ET61" s="99"/>
      <c r="EU61" s="99"/>
      <c r="EV61" s="99"/>
      <c r="EW61" s="99"/>
      <c r="EX61" s="99"/>
      <c r="EY61" s="99"/>
      <c r="EZ61" s="99"/>
      <c r="FA61" s="99"/>
      <c r="FB61" s="99"/>
      <c r="FC61" s="99"/>
      <c r="FD61" s="99"/>
      <c r="FE61" s="99"/>
      <c r="FF61" s="99"/>
      <c r="FG61" s="99"/>
      <c r="FH61" s="99"/>
      <c r="FI61" s="99"/>
      <c r="FJ61" s="99"/>
      <c r="FK61" s="99"/>
      <c r="FL61" s="99"/>
      <c r="FM61" s="99"/>
      <c r="FN61" s="99"/>
      <c r="FO61" s="99"/>
      <c r="FP61" s="99"/>
      <c r="FQ61" s="99"/>
      <c r="FR61" s="99"/>
      <c r="FS61" s="99"/>
      <c r="FT61" s="99"/>
      <c r="FU61" s="99"/>
      <c r="FV61" s="99"/>
      <c r="FW61" s="99"/>
      <c r="FX61" s="99"/>
      <c r="FY61" s="99"/>
      <c r="FZ61" s="99"/>
      <c r="GA61" s="99"/>
      <c r="GB61" s="99"/>
      <c r="GC61" s="99"/>
      <c r="GD61" s="99"/>
      <c r="GE61" s="99"/>
      <c r="GF61" s="99"/>
      <c r="GG61" s="99"/>
      <c r="GH61" s="99"/>
      <c r="GI61" s="99"/>
      <c r="GJ61" s="99"/>
      <c r="GK61" s="99"/>
      <c r="GL61" s="99"/>
      <c r="GM61" s="99"/>
      <c r="GN61" s="99"/>
      <c r="GO61" s="99"/>
      <c r="GP61" s="99"/>
      <c r="GQ61" s="99"/>
      <c r="GR61" s="99"/>
      <c r="GS61" s="99"/>
      <c r="GT61" s="99"/>
      <c r="GU61" s="99"/>
      <c r="GV61" s="99"/>
      <c r="GW61" s="99"/>
      <c r="GX61" s="99"/>
      <c r="GY61" s="99"/>
      <c r="GZ61" s="99"/>
      <c r="HA61" s="99"/>
      <c r="HB61" s="99"/>
      <c r="HC61" s="99"/>
      <c r="HD61" s="99"/>
      <c r="HE61" s="99"/>
      <c r="HF61" s="99"/>
      <c r="HG61" s="99"/>
      <c r="HH61" s="99"/>
      <c r="HI61" s="99"/>
      <c r="HJ61" s="99"/>
      <c r="HK61" s="99"/>
      <c r="HL61" s="99"/>
      <c r="HM61" s="99"/>
      <c r="HN61" s="99"/>
      <c r="HO61" s="99"/>
      <c r="HP61" s="99"/>
      <c r="HQ61" s="99"/>
      <c r="HR61" s="99"/>
      <c r="HS61" s="99"/>
      <c r="HT61" s="99"/>
      <c r="HU61" s="99"/>
      <c r="HV61" s="99"/>
      <c r="HW61" s="99"/>
      <c r="HX61" s="99"/>
      <c r="HY61" s="99"/>
      <c r="HZ61" s="99"/>
      <c r="IA61" s="99"/>
      <c r="IB61" s="99"/>
      <c r="IC61" s="99"/>
      <c r="ID61" s="99"/>
      <c r="IE61" s="99"/>
      <c r="IF61" s="99"/>
      <c r="IG61" s="99"/>
      <c r="IH61" s="99"/>
      <c r="II61" s="99"/>
      <c r="IJ61" s="99"/>
      <c r="IK61" s="99"/>
      <c r="IL61" s="99"/>
      <c r="IM61" s="99"/>
      <c r="IN61" s="99"/>
      <c r="IO61" s="99"/>
      <c r="IP61" s="99"/>
      <c r="IQ61" s="99"/>
      <c r="IR61" s="99"/>
      <c r="IS61" s="99"/>
      <c r="IT61" s="99"/>
      <c r="IU61" s="99"/>
      <c r="IV61" s="99"/>
      <c r="IW61" s="99"/>
      <c r="IX61" s="99"/>
      <c r="IY61" s="99"/>
      <c r="IZ61" s="99"/>
      <c r="JA61" s="99"/>
      <c r="JB61" s="99"/>
      <c r="JC61" s="99"/>
      <c r="JD61" s="99"/>
      <c r="JE61" s="99"/>
      <c r="JF61" s="99"/>
      <c r="JG61" s="99"/>
      <c r="JH61" s="99"/>
      <c r="JI61" s="99"/>
      <c r="JJ61" s="99"/>
      <c r="JK61" s="99"/>
      <c r="JL61" s="99"/>
      <c r="JM61" s="99"/>
      <c r="JN61" s="99"/>
      <c r="JO61" s="99"/>
      <c r="JP61" s="99"/>
      <c r="JQ61" s="99"/>
      <c r="JR61" s="99"/>
      <c r="JS61" s="99"/>
      <c r="JT61" s="99"/>
      <c r="JU61" s="99"/>
      <c r="JV61" s="99"/>
      <c r="JW61" s="99"/>
      <c r="JX61" s="99"/>
      <c r="JY61" s="99"/>
      <c r="JZ61" s="99"/>
      <c r="KA61" s="99"/>
      <c r="KB61" s="99"/>
      <c r="KC61" s="99"/>
      <c r="KD61" s="99"/>
      <c r="KE61" s="99"/>
      <c r="KF61" s="99"/>
      <c r="KG61" s="99"/>
      <c r="KH61" s="99"/>
      <c r="KI61" s="99"/>
      <c r="KJ61" s="99"/>
    </row>
    <row r="62" spans="19:296">
      <c r="S62" s="203">
        <v>6.6</v>
      </c>
      <c r="T62" s="273">
        <v>1.1742424242424243</v>
      </c>
      <c r="U62" s="195">
        <v>1</v>
      </c>
      <c r="V62" s="195">
        <v>3</v>
      </c>
      <c r="W62" s="186" t="s">
        <v>97</v>
      </c>
      <c r="X62" s="186" t="s">
        <v>99</v>
      </c>
      <c r="Y62" s="130">
        <v>15</v>
      </c>
      <c r="Z62" s="176" t="s">
        <v>116</v>
      </c>
      <c r="AB62" s="203">
        <v>13.4</v>
      </c>
      <c r="AC62" s="273">
        <v>1.0149253731343284</v>
      </c>
      <c r="AD62" s="195">
        <v>1</v>
      </c>
      <c r="AE62" s="195">
        <v>3</v>
      </c>
      <c r="AF62" s="186" t="s">
        <v>96</v>
      </c>
      <c r="AG62" s="186" t="s">
        <v>98</v>
      </c>
      <c r="AH62" s="130">
        <v>15</v>
      </c>
      <c r="AI62" s="176" t="s">
        <v>116</v>
      </c>
    </row>
    <row r="63" spans="19:296">
      <c r="S63" s="204">
        <v>7.6</v>
      </c>
      <c r="T63" s="274">
        <v>1.0197368421052633</v>
      </c>
      <c r="U63" s="138">
        <v>2</v>
      </c>
      <c r="V63" s="138">
        <v>5</v>
      </c>
      <c r="W63" s="130" t="s">
        <v>97</v>
      </c>
      <c r="X63" s="130" t="s">
        <v>98</v>
      </c>
      <c r="Y63" s="130">
        <v>15</v>
      </c>
      <c r="Z63" s="176" t="s">
        <v>116</v>
      </c>
      <c r="AB63" s="203">
        <v>9.9</v>
      </c>
      <c r="AC63" s="273">
        <v>1.3737373737373737</v>
      </c>
      <c r="AD63" s="195">
        <v>1</v>
      </c>
      <c r="AE63" s="195">
        <v>3</v>
      </c>
      <c r="AF63" s="186" t="s">
        <v>96</v>
      </c>
      <c r="AG63" s="186" t="s">
        <v>98</v>
      </c>
      <c r="AH63" s="130">
        <v>15</v>
      </c>
      <c r="AI63" s="176" t="s">
        <v>116</v>
      </c>
    </row>
    <row r="64" spans="19:296">
      <c r="S64" s="204">
        <v>6.3</v>
      </c>
      <c r="T64" s="274">
        <v>1.2301587301587302</v>
      </c>
      <c r="U64" s="138">
        <v>1</v>
      </c>
      <c r="V64" s="138">
        <v>3</v>
      </c>
      <c r="W64" s="130" t="s">
        <v>97</v>
      </c>
      <c r="X64" s="130" t="s">
        <v>98</v>
      </c>
      <c r="Y64" s="130">
        <v>15</v>
      </c>
      <c r="Z64" s="176" t="s">
        <v>116</v>
      </c>
      <c r="AB64" s="203">
        <v>18.600000000000001</v>
      </c>
      <c r="AC64" s="273">
        <v>0.73118279569892464</v>
      </c>
      <c r="AD64" s="195">
        <v>3</v>
      </c>
      <c r="AE64" s="195">
        <v>3</v>
      </c>
      <c r="AF64" s="186" t="s">
        <v>96</v>
      </c>
      <c r="AG64" s="186" t="s">
        <v>99</v>
      </c>
      <c r="AH64" s="130">
        <v>15</v>
      </c>
      <c r="AI64" s="176" t="s">
        <v>116</v>
      </c>
    </row>
    <row r="65" spans="19:35">
      <c r="S65" s="204">
        <v>7.4</v>
      </c>
      <c r="T65" s="274">
        <v>1.0472972972972971</v>
      </c>
      <c r="U65" s="138">
        <v>1</v>
      </c>
      <c r="V65" s="138">
        <v>3</v>
      </c>
      <c r="W65" s="130" t="s">
        <v>97</v>
      </c>
      <c r="X65" s="130" t="s">
        <v>98</v>
      </c>
      <c r="Y65" s="130">
        <v>15</v>
      </c>
      <c r="Z65" s="176" t="s">
        <v>116</v>
      </c>
      <c r="AB65" s="203">
        <v>16.7</v>
      </c>
      <c r="AC65" s="273">
        <v>0.81437125748502992</v>
      </c>
      <c r="AD65" s="195">
        <v>2</v>
      </c>
      <c r="AE65" s="195">
        <v>3</v>
      </c>
      <c r="AF65" s="186" t="s">
        <v>96</v>
      </c>
      <c r="AG65" s="186" t="s">
        <v>98</v>
      </c>
      <c r="AH65" s="130">
        <v>15</v>
      </c>
      <c r="AI65" s="176" t="s">
        <v>116</v>
      </c>
    </row>
    <row r="66" spans="19:35">
      <c r="S66" s="204">
        <v>4.9000000000000004</v>
      </c>
      <c r="T66" s="274">
        <v>1.5816326530612244</v>
      </c>
      <c r="U66" s="138">
        <v>1</v>
      </c>
      <c r="V66" s="138">
        <v>3</v>
      </c>
      <c r="W66" s="130" t="s">
        <v>97</v>
      </c>
      <c r="X66" s="130" t="s">
        <v>98</v>
      </c>
      <c r="Y66" s="130">
        <v>15</v>
      </c>
      <c r="Z66" s="176" t="s">
        <v>116</v>
      </c>
      <c r="AB66" s="203">
        <v>24.3</v>
      </c>
      <c r="AC66" s="273">
        <v>0.55967078189300412</v>
      </c>
      <c r="AD66" s="195">
        <v>2</v>
      </c>
      <c r="AE66" s="195">
        <v>3</v>
      </c>
      <c r="AF66" s="186" t="s">
        <v>96</v>
      </c>
      <c r="AG66" s="186" t="s">
        <v>98</v>
      </c>
      <c r="AH66" s="130">
        <v>15</v>
      </c>
      <c r="AI66" s="176" t="s">
        <v>116</v>
      </c>
    </row>
    <row r="67" spans="19:35">
      <c r="S67" s="204">
        <v>5</v>
      </c>
      <c r="T67" s="274">
        <v>1.55</v>
      </c>
      <c r="U67" s="138">
        <v>1</v>
      </c>
      <c r="V67" s="138">
        <v>3</v>
      </c>
      <c r="W67" s="130" t="s">
        <v>97</v>
      </c>
      <c r="X67" s="130" t="s">
        <v>98</v>
      </c>
      <c r="Y67" s="130">
        <v>15</v>
      </c>
      <c r="Z67" s="176" t="s">
        <v>116</v>
      </c>
      <c r="AB67" s="204">
        <v>10.3</v>
      </c>
      <c r="AC67" s="274">
        <v>1.320388349514563</v>
      </c>
      <c r="AD67" s="138">
        <v>1</v>
      </c>
      <c r="AE67" s="138">
        <v>3</v>
      </c>
      <c r="AF67" s="130" t="s">
        <v>96</v>
      </c>
      <c r="AG67" s="130" t="s">
        <v>98</v>
      </c>
      <c r="AH67" s="130">
        <v>15</v>
      </c>
      <c r="AI67" s="176" t="s">
        <v>116</v>
      </c>
    </row>
    <row r="68" spans="19:35">
      <c r="S68" s="204">
        <v>4.9000000000000004</v>
      </c>
      <c r="T68" s="274">
        <v>1.5816326530612244</v>
      </c>
      <c r="U68" s="138">
        <v>2</v>
      </c>
      <c r="V68" s="138">
        <v>3</v>
      </c>
      <c r="W68" s="130" t="s">
        <v>97</v>
      </c>
      <c r="X68" s="130" t="s">
        <v>98</v>
      </c>
      <c r="Y68" s="130">
        <v>15</v>
      </c>
      <c r="Z68" s="176" t="s">
        <v>116</v>
      </c>
      <c r="AB68" s="204">
        <v>34.1</v>
      </c>
      <c r="AC68" s="274">
        <v>0.39882697947214074</v>
      </c>
      <c r="AD68" s="138">
        <v>6</v>
      </c>
      <c r="AE68" s="138">
        <v>3</v>
      </c>
      <c r="AF68" s="130" t="s">
        <v>96</v>
      </c>
      <c r="AG68" s="130" t="s">
        <v>98</v>
      </c>
      <c r="AH68" s="130">
        <v>15</v>
      </c>
      <c r="AI68" s="176" t="s">
        <v>116</v>
      </c>
    </row>
    <row r="69" spans="19:35">
      <c r="S69" s="203">
        <v>8.6</v>
      </c>
      <c r="T69" s="273">
        <v>1.5813953488372092</v>
      </c>
      <c r="U69" s="195">
        <v>1</v>
      </c>
      <c r="V69" s="195">
        <v>3</v>
      </c>
      <c r="W69" s="186" t="s">
        <v>95</v>
      </c>
      <c r="X69" s="186" t="s">
        <v>113</v>
      </c>
      <c r="Y69" s="130">
        <v>15</v>
      </c>
      <c r="Z69" s="176" t="s">
        <v>116</v>
      </c>
      <c r="AB69" s="204">
        <v>11.8</v>
      </c>
      <c r="AC69" s="274">
        <v>1.1525423728813557</v>
      </c>
      <c r="AD69" s="138">
        <v>2</v>
      </c>
      <c r="AE69" s="138">
        <v>3</v>
      </c>
      <c r="AF69" s="130" t="s">
        <v>96</v>
      </c>
      <c r="AG69" s="130" t="s">
        <v>98</v>
      </c>
      <c r="AH69" s="130">
        <v>15</v>
      </c>
      <c r="AI69" s="176" t="s">
        <v>116</v>
      </c>
    </row>
    <row r="70" spans="19:35">
      <c r="S70" s="203">
        <v>7.7</v>
      </c>
      <c r="T70" s="273">
        <v>1.7662337662337662</v>
      </c>
      <c r="U70" s="195">
        <v>1</v>
      </c>
      <c r="V70" s="195">
        <v>1</v>
      </c>
      <c r="W70" s="186" t="s">
        <v>95</v>
      </c>
      <c r="X70" s="186" t="s">
        <v>98</v>
      </c>
      <c r="Y70" s="130">
        <v>15</v>
      </c>
      <c r="Z70" s="176" t="s">
        <v>116</v>
      </c>
      <c r="AB70" s="138">
        <v>7.1</v>
      </c>
      <c r="AC70" s="274">
        <v>1.091549295774648</v>
      </c>
      <c r="AD70" s="138">
        <v>2</v>
      </c>
      <c r="AE70" s="138">
        <v>3</v>
      </c>
      <c r="AF70" s="130" t="s">
        <v>114</v>
      </c>
      <c r="AG70" s="130" t="s">
        <v>98</v>
      </c>
      <c r="AH70" s="130">
        <v>17</v>
      </c>
      <c r="AI70" s="176" t="s">
        <v>116</v>
      </c>
    </row>
    <row r="71" spans="19:35">
      <c r="S71" s="203">
        <v>7.3</v>
      </c>
      <c r="T71" s="273">
        <v>1.8630136986301369</v>
      </c>
      <c r="U71" s="195">
        <v>1</v>
      </c>
      <c r="V71" s="195">
        <v>3</v>
      </c>
      <c r="W71" s="186" t="s">
        <v>97</v>
      </c>
      <c r="X71" s="186" t="s">
        <v>98</v>
      </c>
      <c r="Y71" s="130">
        <v>15</v>
      </c>
      <c r="Z71" s="176" t="s">
        <v>116</v>
      </c>
      <c r="AB71" s="138">
        <v>7.6</v>
      </c>
      <c r="AC71" s="274">
        <v>1.0197368421052633</v>
      </c>
      <c r="AD71" s="138">
        <v>6</v>
      </c>
      <c r="AE71" s="138">
        <v>3</v>
      </c>
      <c r="AF71" s="130" t="s">
        <v>96</v>
      </c>
      <c r="AG71" s="130" t="s">
        <v>98</v>
      </c>
      <c r="AH71" s="130">
        <v>17</v>
      </c>
      <c r="AI71" s="176" t="s">
        <v>116</v>
      </c>
    </row>
    <row r="72" spans="19:35">
      <c r="S72" s="203">
        <v>10.1</v>
      </c>
      <c r="T72" s="273">
        <v>1.3465346534653466</v>
      </c>
      <c r="U72" s="195">
        <v>1</v>
      </c>
      <c r="V72" s="195">
        <v>3</v>
      </c>
      <c r="W72" s="186" t="s">
        <v>97</v>
      </c>
      <c r="X72" s="186" t="s">
        <v>98</v>
      </c>
      <c r="Y72" s="130">
        <v>15</v>
      </c>
      <c r="Z72" s="176" t="s">
        <v>116</v>
      </c>
      <c r="AB72" s="138">
        <v>6.3</v>
      </c>
      <c r="AC72" s="274">
        <v>1.2301587301587302</v>
      </c>
      <c r="AD72" s="138">
        <v>1</v>
      </c>
      <c r="AE72" s="138">
        <v>3</v>
      </c>
      <c r="AF72" s="130" t="s">
        <v>96</v>
      </c>
      <c r="AG72" s="130" t="s">
        <v>98</v>
      </c>
      <c r="AH72" s="130">
        <v>17</v>
      </c>
      <c r="AI72" s="176" t="s">
        <v>116</v>
      </c>
    </row>
    <row r="73" spans="19:35">
      <c r="S73" s="204">
        <v>11.1</v>
      </c>
      <c r="T73" s="274">
        <v>1.2252252252252251</v>
      </c>
      <c r="U73" s="138">
        <v>1</v>
      </c>
      <c r="V73" s="138">
        <v>3</v>
      </c>
      <c r="W73" s="130" t="s">
        <v>97</v>
      </c>
      <c r="X73" s="130" t="s">
        <v>98</v>
      </c>
      <c r="Y73" s="130">
        <v>15</v>
      </c>
      <c r="Z73" s="176" t="s">
        <v>116</v>
      </c>
      <c r="AB73" s="138">
        <v>6.5</v>
      </c>
      <c r="AC73" s="274">
        <v>1.1923076923076923</v>
      </c>
      <c r="AD73" s="138">
        <v>2</v>
      </c>
      <c r="AE73" s="138">
        <v>3</v>
      </c>
      <c r="AF73" s="130" t="s">
        <v>96</v>
      </c>
      <c r="AG73" s="130" t="s">
        <v>98</v>
      </c>
      <c r="AH73" s="130">
        <v>17</v>
      </c>
      <c r="AI73" s="176" t="s">
        <v>116</v>
      </c>
    </row>
    <row r="74" spans="19:35">
      <c r="S74" s="204">
        <v>10.4</v>
      </c>
      <c r="T74" s="274">
        <v>1.3076923076923077</v>
      </c>
      <c r="U74" s="138">
        <v>1</v>
      </c>
      <c r="V74" s="138">
        <v>3</v>
      </c>
      <c r="W74" s="130" t="s">
        <v>97</v>
      </c>
      <c r="X74" s="130" t="s">
        <v>98</v>
      </c>
      <c r="Y74" s="130">
        <v>15</v>
      </c>
      <c r="Z74" s="176" t="s">
        <v>116</v>
      </c>
      <c r="AB74" s="138">
        <v>7</v>
      </c>
      <c r="AC74" s="274">
        <v>1.1071428571428572</v>
      </c>
      <c r="AD74" s="138">
        <v>2</v>
      </c>
      <c r="AE74" s="138">
        <v>3</v>
      </c>
      <c r="AF74" s="130" t="s">
        <v>96</v>
      </c>
      <c r="AG74" s="130" t="s">
        <v>98</v>
      </c>
      <c r="AH74" s="130">
        <v>17</v>
      </c>
      <c r="AI74" s="176" t="s">
        <v>116</v>
      </c>
    </row>
    <row r="75" spans="19:35">
      <c r="S75" s="195">
        <v>6.3</v>
      </c>
      <c r="T75" s="273">
        <v>1.2301587301587302</v>
      </c>
      <c r="U75" s="195">
        <v>1</v>
      </c>
      <c r="V75" s="195">
        <v>3</v>
      </c>
      <c r="W75" s="186" t="s">
        <v>97</v>
      </c>
      <c r="X75" s="186" t="s">
        <v>98</v>
      </c>
      <c r="Y75" s="130">
        <v>17</v>
      </c>
      <c r="Z75" s="176" t="s">
        <v>116</v>
      </c>
      <c r="AB75" s="138">
        <v>8.6</v>
      </c>
      <c r="AC75" s="274">
        <v>0.90116279069767447</v>
      </c>
      <c r="AD75" s="138">
        <v>6</v>
      </c>
      <c r="AE75" s="138">
        <v>3</v>
      </c>
      <c r="AF75" s="130" t="s">
        <v>96</v>
      </c>
      <c r="AG75" s="130" t="s">
        <v>98</v>
      </c>
      <c r="AH75" s="130">
        <v>17</v>
      </c>
      <c r="AI75" s="176" t="s">
        <v>116</v>
      </c>
    </row>
    <row r="76" spans="19:35">
      <c r="S76" s="195">
        <v>5.8</v>
      </c>
      <c r="T76" s="273">
        <v>1.3362068965517242</v>
      </c>
      <c r="U76" s="195">
        <v>2</v>
      </c>
      <c r="V76" s="195">
        <v>2</v>
      </c>
      <c r="W76" s="186" t="s">
        <v>97</v>
      </c>
      <c r="X76" s="186" t="s">
        <v>98</v>
      </c>
      <c r="Y76" s="130">
        <v>17</v>
      </c>
      <c r="Z76" s="176" t="s">
        <v>116</v>
      </c>
      <c r="AB76" s="138">
        <v>6.5</v>
      </c>
      <c r="AC76" s="274">
        <v>1.1923076923076923</v>
      </c>
      <c r="AD76" s="138">
        <v>1</v>
      </c>
      <c r="AE76" s="138">
        <v>3</v>
      </c>
      <c r="AF76" s="130" t="s">
        <v>96</v>
      </c>
      <c r="AG76" s="130" t="s">
        <v>98</v>
      </c>
      <c r="AH76" s="130">
        <v>17</v>
      </c>
      <c r="AI76" s="176" t="s">
        <v>116</v>
      </c>
    </row>
    <row r="77" spans="19:35">
      <c r="S77" s="138">
        <v>5.6</v>
      </c>
      <c r="T77" s="274">
        <v>1.3839285714285716</v>
      </c>
      <c r="U77" s="138">
        <v>2</v>
      </c>
      <c r="V77" s="138">
        <v>3</v>
      </c>
      <c r="W77" s="130" t="s">
        <v>97</v>
      </c>
      <c r="X77" s="130" t="s">
        <v>98</v>
      </c>
      <c r="Y77" s="130">
        <v>17</v>
      </c>
      <c r="Z77" s="176" t="s">
        <v>116</v>
      </c>
      <c r="AB77" s="138">
        <v>6</v>
      </c>
      <c r="AC77" s="274">
        <v>1.2916666666666667</v>
      </c>
      <c r="AD77" s="138">
        <v>1</v>
      </c>
      <c r="AE77" s="138">
        <v>3</v>
      </c>
      <c r="AF77" s="130" t="s">
        <v>96</v>
      </c>
      <c r="AG77" s="130" t="s">
        <v>98</v>
      </c>
      <c r="AH77" s="130">
        <v>17</v>
      </c>
      <c r="AI77" s="176" t="s">
        <v>116</v>
      </c>
    </row>
    <row r="78" spans="19:35">
      <c r="S78" s="138">
        <v>4.9000000000000004</v>
      </c>
      <c r="T78" s="274">
        <v>1.5816326530612244</v>
      </c>
      <c r="U78" s="138">
        <v>1</v>
      </c>
      <c r="V78" s="138">
        <v>3</v>
      </c>
      <c r="W78" s="130" t="s">
        <v>97</v>
      </c>
      <c r="X78" s="130" t="s">
        <v>98</v>
      </c>
      <c r="Y78" s="130">
        <v>17</v>
      </c>
      <c r="Z78" s="176" t="s">
        <v>116</v>
      </c>
      <c r="AB78" s="138">
        <v>8.1</v>
      </c>
      <c r="AC78" s="274">
        <v>0.95679012345679015</v>
      </c>
      <c r="AD78" s="138">
        <v>1</v>
      </c>
      <c r="AE78" s="138">
        <v>3</v>
      </c>
      <c r="AF78" s="130" t="s">
        <v>96</v>
      </c>
      <c r="AG78" s="130" t="s">
        <v>98</v>
      </c>
      <c r="AH78" s="130">
        <v>17</v>
      </c>
      <c r="AI78" s="176" t="s">
        <v>116</v>
      </c>
    </row>
    <row r="79" spans="19:35">
      <c r="S79" s="138">
        <v>6.2</v>
      </c>
      <c r="T79" s="274">
        <v>1.25</v>
      </c>
      <c r="U79" s="138">
        <v>1</v>
      </c>
      <c r="V79" s="138">
        <v>3</v>
      </c>
      <c r="W79" s="130" t="s">
        <v>97</v>
      </c>
      <c r="X79" s="130" t="s">
        <v>98</v>
      </c>
      <c r="Y79" s="130">
        <v>17</v>
      </c>
      <c r="Z79" s="176" t="s">
        <v>116</v>
      </c>
      <c r="AB79" s="138">
        <v>10</v>
      </c>
      <c r="AC79" s="274">
        <v>0.77500000000000002</v>
      </c>
      <c r="AD79" s="138">
        <v>2</v>
      </c>
      <c r="AE79" s="138">
        <v>3</v>
      </c>
      <c r="AF79" s="130" t="s">
        <v>96</v>
      </c>
      <c r="AG79" s="130" t="s">
        <v>98</v>
      </c>
      <c r="AH79" s="130">
        <v>17</v>
      </c>
      <c r="AI79" s="176" t="s">
        <v>116</v>
      </c>
    </row>
    <row r="80" spans="19:35">
      <c r="S80" s="138">
        <v>4.0999999999999996</v>
      </c>
      <c r="T80" s="274">
        <v>1.8902439024390245</v>
      </c>
      <c r="U80" s="138">
        <v>1</v>
      </c>
      <c r="V80" s="138">
        <v>3</v>
      </c>
      <c r="W80" s="130" t="s">
        <v>97</v>
      </c>
      <c r="X80" s="130" t="s">
        <v>98</v>
      </c>
      <c r="Y80" s="130">
        <v>17</v>
      </c>
      <c r="Z80" s="176" t="s">
        <v>116</v>
      </c>
      <c r="AB80" s="138">
        <v>10.9</v>
      </c>
      <c r="AC80" s="274">
        <v>0.71100917431192656</v>
      </c>
      <c r="AD80" s="138">
        <v>4</v>
      </c>
      <c r="AE80" s="138">
        <v>4</v>
      </c>
      <c r="AF80" s="130" t="s">
        <v>96</v>
      </c>
      <c r="AG80" s="130" t="s">
        <v>98</v>
      </c>
      <c r="AH80" s="130">
        <v>17</v>
      </c>
      <c r="AI80" s="176" t="s">
        <v>116</v>
      </c>
    </row>
    <row r="81" spans="19:35">
      <c r="S81" s="138">
        <v>5.6</v>
      </c>
      <c r="T81" s="274">
        <v>1.3839285714285716</v>
      </c>
      <c r="U81" s="138">
        <v>1</v>
      </c>
      <c r="V81" s="138">
        <v>3</v>
      </c>
      <c r="W81" s="130" t="s">
        <v>97</v>
      </c>
      <c r="X81" s="130" t="s">
        <v>98</v>
      </c>
      <c r="Y81" s="130">
        <v>17</v>
      </c>
      <c r="Z81" s="176" t="s">
        <v>116</v>
      </c>
      <c r="AB81" s="138">
        <v>6</v>
      </c>
      <c r="AC81" s="274">
        <v>1.2916666666666667</v>
      </c>
      <c r="AD81" s="138">
        <v>2</v>
      </c>
      <c r="AE81" s="138">
        <v>3</v>
      </c>
      <c r="AF81" s="130" t="s">
        <v>96</v>
      </c>
      <c r="AG81" s="130" t="s">
        <v>98</v>
      </c>
      <c r="AH81" s="130">
        <v>17</v>
      </c>
      <c r="AI81" s="176" t="s">
        <v>116</v>
      </c>
    </row>
    <row r="82" spans="19:35">
      <c r="S82" s="138">
        <v>5.8</v>
      </c>
      <c r="T82" s="274">
        <v>1.3362068965517242</v>
      </c>
      <c r="U82" s="138">
        <v>1</v>
      </c>
      <c r="V82" s="138">
        <v>3</v>
      </c>
      <c r="W82" s="130" t="s">
        <v>97</v>
      </c>
      <c r="X82" s="130" t="s">
        <v>98</v>
      </c>
      <c r="Y82" s="130">
        <v>17</v>
      </c>
      <c r="Z82" s="176" t="s">
        <v>116</v>
      </c>
      <c r="AB82" s="138">
        <v>8.5</v>
      </c>
      <c r="AC82" s="274">
        <v>0.91176470588235292</v>
      </c>
      <c r="AD82" s="138">
        <v>2</v>
      </c>
      <c r="AE82" s="138">
        <v>3</v>
      </c>
      <c r="AF82" s="130" t="s">
        <v>96</v>
      </c>
      <c r="AG82" s="130" t="s">
        <v>98</v>
      </c>
      <c r="AH82" s="130">
        <v>17</v>
      </c>
      <c r="AI82" s="176" t="s">
        <v>116</v>
      </c>
    </row>
    <row r="83" spans="19:35">
      <c r="S83" s="138">
        <v>6.1</v>
      </c>
      <c r="T83" s="274">
        <v>1.2704918032786885</v>
      </c>
      <c r="U83" s="138">
        <v>1</v>
      </c>
      <c r="V83" s="138">
        <v>3</v>
      </c>
      <c r="W83" s="130" t="s">
        <v>97</v>
      </c>
      <c r="X83" s="130" t="s">
        <v>98</v>
      </c>
      <c r="Y83" s="130">
        <v>17</v>
      </c>
      <c r="Z83" s="176" t="s">
        <v>116</v>
      </c>
      <c r="AB83" s="138">
        <v>9.9</v>
      </c>
      <c r="AC83" s="274">
        <v>0.78282828282828276</v>
      </c>
      <c r="AD83" s="138">
        <v>2</v>
      </c>
      <c r="AE83" s="138">
        <v>4</v>
      </c>
      <c r="AF83" s="130" t="s">
        <v>96</v>
      </c>
      <c r="AG83" s="130" t="s">
        <v>98</v>
      </c>
      <c r="AH83" s="130">
        <v>17</v>
      </c>
      <c r="AI83" s="176" t="s">
        <v>116</v>
      </c>
    </row>
    <row r="84" spans="19:35">
      <c r="S84" s="138">
        <v>5.3</v>
      </c>
      <c r="T84" s="274">
        <v>1.4622641509433962</v>
      </c>
      <c r="U84" s="138">
        <v>2</v>
      </c>
      <c r="V84" s="138">
        <v>3</v>
      </c>
      <c r="W84" s="130" t="s">
        <v>97</v>
      </c>
      <c r="X84" s="130" t="s">
        <v>98</v>
      </c>
      <c r="Y84" s="130">
        <v>17</v>
      </c>
      <c r="Z84" s="176" t="s">
        <v>116</v>
      </c>
      <c r="AB84" s="138">
        <v>9.8000000000000007</v>
      </c>
      <c r="AC84" s="274">
        <v>0.79081632653061218</v>
      </c>
      <c r="AD84" s="138">
        <v>2</v>
      </c>
      <c r="AE84" s="138">
        <v>3</v>
      </c>
      <c r="AF84" s="130" t="s">
        <v>96</v>
      </c>
      <c r="AG84" s="130" t="s">
        <v>98</v>
      </c>
      <c r="AH84" s="130">
        <v>17</v>
      </c>
      <c r="AI84" s="176" t="s">
        <v>116</v>
      </c>
    </row>
    <row r="85" spans="19:35">
      <c r="S85" s="138">
        <v>6.7</v>
      </c>
      <c r="T85" s="274">
        <v>1.1567164179104477</v>
      </c>
      <c r="U85" s="138">
        <v>1</v>
      </c>
      <c r="V85" s="138">
        <v>3</v>
      </c>
      <c r="W85" s="130" t="s">
        <v>97</v>
      </c>
      <c r="X85" s="130" t="s">
        <v>98</v>
      </c>
      <c r="Y85" s="130">
        <v>17</v>
      </c>
      <c r="Z85" s="176" t="s">
        <v>116</v>
      </c>
      <c r="AB85" s="195">
        <v>10.4</v>
      </c>
      <c r="AC85" s="273">
        <v>1.3076923076923077</v>
      </c>
      <c r="AD85" s="195">
        <v>2</v>
      </c>
      <c r="AE85" s="195">
        <v>4</v>
      </c>
      <c r="AF85" s="186" t="s">
        <v>114</v>
      </c>
      <c r="AG85" s="186" t="s">
        <v>98</v>
      </c>
      <c r="AH85" s="130">
        <v>17</v>
      </c>
      <c r="AI85" s="176" t="s">
        <v>116</v>
      </c>
    </row>
    <row r="86" spans="19:35">
      <c r="S86" s="138">
        <v>4.4000000000000004</v>
      </c>
      <c r="T86" s="274">
        <v>1.7613636363636362</v>
      </c>
      <c r="U86" s="138">
        <v>1</v>
      </c>
      <c r="V86" s="138">
        <v>3</v>
      </c>
      <c r="W86" s="130" t="s">
        <v>97</v>
      </c>
      <c r="X86" s="130" t="s">
        <v>98</v>
      </c>
      <c r="Y86" s="130">
        <v>17</v>
      </c>
      <c r="Z86" s="176" t="s">
        <v>116</v>
      </c>
      <c r="AB86" s="138">
        <v>9.8000000000000007</v>
      </c>
      <c r="AC86" s="274">
        <v>1.3877551020408161</v>
      </c>
      <c r="AD86" s="138">
        <v>2</v>
      </c>
      <c r="AE86" s="138">
        <v>3</v>
      </c>
      <c r="AF86" s="130" t="s">
        <v>96</v>
      </c>
      <c r="AG86" s="130" t="s">
        <v>98</v>
      </c>
      <c r="AH86" s="130">
        <v>17</v>
      </c>
      <c r="AI86" s="176" t="s">
        <v>116</v>
      </c>
    </row>
    <row r="87" spans="19:35">
      <c r="S87" s="138">
        <v>5.6</v>
      </c>
      <c r="T87" s="274">
        <v>1.3839285714285716</v>
      </c>
      <c r="U87" s="138">
        <v>1</v>
      </c>
      <c r="V87" s="138">
        <v>3</v>
      </c>
      <c r="W87" s="130" t="s">
        <v>97</v>
      </c>
      <c r="X87" s="130" t="s">
        <v>98</v>
      </c>
      <c r="Y87" s="130">
        <v>17</v>
      </c>
      <c r="Z87" s="176" t="s">
        <v>116</v>
      </c>
      <c r="AB87" s="138">
        <v>9.6</v>
      </c>
      <c r="AC87" s="274">
        <v>1.4166666666666667</v>
      </c>
      <c r="AD87" s="138">
        <v>2</v>
      </c>
      <c r="AE87" s="138">
        <v>3</v>
      </c>
      <c r="AF87" s="130" t="s">
        <v>96</v>
      </c>
      <c r="AG87" s="130" t="s">
        <v>98</v>
      </c>
      <c r="AH87" s="130">
        <v>17</v>
      </c>
      <c r="AI87" s="176" t="s">
        <v>116</v>
      </c>
    </row>
    <row r="88" spans="19:35">
      <c r="S88" s="138">
        <v>5.8</v>
      </c>
      <c r="T88" s="274">
        <v>1.3362068965517242</v>
      </c>
      <c r="U88" s="138">
        <v>1</v>
      </c>
      <c r="V88" s="138">
        <v>3</v>
      </c>
      <c r="W88" s="130" t="s">
        <v>97</v>
      </c>
      <c r="X88" s="130" t="s">
        <v>99</v>
      </c>
      <c r="Y88" s="130">
        <v>17</v>
      </c>
      <c r="Z88" s="176" t="s">
        <v>116</v>
      </c>
      <c r="AB88" s="138">
        <v>10.6</v>
      </c>
      <c r="AC88" s="274">
        <v>1.2830188679245282</v>
      </c>
      <c r="AD88" s="138">
        <v>2</v>
      </c>
      <c r="AE88" s="138">
        <v>3</v>
      </c>
      <c r="AF88" s="130" t="s">
        <v>96</v>
      </c>
      <c r="AG88" s="130" t="s">
        <v>98</v>
      </c>
      <c r="AH88" s="130">
        <v>17</v>
      </c>
      <c r="AI88" s="176" t="s">
        <v>116</v>
      </c>
    </row>
    <row r="89" spans="19:35">
      <c r="S89" s="138">
        <v>4.5999999999999996</v>
      </c>
      <c r="T89" s="274">
        <v>1.6847826086956523</v>
      </c>
      <c r="U89" s="138">
        <v>1</v>
      </c>
      <c r="V89" s="138">
        <v>3</v>
      </c>
      <c r="W89" s="130" t="s">
        <v>97</v>
      </c>
      <c r="X89" s="130" t="s">
        <v>98</v>
      </c>
      <c r="Y89" s="130">
        <v>17</v>
      </c>
      <c r="Z89" s="176" t="s">
        <v>116</v>
      </c>
      <c r="AB89" s="138">
        <v>11.5</v>
      </c>
      <c r="AC89" s="274">
        <v>1.182608695652174</v>
      </c>
      <c r="AD89" s="138">
        <v>2</v>
      </c>
      <c r="AE89" s="138">
        <v>3</v>
      </c>
      <c r="AF89" s="130" t="s">
        <v>96</v>
      </c>
      <c r="AG89" s="130" t="s">
        <v>98</v>
      </c>
      <c r="AH89" s="130">
        <v>17</v>
      </c>
      <c r="AI89" s="176" t="s">
        <v>116</v>
      </c>
    </row>
    <row r="90" spans="19:35">
      <c r="S90" s="138">
        <v>5.4</v>
      </c>
      <c r="T90" s="274">
        <v>1.4351851851851851</v>
      </c>
      <c r="U90" s="138">
        <v>1</v>
      </c>
      <c r="V90" s="138">
        <v>3</v>
      </c>
      <c r="W90" s="130" t="s">
        <v>97</v>
      </c>
      <c r="X90" s="130" t="s">
        <v>98</v>
      </c>
      <c r="Y90" s="130">
        <v>17</v>
      </c>
      <c r="Z90" s="176" t="s">
        <v>116</v>
      </c>
      <c r="AB90" s="138">
        <v>10.4</v>
      </c>
      <c r="AC90" s="274">
        <v>1.3076923076923077</v>
      </c>
      <c r="AD90" s="138">
        <v>1</v>
      </c>
      <c r="AE90" s="138">
        <v>3</v>
      </c>
      <c r="AF90" s="130" t="s">
        <v>96</v>
      </c>
      <c r="AG90" s="130" t="s">
        <v>98</v>
      </c>
      <c r="AH90" s="130">
        <v>17</v>
      </c>
      <c r="AI90" s="176" t="s">
        <v>116</v>
      </c>
    </row>
    <row r="91" spans="19:35">
      <c r="S91" s="138">
        <v>5.5</v>
      </c>
      <c r="T91" s="274">
        <v>1.4090909090909092</v>
      </c>
      <c r="U91" s="138">
        <v>1</v>
      </c>
      <c r="V91" s="138">
        <v>3</v>
      </c>
      <c r="W91" s="130" t="s">
        <v>97</v>
      </c>
      <c r="X91" s="130" t="s">
        <v>98</v>
      </c>
      <c r="Y91" s="130">
        <v>17</v>
      </c>
      <c r="Z91" s="176" t="s">
        <v>116</v>
      </c>
      <c r="AB91" s="138">
        <v>10.8</v>
      </c>
      <c r="AC91" s="274">
        <v>1.2592592592592591</v>
      </c>
      <c r="AD91" s="138">
        <v>2</v>
      </c>
      <c r="AE91" s="138">
        <v>3</v>
      </c>
      <c r="AF91" s="130" t="s">
        <v>96</v>
      </c>
      <c r="AG91" s="130" t="s">
        <v>98</v>
      </c>
      <c r="AH91" s="130">
        <v>17</v>
      </c>
      <c r="AI91" s="176" t="s">
        <v>116</v>
      </c>
    </row>
    <row r="92" spans="19:35">
      <c r="S92" s="138">
        <v>4.3</v>
      </c>
      <c r="T92" s="274">
        <v>1.8023255813953489</v>
      </c>
      <c r="U92" s="138">
        <v>1</v>
      </c>
      <c r="V92" s="138">
        <v>3</v>
      </c>
      <c r="W92" s="130" t="s">
        <v>97</v>
      </c>
      <c r="X92" s="130" t="s">
        <v>98</v>
      </c>
      <c r="Y92" s="130">
        <v>17</v>
      </c>
      <c r="Z92" s="176" t="s">
        <v>116</v>
      </c>
      <c r="AB92" s="138">
        <v>13.9</v>
      </c>
      <c r="AC92" s="274">
        <v>0.97841726618705027</v>
      </c>
      <c r="AD92" s="138">
        <v>3</v>
      </c>
      <c r="AE92" s="138">
        <v>3</v>
      </c>
      <c r="AF92" s="130" t="s">
        <v>96</v>
      </c>
      <c r="AG92" s="130" t="s">
        <v>99</v>
      </c>
      <c r="AH92" s="130">
        <v>17</v>
      </c>
      <c r="AI92" s="176" t="s">
        <v>116</v>
      </c>
    </row>
    <row r="93" spans="19:35">
      <c r="S93" s="195">
        <v>9.4</v>
      </c>
      <c r="T93" s="273">
        <v>1.4468085106382977</v>
      </c>
      <c r="U93" s="195">
        <v>1</v>
      </c>
      <c r="V93" s="195">
        <v>3</v>
      </c>
      <c r="W93" s="186" t="s">
        <v>97</v>
      </c>
      <c r="X93" s="186" t="s">
        <v>98</v>
      </c>
      <c r="Y93" s="130">
        <v>17</v>
      </c>
      <c r="Z93" s="176" t="s">
        <v>116</v>
      </c>
      <c r="AB93" s="203">
        <v>7.1</v>
      </c>
      <c r="AC93" s="273">
        <v>1.091549295774648</v>
      </c>
      <c r="AD93" s="195">
        <v>1</v>
      </c>
      <c r="AE93" s="195">
        <v>4</v>
      </c>
      <c r="AF93" s="186" t="s">
        <v>96</v>
      </c>
      <c r="AG93" s="186" t="s">
        <v>98</v>
      </c>
      <c r="AH93" s="130">
        <v>18</v>
      </c>
      <c r="AI93" s="176" t="s">
        <v>116</v>
      </c>
    </row>
    <row r="94" spans="19:35">
      <c r="S94" s="138">
        <v>8.1</v>
      </c>
      <c r="T94" s="274">
        <v>1.6790123456790125</v>
      </c>
      <c r="U94" s="138">
        <v>1</v>
      </c>
      <c r="V94" s="138">
        <v>3</v>
      </c>
      <c r="W94" s="130" t="s">
        <v>97</v>
      </c>
      <c r="X94" s="130" t="s">
        <v>98</v>
      </c>
      <c r="Y94" s="130">
        <v>17</v>
      </c>
      <c r="Z94" s="176" t="s">
        <v>116</v>
      </c>
      <c r="AB94" s="203">
        <v>6</v>
      </c>
      <c r="AC94" s="273">
        <v>1.2916666666666667</v>
      </c>
      <c r="AD94" s="195">
        <v>2</v>
      </c>
      <c r="AE94" s="195">
        <v>3</v>
      </c>
      <c r="AF94" s="186" t="s">
        <v>96</v>
      </c>
      <c r="AG94" s="186" t="s">
        <v>98</v>
      </c>
      <c r="AH94" s="130">
        <v>18</v>
      </c>
      <c r="AI94" s="176" t="s">
        <v>116</v>
      </c>
    </row>
    <row r="95" spans="19:35">
      <c r="S95" s="138">
        <v>6.7</v>
      </c>
      <c r="T95" s="274">
        <v>2.0298507462686568</v>
      </c>
      <c r="U95" s="138">
        <v>1</v>
      </c>
      <c r="V95" s="138">
        <v>3</v>
      </c>
      <c r="W95" s="130" t="s">
        <v>97</v>
      </c>
      <c r="X95" s="130" t="s">
        <v>98</v>
      </c>
      <c r="Y95" s="130">
        <v>17</v>
      </c>
      <c r="Z95" s="176" t="s">
        <v>116</v>
      </c>
      <c r="AB95" s="204">
        <v>14</v>
      </c>
      <c r="AC95" s="274">
        <v>0.5535714285714286</v>
      </c>
      <c r="AD95" s="138">
        <v>2</v>
      </c>
      <c r="AE95" s="138">
        <v>3</v>
      </c>
      <c r="AF95" s="130" t="s">
        <v>96</v>
      </c>
      <c r="AG95" s="130" t="s">
        <v>98</v>
      </c>
      <c r="AH95" s="130">
        <v>18</v>
      </c>
      <c r="AI95" s="176" t="s">
        <v>116</v>
      </c>
    </row>
    <row r="96" spans="19:35">
      <c r="S96" s="138">
        <v>12.2</v>
      </c>
      <c r="T96" s="274">
        <v>1.1147540983606559</v>
      </c>
      <c r="U96" s="138">
        <v>2</v>
      </c>
      <c r="V96" s="138">
        <v>5</v>
      </c>
      <c r="W96" s="130" t="s">
        <v>97</v>
      </c>
      <c r="X96" s="130" t="s">
        <v>98</v>
      </c>
      <c r="Y96" s="130">
        <v>17</v>
      </c>
      <c r="Z96" s="176" t="s">
        <v>116</v>
      </c>
      <c r="AB96" s="204">
        <v>6.9</v>
      </c>
      <c r="AC96" s="274">
        <v>1.1231884057971013</v>
      </c>
      <c r="AD96" s="138">
        <v>1</v>
      </c>
      <c r="AE96" s="138">
        <v>3</v>
      </c>
      <c r="AF96" s="130" t="s">
        <v>96</v>
      </c>
      <c r="AG96" s="130" t="s">
        <v>98</v>
      </c>
      <c r="AH96" s="130">
        <v>18</v>
      </c>
      <c r="AI96" s="176" t="s">
        <v>116</v>
      </c>
    </row>
    <row r="97" spans="19:35">
      <c r="S97" s="138">
        <v>7.3</v>
      </c>
      <c r="T97" s="274">
        <v>1.8630136986301369</v>
      </c>
      <c r="U97" s="138">
        <v>1</v>
      </c>
      <c r="V97" s="138">
        <v>3</v>
      </c>
      <c r="W97" s="130" t="s">
        <v>97</v>
      </c>
      <c r="X97" s="130" t="s">
        <v>98</v>
      </c>
      <c r="Y97" s="130">
        <v>17</v>
      </c>
      <c r="Z97" s="176" t="s">
        <v>116</v>
      </c>
      <c r="AB97" s="204">
        <v>7.5</v>
      </c>
      <c r="AC97" s="274">
        <v>1.0333333333333334</v>
      </c>
      <c r="AD97" s="138">
        <v>1</v>
      </c>
      <c r="AE97" s="138">
        <v>3</v>
      </c>
      <c r="AF97" s="130" t="s">
        <v>96</v>
      </c>
      <c r="AG97" s="130" t="s">
        <v>98</v>
      </c>
      <c r="AH97" s="130">
        <v>18</v>
      </c>
      <c r="AI97" s="176" t="s">
        <v>116</v>
      </c>
    </row>
    <row r="98" spans="19:35">
      <c r="S98" s="138">
        <v>13.1</v>
      </c>
      <c r="T98" s="274">
        <v>1.0381679389312977</v>
      </c>
      <c r="U98" s="138">
        <v>1</v>
      </c>
      <c r="V98" s="138">
        <v>3</v>
      </c>
      <c r="W98" s="130" t="s">
        <v>97</v>
      </c>
      <c r="X98" s="130" t="s">
        <v>98</v>
      </c>
      <c r="Y98" s="130">
        <v>17</v>
      </c>
      <c r="Z98" s="176" t="s">
        <v>116</v>
      </c>
      <c r="AB98" s="204">
        <v>5.4</v>
      </c>
      <c r="AC98" s="274">
        <v>1.4351851851851851</v>
      </c>
      <c r="AD98" s="138">
        <v>1</v>
      </c>
      <c r="AE98" s="138">
        <v>3</v>
      </c>
      <c r="AF98" s="130" t="s">
        <v>96</v>
      </c>
      <c r="AG98" s="130" t="s">
        <v>98</v>
      </c>
      <c r="AH98" s="130">
        <v>18</v>
      </c>
      <c r="AI98" s="176" t="s">
        <v>116</v>
      </c>
    </row>
    <row r="99" spans="19:35">
      <c r="S99" s="138">
        <v>3.9</v>
      </c>
      <c r="T99" s="274">
        <v>3.4871794871794872</v>
      </c>
      <c r="U99" s="138">
        <v>1</v>
      </c>
      <c r="V99" s="138">
        <v>2</v>
      </c>
      <c r="W99" s="130" t="s">
        <v>97</v>
      </c>
      <c r="X99" s="130" t="s">
        <v>98</v>
      </c>
      <c r="Y99" s="130">
        <v>17</v>
      </c>
      <c r="Z99" s="176" t="s">
        <v>116</v>
      </c>
      <c r="AB99" s="204">
        <v>9.6</v>
      </c>
      <c r="AC99" s="274">
        <v>0.80729166666666674</v>
      </c>
      <c r="AD99" s="138">
        <v>1</v>
      </c>
      <c r="AE99" s="138">
        <v>3</v>
      </c>
      <c r="AF99" s="130" t="s">
        <v>96</v>
      </c>
      <c r="AG99" s="130" t="s">
        <v>98</v>
      </c>
      <c r="AH99" s="130">
        <v>18</v>
      </c>
      <c r="AI99" s="176" t="s">
        <v>116</v>
      </c>
    </row>
    <row r="100" spans="19:35">
      <c r="S100" s="138">
        <v>10.6</v>
      </c>
      <c r="T100" s="274">
        <v>1.2830188679245282</v>
      </c>
      <c r="U100" s="138">
        <v>2</v>
      </c>
      <c r="V100" s="138">
        <v>3</v>
      </c>
      <c r="W100" s="130" t="s">
        <v>97</v>
      </c>
      <c r="X100" s="130" t="s">
        <v>98</v>
      </c>
      <c r="Y100" s="130">
        <v>17</v>
      </c>
      <c r="Z100" s="176" t="s">
        <v>116</v>
      </c>
      <c r="AB100" s="204">
        <v>7.2</v>
      </c>
      <c r="AC100" s="274">
        <v>1.0763888888888888</v>
      </c>
      <c r="AD100" s="138">
        <v>2</v>
      </c>
      <c r="AE100" s="138">
        <v>3</v>
      </c>
      <c r="AF100" s="130" t="s">
        <v>96</v>
      </c>
      <c r="AG100" s="130" t="s">
        <v>98</v>
      </c>
      <c r="AH100" s="130">
        <v>18</v>
      </c>
      <c r="AI100" s="176" t="s">
        <v>116</v>
      </c>
    </row>
    <row r="101" spans="19:35">
      <c r="S101" s="203">
        <v>6.4</v>
      </c>
      <c r="T101" s="273">
        <v>1.2109375</v>
      </c>
      <c r="U101" s="195">
        <v>2</v>
      </c>
      <c r="V101" s="195">
        <v>3</v>
      </c>
      <c r="W101" s="186" t="s">
        <v>95</v>
      </c>
      <c r="X101" s="186" t="s">
        <v>98</v>
      </c>
      <c r="Y101" s="130">
        <v>18</v>
      </c>
      <c r="Z101" s="176" t="s">
        <v>116</v>
      </c>
      <c r="AB101" s="204">
        <v>5.9</v>
      </c>
      <c r="AC101" s="274">
        <v>1.3135593220338981</v>
      </c>
      <c r="AD101" s="138">
        <v>6</v>
      </c>
      <c r="AE101" s="138">
        <v>3</v>
      </c>
      <c r="AF101" s="130" t="s">
        <v>96</v>
      </c>
      <c r="AG101" s="130" t="s">
        <v>98</v>
      </c>
      <c r="AH101" s="130">
        <v>18</v>
      </c>
      <c r="AI101" s="176" t="s">
        <v>116</v>
      </c>
    </row>
    <row r="102" spans="19:35">
      <c r="S102" s="204">
        <v>6.3</v>
      </c>
      <c r="T102" s="274">
        <v>1.2301587301587302</v>
      </c>
      <c r="U102" s="138">
        <v>1</v>
      </c>
      <c r="V102" s="138">
        <v>3</v>
      </c>
      <c r="W102" s="130" t="s">
        <v>97</v>
      </c>
      <c r="X102" s="130" t="s">
        <v>98</v>
      </c>
      <c r="Y102" s="130">
        <v>18</v>
      </c>
      <c r="Z102" s="176" t="s">
        <v>116</v>
      </c>
      <c r="AB102" s="204">
        <v>6.5</v>
      </c>
      <c r="AC102" s="274">
        <v>1.1923076923076923</v>
      </c>
      <c r="AD102" s="138">
        <v>2</v>
      </c>
      <c r="AE102" s="138">
        <v>3</v>
      </c>
      <c r="AF102" s="130" t="s">
        <v>96</v>
      </c>
      <c r="AG102" s="130" t="s">
        <v>98</v>
      </c>
      <c r="AH102" s="130">
        <v>18</v>
      </c>
      <c r="AI102" s="176" t="s">
        <v>116</v>
      </c>
    </row>
    <row r="103" spans="19:35">
      <c r="S103" s="204">
        <v>4.5999999999999996</v>
      </c>
      <c r="T103" s="274">
        <v>1.6847826086956523</v>
      </c>
      <c r="U103" s="138">
        <v>1</v>
      </c>
      <c r="V103" s="138">
        <v>3</v>
      </c>
      <c r="W103" s="130" t="s">
        <v>97</v>
      </c>
      <c r="X103" s="130" t="s">
        <v>98</v>
      </c>
      <c r="Y103" s="130">
        <v>18</v>
      </c>
      <c r="Z103" s="176" t="s">
        <v>116</v>
      </c>
      <c r="AB103" s="204">
        <v>9.8000000000000007</v>
      </c>
      <c r="AC103" s="274">
        <v>0.79081632653061218</v>
      </c>
      <c r="AD103" s="138">
        <v>2</v>
      </c>
      <c r="AE103" s="138">
        <v>3</v>
      </c>
      <c r="AF103" s="130" t="s">
        <v>96</v>
      </c>
      <c r="AG103" s="130" t="s">
        <v>98</v>
      </c>
      <c r="AH103" s="130">
        <v>18</v>
      </c>
      <c r="AI103" s="176" t="s">
        <v>116</v>
      </c>
    </row>
    <row r="104" spans="19:35">
      <c r="S104" s="204">
        <v>5.0999999999999996</v>
      </c>
      <c r="T104" s="274">
        <v>1.5196078431372551</v>
      </c>
      <c r="U104" s="138">
        <v>2</v>
      </c>
      <c r="V104" s="138">
        <v>3</v>
      </c>
      <c r="W104" s="130" t="s">
        <v>97</v>
      </c>
      <c r="X104" s="130" t="s">
        <v>100</v>
      </c>
      <c r="Y104" s="130">
        <v>18</v>
      </c>
      <c r="Z104" s="176" t="s">
        <v>116</v>
      </c>
      <c r="AB104" s="204">
        <v>7.1</v>
      </c>
      <c r="AC104" s="274">
        <v>1.091549295774648</v>
      </c>
      <c r="AD104" s="138">
        <v>2</v>
      </c>
      <c r="AE104" s="138">
        <v>3</v>
      </c>
      <c r="AF104" s="130" t="s">
        <v>96</v>
      </c>
      <c r="AG104" s="130" t="s">
        <v>98</v>
      </c>
      <c r="AH104" s="130">
        <v>18</v>
      </c>
      <c r="AI104" s="176" t="s">
        <v>116</v>
      </c>
    </row>
    <row r="105" spans="19:35">
      <c r="S105" s="204">
        <v>9.1</v>
      </c>
      <c r="T105" s="274">
        <v>0.85164835164835173</v>
      </c>
      <c r="U105" s="138">
        <v>2</v>
      </c>
      <c r="V105" s="138">
        <v>3</v>
      </c>
      <c r="W105" s="130" t="s">
        <v>97</v>
      </c>
      <c r="X105" s="130" t="s">
        <v>98</v>
      </c>
      <c r="Y105" s="130">
        <v>18</v>
      </c>
      <c r="Z105" s="176" t="s">
        <v>116</v>
      </c>
      <c r="AB105" s="203">
        <v>15.9</v>
      </c>
      <c r="AC105" s="273">
        <v>0.85534591194968546</v>
      </c>
      <c r="AD105" s="195">
        <v>2</v>
      </c>
      <c r="AE105" s="195">
        <v>3</v>
      </c>
      <c r="AF105" s="186" t="s">
        <v>96</v>
      </c>
      <c r="AG105" s="186" t="s">
        <v>98</v>
      </c>
      <c r="AH105" s="130">
        <v>18</v>
      </c>
      <c r="AI105" s="176" t="s">
        <v>116</v>
      </c>
    </row>
    <row r="106" spans="19:35">
      <c r="S106" s="204">
        <v>5.6</v>
      </c>
      <c r="T106" s="274">
        <v>1.3839285714285716</v>
      </c>
      <c r="U106" s="138">
        <v>1</v>
      </c>
      <c r="V106" s="138">
        <v>3</v>
      </c>
      <c r="W106" s="130" t="s">
        <v>97</v>
      </c>
      <c r="X106" s="130" t="s">
        <v>98</v>
      </c>
      <c r="Y106" s="130">
        <v>18</v>
      </c>
      <c r="Z106" s="176" t="s">
        <v>116</v>
      </c>
      <c r="AB106" s="203">
        <v>14.8</v>
      </c>
      <c r="AC106" s="273">
        <v>0.91891891891891886</v>
      </c>
      <c r="AD106" s="195">
        <v>2</v>
      </c>
      <c r="AE106" s="195">
        <v>3</v>
      </c>
      <c r="AF106" s="186" t="s">
        <v>96</v>
      </c>
      <c r="AG106" s="186" t="s">
        <v>98</v>
      </c>
      <c r="AH106" s="130">
        <v>18</v>
      </c>
      <c r="AI106" s="176" t="s">
        <v>116</v>
      </c>
    </row>
    <row r="107" spans="19:35">
      <c r="S107" s="204">
        <v>5.6</v>
      </c>
      <c r="T107" s="274">
        <v>1.3839285714285716</v>
      </c>
      <c r="U107" s="138">
        <v>1</v>
      </c>
      <c r="V107" s="138">
        <v>3</v>
      </c>
      <c r="W107" s="130" t="s">
        <v>97</v>
      </c>
      <c r="X107" s="130" t="s">
        <v>98</v>
      </c>
      <c r="Y107" s="130">
        <v>18</v>
      </c>
      <c r="Z107" s="176" t="s">
        <v>116</v>
      </c>
      <c r="AB107" s="203">
        <v>12.5</v>
      </c>
      <c r="AC107" s="273">
        <v>1.0880000000000001</v>
      </c>
      <c r="AD107" s="195">
        <v>2</v>
      </c>
      <c r="AE107" s="195">
        <v>3</v>
      </c>
      <c r="AF107" s="186" t="s">
        <v>96</v>
      </c>
      <c r="AG107" s="186" t="s">
        <v>98</v>
      </c>
      <c r="AH107" s="130">
        <v>18</v>
      </c>
      <c r="AI107" s="176" t="s">
        <v>116</v>
      </c>
    </row>
    <row r="108" spans="19:35">
      <c r="S108" s="204">
        <v>5.9</v>
      </c>
      <c r="T108" s="274">
        <v>1.3135593220338981</v>
      </c>
      <c r="U108" s="138">
        <v>3</v>
      </c>
      <c r="V108" s="138">
        <v>5</v>
      </c>
      <c r="W108" s="130" t="s">
        <v>97</v>
      </c>
      <c r="X108" s="130" t="s">
        <v>98</v>
      </c>
      <c r="Y108" s="130">
        <v>18</v>
      </c>
      <c r="Z108" s="176" t="s">
        <v>116</v>
      </c>
      <c r="AB108" s="203">
        <v>9.9</v>
      </c>
      <c r="AC108" s="273">
        <v>1.3737373737373737</v>
      </c>
      <c r="AD108" s="195">
        <v>1</v>
      </c>
      <c r="AE108" s="195">
        <v>3</v>
      </c>
      <c r="AF108" s="186" t="s">
        <v>96</v>
      </c>
      <c r="AG108" s="186" t="s">
        <v>98</v>
      </c>
      <c r="AH108" s="130">
        <v>18</v>
      </c>
      <c r="AI108" s="176" t="s">
        <v>116</v>
      </c>
    </row>
    <row r="109" spans="19:35">
      <c r="S109" s="204">
        <v>4.9000000000000004</v>
      </c>
      <c r="T109" s="274">
        <v>1.5816326530612244</v>
      </c>
      <c r="U109" s="138">
        <v>1</v>
      </c>
      <c r="V109" s="138">
        <v>3</v>
      </c>
      <c r="W109" s="130" t="s">
        <v>97</v>
      </c>
      <c r="X109" s="130" t="s">
        <v>98</v>
      </c>
      <c r="Y109" s="130">
        <v>18</v>
      </c>
      <c r="Z109" s="176" t="s">
        <v>116</v>
      </c>
      <c r="AB109" s="204">
        <v>9.9</v>
      </c>
      <c r="AC109" s="274">
        <v>1.3737373737373737</v>
      </c>
      <c r="AD109" s="138">
        <v>2</v>
      </c>
      <c r="AE109" s="138">
        <v>3</v>
      </c>
      <c r="AF109" s="130" t="s">
        <v>96</v>
      </c>
      <c r="AG109" s="130" t="s">
        <v>98</v>
      </c>
      <c r="AH109" s="130">
        <v>18</v>
      </c>
      <c r="AI109" s="176" t="s">
        <v>116</v>
      </c>
    </row>
    <row r="110" spans="19:35">
      <c r="S110" s="205">
        <v>4.5999999999999996</v>
      </c>
      <c r="T110" s="274">
        <v>1.6847826086956523</v>
      </c>
      <c r="U110" s="211">
        <v>1</v>
      </c>
      <c r="V110" s="138">
        <v>3</v>
      </c>
      <c r="W110" s="130" t="s">
        <v>97</v>
      </c>
      <c r="X110" s="130" t="s">
        <v>98</v>
      </c>
      <c r="Y110" s="130">
        <v>18</v>
      </c>
      <c r="Z110" s="176" t="s">
        <v>116</v>
      </c>
      <c r="AB110" s="204">
        <v>8.5</v>
      </c>
      <c r="AC110" s="274">
        <v>1.5999999999999999</v>
      </c>
      <c r="AD110" s="138">
        <v>1</v>
      </c>
      <c r="AE110" s="138">
        <v>3</v>
      </c>
      <c r="AF110" s="130" t="s">
        <v>96</v>
      </c>
      <c r="AG110" s="130" t="s">
        <v>98</v>
      </c>
      <c r="AH110" s="130">
        <v>18</v>
      </c>
      <c r="AI110" s="176" t="s">
        <v>116</v>
      </c>
    </row>
    <row r="111" spans="19:35">
      <c r="S111" s="204">
        <v>6.2</v>
      </c>
      <c r="T111" s="274">
        <v>1.25</v>
      </c>
      <c r="U111" s="211">
        <v>1</v>
      </c>
      <c r="V111" s="138">
        <v>3</v>
      </c>
      <c r="W111" s="130" t="s">
        <v>97</v>
      </c>
      <c r="X111" s="130" t="s">
        <v>98</v>
      </c>
      <c r="Y111" s="130">
        <v>18</v>
      </c>
      <c r="Z111" s="176" t="s">
        <v>116</v>
      </c>
      <c r="AB111" s="204">
        <v>9.3000000000000007</v>
      </c>
      <c r="AC111" s="274">
        <v>1.4623655913978493</v>
      </c>
      <c r="AD111" s="138">
        <v>2</v>
      </c>
      <c r="AE111" s="138">
        <v>3</v>
      </c>
      <c r="AF111" s="130" t="s">
        <v>96</v>
      </c>
      <c r="AG111" s="130" t="s">
        <v>98</v>
      </c>
      <c r="AH111" s="130">
        <v>18</v>
      </c>
      <c r="AI111" s="176" t="s">
        <v>116</v>
      </c>
    </row>
    <row r="112" spans="19:35">
      <c r="S112" s="204">
        <v>5.9</v>
      </c>
      <c r="T112" s="274">
        <v>1.3135593220338981</v>
      </c>
      <c r="U112" s="211">
        <v>2</v>
      </c>
      <c r="V112" s="138">
        <v>3</v>
      </c>
      <c r="W112" s="130" t="s">
        <v>97</v>
      </c>
      <c r="X112" s="130" t="s">
        <v>98</v>
      </c>
      <c r="Y112" s="130">
        <v>18</v>
      </c>
      <c r="Z112" s="176" t="s">
        <v>116</v>
      </c>
      <c r="AB112" s="204">
        <v>12.2</v>
      </c>
      <c r="AC112" s="274">
        <v>1.1147540983606559</v>
      </c>
      <c r="AD112" s="138">
        <v>2</v>
      </c>
      <c r="AE112" s="138">
        <v>3</v>
      </c>
      <c r="AF112" s="130" t="s">
        <v>96</v>
      </c>
      <c r="AG112" s="130" t="s">
        <v>98</v>
      </c>
      <c r="AH112" s="130">
        <v>18</v>
      </c>
      <c r="AI112" s="176" t="s">
        <v>116</v>
      </c>
    </row>
    <row r="113" spans="19:35">
      <c r="S113" s="203">
        <v>12.9</v>
      </c>
      <c r="T113" s="273">
        <v>1.0542635658914727</v>
      </c>
      <c r="U113" s="195">
        <v>2</v>
      </c>
      <c r="V113" s="195">
        <v>5</v>
      </c>
      <c r="W113" s="186" t="s">
        <v>97</v>
      </c>
      <c r="X113" s="186" t="s">
        <v>100</v>
      </c>
      <c r="Y113" s="130">
        <v>18</v>
      </c>
      <c r="Z113" s="176" t="s">
        <v>116</v>
      </c>
      <c r="AB113" s="195">
        <v>5.6</v>
      </c>
      <c r="AC113" s="273">
        <v>1.3839285714285716</v>
      </c>
      <c r="AD113" s="195">
        <v>2</v>
      </c>
      <c r="AE113" s="195">
        <v>3</v>
      </c>
      <c r="AF113" s="186" t="s">
        <v>114</v>
      </c>
      <c r="AG113" s="186" t="s">
        <v>98</v>
      </c>
      <c r="AH113" s="186">
        <v>20</v>
      </c>
      <c r="AI113" s="176" t="s">
        <v>116</v>
      </c>
    </row>
    <row r="114" spans="19:35">
      <c r="S114" s="203">
        <v>6.3</v>
      </c>
      <c r="T114" s="273">
        <v>2.1587301587301586</v>
      </c>
      <c r="U114" s="195">
        <v>1</v>
      </c>
      <c r="V114" s="195">
        <v>3</v>
      </c>
      <c r="W114" s="186" t="s">
        <v>97</v>
      </c>
      <c r="X114" s="186" t="s">
        <v>98</v>
      </c>
      <c r="Y114" s="130">
        <v>18</v>
      </c>
      <c r="Z114" s="176" t="s">
        <v>116</v>
      </c>
      <c r="AB114" s="138">
        <v>6.8</v>
      </c>
      <c r="AC114" s="274">
        <v>1.1397058823529411</v>
      </c>
      <c r="AD114" s="138">
        <v>2</v>
      </c>
      <c r="AE114" s="138">
        <v>3</v>
      </c>
      <c r="AF114" s="130" t="s">
        <v>96</v>
      </c>
      <c r="AG114" s="130" t="s">
        <v>98</v>
      </c>
      <c r="AH114" s="186">
        <v>20</v>
      </c>
      <c r="AI114" s="176" t="s">
        <v>116</v>
      </c>
    </row>
    <row r="115" spans="19:35">
      <c r="S115" s="203">
        <v>7.9</v>
      </c>
      <c r="T115" s="273">
        <v>1.721518987341772</v>
      </c>
      <c r="U115" s="195">
        <v>1</v>
      </c>
      <c r="V115" s="195">
        <v>3</v>
      </c>
      <c r="W115" s="186" t="s">
        <v>97</v>
      </c>
      <c r="X115" s="186" t="s">
        <v>98</v>
      </c>
      <c r="Y115" s="130">
        <v>18</v>
      </c>
      <c r="Z115" s="176" t="s">
        <v>116</v>
      </c>
      <c r="AB115" s="138">
        <v>4.8</v>
      </c>
      <c r="AC115" s="274">
        <v>1.6145833333333335</v>
      </c>
      <c r="AD115" s="138">
        <v>1</v>
      </c>
      <c r="AE115" s="138">
        <v>3</v>
      </c>
      <c r="AF115" s="130" t="s">
        <v>96</v>
      </c>
      <c r="AG115" s="130" t="s">
        <v>98</v>
      </c>
      <c r="AH115" s="186">
        <v>20</v>
      </c>
      <c r="AI115" s="176" t="s">
        <v>116</v>
      </c>
    </row>
    <row r="116" spans="19:35">
      <c r="S116" s="203">
        <v>8.1</v>
      </c>
      <c r="T116" s="273">
        <v>1.6790123456790125</v>
      </c>
      <c r="U116" s="195">
        <v>1</v>
      </c>
      <c r="V116" s="195">
        <v>3</v>
      </c>
      <c r="W116" s="186" t="s">
        <v>97</v>
      </c>
      <c r="X116" s="186" t="s">
        <v>98</v>
      </c>
      <c r="Y116" s="130">
        <v>18</v>
      </c>
      <c r="Z116" s="176" t="s">
        <v>116</v>
      </c>
      <c r="AB116" s="138">
        <v>5.0999999999999996</v>
      </c>
      <c r="AC116" s="274">
        <v>1.5196078431372551</v>
      </c>
      <c r="AD116" s="138">
        <v>1</v>
      </c>
      <c r="AE116" s="138">
        <v>3</v>
      </c>
      <c r="AF116" s="130" t="s">
        <v>96</v>
      </c>
      <c r="AG116" s="130" t="s">
        <v>98</v>
      </c>
      <c r="AH116" s="186">
        <v>20</v>
      </c>
      <c r="AI116" s="176" t="s">
        <v>116</v>
      </c>
    </row>
    <row r="117" spans="19:35">
      <c r="S117" s="204">
        <v>7.7</v>
      </c>
      <c r="T117" s="274">
        <v>1.7662337662337662</v>
      </c>
      <c r="U117" s="138">
        <v>1</v>
      </c>
      <c r="V117" s="138">
        <v>3</v>
      </c>
      <c r="W117" s="130" t="s">
        <v>97</v>
      </c>
      <c r="X117" s="130" t="s">
        <v>98</v>
      </c>
      <c r="Y117" s="130">
        <v>18</v>
      </c>
      <c r="Z117" s="176" t="s">
        <v>116</v>
      </c>
      <c r="AB117" s="138">
        <v>6</v>
      </c>
      <c r="AC117" s="274">
        <v>1.2916666666666667</v>
      </c>
      <c r="AD117" s="138">
        <v>1</v>
      </c>
      <c r="AE117" s="138">
        <v>3</v>
      </c>
      <c r="AF117" s="130" t="s">
        <v>96</v>
      </c>
      <c r="AG117" s="130" t="s">
        <v>98</v>
      </c>
      <c r="AH117" s="186">
        <v>20</v>
      </c>
      <c r="AI117" s="176" t="s">
        <v>116</v>
      </c>
    </row>
    <row r="118" spans="19:35">
      <c r="S118" s="204">
        <v>9.9</v>
      </c>
      <c r="T118" s="274">
        <v>1.3737373737373737</v>
      </c>
      <c r="U118" s="138">
        <v>2</v>
      </c>
      <c r="V118" s="138">
        <v>3</v>
      </c>
      <c r="W118" s="130" t="s">
        <v>97</v>
      </c>
      <c r="X118" s="130" t="s">
        <v>98</v>
      </c>
      <c r="Y118" s="130">
        <v>18</v>
      </c>
      <c r="Z118" s="176" t="s">
        <v>116</v>
      </c>
      <c r="AB118" s="138">
        <v>7.1</v>
      </c>
      <c r="AC118" s="274">
        <v>1.091549295774648</v>
      </c>
      <c r="AD118" s="138">
        <v>2</v>
      </c>
      <c r="AE118" s="138">
        <v>3</v>
      </c>
      <c r="AF118" s="130" t="s">
        <v>96</v>
      </c>
      <c r="AG118" s="130" t="s">
        <v>98</v>
      </c>
      <c r="AH118" s="186">
        <v>20</v>
      </c>
      <c r="AI118" s="176" t="s">
        <v>116</v>
      </c>
    </row>
    <row r="119" spans="19:35">
      <c r="S119" s="204">
        <v>9.1999999999999993</v>
      </c>
      <c r="T119" s="274">
        <v>1.4782608695652175</v>
      </c>
      <c r="U119" s="138">
        <v>2</v>
      </c>
      <c r="V119" s="138">
        <v>3</v>
      </c>
      <c r="W119" s="130" t="s">
        <v>97</v>
      </c>
      <c r="X119" s="130" t="s">
        <v>98</v>
      </c>
      <c r="Y119" s="130">
        <v>18</v>
      </c>
      <c r="Z119" s="176" t="s">
        <v>116</v>
      </c>
      <c r="AB119" s="138">
        <v>6.7</v>
      </c>
      <c r="AC119" s="274">
        <v>1.1567164179104477</v>
      </c>
      <c r="AD119" s="138">
        <v>2</v>
      </c>
      <c r="AE119" s="138">
        <v>3</v>
      </c>
      <c r="AF119" s="130" t="s">
        <v>96</v>
      </c>
      <c r="AG119" s="130" t="s">
        <v>98</v>
      </c>
      <c r="AH119" s="186">
        <v>20</v>
      </c>
      <c r="AI119" s="176" t="s">
        <v>116</v>
      </c>
    </row>
    <row r="120" spans="19:35">
      <c r="S120" s="195">
        <v>4.9000000000000004</v>
      </c>
      <c r="T120" s="273">
        <v>1.5816326530612244</v>
      </c>
      <c r="U120" s="195">
        <v>1</v>
      </c>
      <c r="V120" s="195">
        <v>3</v>
      </c>
      <c r="W120" s="186" t="s">
        <v>97</v>
      </c>
      <c r="X120" s="186" t="s">
        <v>98</v>
      </c>
      <c r="Y120" s="186">
        <v>20</v>
      </c>
      <c r="Z120" s="176" t="s">
        <v>116</v>
      </c>
      <c r="AB120" s="138">
        <v>10.1</v>
      </c>
      <c r="AC120" s="274">
        <v>0.76732673267326734</v>
      </c>
      <c r="AD120" s="138">
        <v>2</v>
      </c>
      <c r="AE120" s="138">
        <v>3</v>
      </c>
      <c r="AF120" s="130" t="s">
        <v>96</v>
      </c>
      <c r="AG120" s="130" t="s">
        <v>98</v>
      </c>
      <c r="AH120" s="186">
        <v>20</v>
      </c>
      <c r="AI120" s="176" t="s">
        <v>116</v>
      </c>
    </row>
    <row r="121" spans="19:35">
      <c r="S121" s="138">
        <v>4.5999999999999996</v>
      </c>
      <c r="T121" s="274">
        <v>1.6847826086956523</v>
      </c>
      <c r="U121" s="138">
        <v>1</v>
      </c>
      <c r="V121" s="138">
        <v>3</v>
      </c>
      <c r="W121" s="130" t="s">
        <v>97</v>
      </c>
      <c r="X121" s="130" t="s">
        <v>98</v>
      </c>
      <c r="Y121" s="186">
        <v>20</v>
      </c>
      <c r="Z121" s="176" t="s">
        <v>116</v>
      </c>
      <c r="AB121" s="138">
        <v>7.4</v>
      </c>
      <c r="AC121" s="274">
        <v>1.0472972972972971</v>
      </c>
      <c r="AD121" s="138">
        <v>1</v>
      </c>
      <c r="AE121" s="138">
        <v>3</v>
      </c>
      <c r="AF121" s="130" t="s">
        <v>96</v>
      </c>
      <c r="AG121" s="130" t="s">
        <v>98</v>
      </c>
      <c r="AH121" s="186">
        <v>20</v>
      </c>
      <c r="AI121" s="176" t="s">
        <v>116</v>
      </c>
    </row>
    <row r="122" spans="19:35">
      <c r="S122" s="138">
        <v>5.9</v>
      </c>
      <c r="T122" s="274">
        <v>1.3135593220338981</v>
      </c>
      <c r="U122" s="138">
        <v>1</v>
      </c>
      <c r="V122" s="138">
        <v>3</v>
      </c>
      <c r="W122" s="130" t="s">
        <v>97</v>
      </c>
      <c r="X122" s="130" t="s">
        <v>98</v>
      </c>
      <c r="Y122" s="186">
        <v>20</v>
      </c>
      <c r="Z122" s="176" t="s">
        <v>116</v>
      </c>
      <c r="AB122" s="138">
        <v>10.7</v>
      </c>
      <c r="AC122" s="274">
        <v>0.72429906542056077</v>
      </c>
      <c r="AD122" s="138">
        <v>1</v>
      </c>
      <c r="AE122" s="138">
        <v>4</v>
      </c>
      <c r="AF122" s="130" t="s">
        <v>96</v>
      </c>
      <c r="AG122" s="130" t="s">
        <v>98</v>
      </c>
      <c r="AH122" s="186">
        <v>20</v>
      </c>
      <c r="AI122" s="176" t="s">
        <v>116</v>
      </c>
    </row>
    <row r="123" spans="19:35">
      <c r="S123" s="138">
        <v>5.0999999999999996</v>
      </c>
      <c r="T123" s="274">
        <v>1.5196078431372551</v>
      </c>
      <c r="U123" s="138">
        <v>1</v>
      </c>
      <c r="V123" s="138">
        <v>3</v>
      </c>
      <c r="W123" s="130" t="s">
        <v>97</v>
      </c>
      <c r="X123" s="130" t="s">
        <v>98</v>
      </c>
      <c r="Y123" s="186">
        <v>20</v>
      </c>
      <c r="Z123" s="176" t="s">
        <v>116</v>
      </c>
      <c r="AB123" s="138">
        <v>8.4</v>
      </c>
      <c r="AC123" s="274">
        <v>0.92261904761904756</v>
      </c>
      <c r="AD123" s="138">
        <v>2</v>
      </c>
      <c r="AE123" s="138">
        <v>3</v>
      </c>
      <c r="AF123" s="130" t="s">
        <v>96</v>
      </c>
      <c r="AG123" s="130" t="s">
        <v>98</v>
      </c>
      <c r="AH123" s="186">
        <v>20</v>
      </c>
      <c r="AI123" s="176" t="s">
        <v>116</v>
      </c>
    </row>
    <row r="124" spans="19:35">
      <c r="S124" s="138">
        <v>5.4</v>
      </c>
      <c r="T124" s="274">
        <v>1.4351851851851851</v>
      </c>
      <c r="U124" s="138">
        <v>1</v>
      </c>
      <c r="V124" s="138">
        <v>3</v>
      </c>
      <c r="W124" s="130" t="s">
        <v>97</v>
      </c>
      <c r="X124" s="130" t="s">
        <v>98</v>
      </c>
      <c r="Y124" s="186">
        <v>20</v>
      </c>
      <c r="Z124" s="176" t="s">
        <v>116</v>
      </c>
      <c r="AB124" s="195">
        <v>7.9</v>
      </c>
      <c r="AC124" s="273">
        <v>1.721518987341772</v>
      </c>
      <c r="AD124" s="195">
        <v>1</v>
      </c>
      <c r="AE124" s="195">
        <v>3</v>
      </c>
      <c r="AF124" s="186" t="s">
        <v>114</v>
      </c>
      <c r="AG124" s="186" t="s">
        <v>98</v>
      </c>
      <c r="AH124" s="186">
        <v>20</v>
      </c>
      <c r="AI124" s="176" t="s">
        <v>116</v>
      </c>
    </row>
    <row r="125" spans="19:35">
      <c r="S125" s="138">
        <v>6</v>
      </c>
      <c r="T125" s="274">
        <v>1.2916666666666667</v>
      </c>
      <c r="U125" s="138">
        <v>1</v>
      </c>
      <c r="V125" s="138">
        <v>3</v>
      </c>
      <c r="W125" s="130" t="s">
        <v>97</v>
      </c>
      <c r="X125" s="130" t="s">
        <v>98</v>
      </c>
      <c r="Y125" s="186">
        <v>20</v>
      </c>
      <c r="Z125" s="176" t="s">
        <v>116</v>
      </c>
      <c r="AB125" s="195">
        <v>11.2</v>
      </c>
      <c r="AC125" s="273">
        <v>1.2142857142857144</v>
      </c>
      <c r="AD125" s="195">
        <v>2</v>
      </c>
      <c r="AE125" s="195">
        <v>3</v>
      </c>
      <c r="AF125" s="186" t="s">
        <v>96</v>
      </c>
      <c r="AG125" s="186" t="s">
        <v>99</v>
      </c>
      <c r="AH125" s="186">
        <v>20</v>
      </c>
      <c r="AI125" s="176" t="s">
        <v>116</v>
      </c>
    </row>
    <row r="126" spans="19:35">
      <c r="S126" s="138">
        <v>3.7</v>
      </c>
      <c r="T126" s="274">
        <v>2.0945945945945943</v>
      </c>
      <c r="U126" s="138">
        <v>1</v>
      </c>
      <c r="V126" s="138">
        <v>3</v>
      </c>
      <c r="W126" s="130" t="s">
        <v>97</v>
      </c>
      <c r="X126" s="130" t="s">
        <v>98</v>
      </c>
      <c r="Y126" s="186">
        <v>20</v>
      </c>
      <c r="Z126" s="176" t="s">
        <v>116</v>
      </c>
      <c r="AB126" s="138">
        <v>9.6999999999999993</v>
      </c>
      <c r="AC126" s="274">
        <v>1.4020618556701032</v>
      </c>
      <c r="AD126" s="138">
        <v>2</v>
      </c>
      <c r="AE126" s="138">
        <v>3</v>
      </c>
      <c r="AF126" s="130" t="s">
        <v>96</v>
      </c>
      <c r="AG126" s="130" t="s">
        <v>98</v>
      </c>
      <c r="AH126" s="186">
        <v>20</v>
      </c>
      <c r="AI126" s="176" t="s">
        <v>116</v>
      </c>
    </row>
    <row r="127" spans="19:35">
      <c r="S127" s="138">
        <v>5.0999999999999996</v>
      </c>
      <c r="T127" s="274">
        <v>1.5196078431372551</v>
      </c>
      <c r="U127" s="138">
        <v>1</v>
      </c>
      <c r="V127" s="138">
        <v>3</v>
      </c>
      <c r="W127" s="130" t="s">
        <v>97</v>
      </c>
      <c r="X127" s="130" t="s">
        <v>98</v>
      </c>
      <c r="Y127" s="186">
        <v>20</v>
      </c>
      <c r="Z127" s="176" t="s">
        <v>116</v>
      </c>
      <c r="AB127" s="138">
        <v>13.3</v>
      </c>
      <c r="AC127" s="274">
        <v>1.0225563909774436</v>
      </c>
      <c r="AD127" s="138">
        <v>2</v>
      </c>
      <c r="AE127" s="138">
        <v>3</v>
      </c>
      <c r="AF127" s="130" t="s">
        <v>96</v>
      </c>
      <c r="AG127" s="130" t="s">
        <v>98</v>
      </c>
      <c r="AH127" s="186">
        <v>20</v>
      </c>
      <c r="AI127" s="176" t="s">
        <v>116</v>
      </c>
    </row>
    <row r="128" spans="19:35">
      <c r="S128" s="138">
        <v>5.5</v>
      </c>
      <c r="T128" s="274">
        <v>1.4090909090909092</v>
      </c>
      <c r="U128" s="138">
        <v>1</v>
      </c>
      <c r="V128" s="138">
        <v>3</v>
      </c>
      <c r="W128" s="130" t="s">
        <v>97</v>
      </c>
      <c r="X128" s="130" t="s">
        <v>98</v>
      </c>
      <c r="Y128" s="186">
        <v>20</v>
      </c>
      <c r="Z128" s="176" t="s">
        <v>116</v>
      </c>
      <c r="AB128" s="138">
        <v>16</v>
      </c>
      <c r="AC128" s="274">
        <v>0.85</v>
      </c>
      <c r="AD128" s="138">
        <v>2</v>
      </c>
      <c r="AE128" s="138">
        <v>3</v>
      </c>
      <c r="AF128" s="130" t="s">
        <v>96</v>
      </c>
      <c r="AG128" s="130" t="s">
        <v>98</v>
      </c>
      <c r="AH128" s="186">
        <v>20</v>
      </c>
      <c r="AI128" s="176" t="s">
        <v>116</v>
      </c>
    </row>
    <row r="129" spans="19:35">
      <c r="S129" s="138">
        <v>3.9</v>
      </c>
      <c r="T129" s="274">
        <v>1.9871794871794872</v>
      </c>
      <c r="U129" s="138">
        <v>1</v>
      </c>
      <c r="V129" s="138">
        <v>3</v>
      </c>
      <c r="W129" s="130" t="s">
        <v>97</v>
      </c>
      <c r="X129" s="130" t="s">
        <v>98</v>
      </c>
      <c r="Y129" s="186">
        <v>20</v>
      </c>
      <c r="Z129" s="176" t="s">
        <v>116</v>
      </c>
      <c r="AB129" s="138">
        <v>11.5</v>
      </c>
      <c r="AC129" s="274">
        <v>1.182608695652174</v>
      </c>
      <c r="AD129" s="138">
        <v>2</v>
      </c>
      <c r="AE129" s="138">
        <v>3</v>
      </c>
      <c r="AF129" s="130" t="s">
        <v>96</v>
      </c>
      <c r="AG129" s="130" t="s">
        <v>99</v>
      </c>
      <c r="AH129" s="186">
        <v>20</v>
      </c>
      <c r="AI129" s="176" t="s">
        <v>116</v>
      </c>
    </row>
    <row r="130" spans="19:35">
      <c r="S130" s="195">
        <v>12</v>
      </c>
      <c r="T130" s="273">
        <v>1.1333333333333333</v>
      </c>
      <c r="U130" s="195">
        <v>2</v>
      </c>
      <c r="V130" s="195">
        <v>3</v>
      </c>
      <c r="W130" s="186" t="s">
        <v>97</v>
      </c>
      <c r="X130" s="186" t="s">
        <v>98</v>
      </c>
      <c r="Y130" s="186">
        <v>20</v>
      </c>
      <c r="Z130" s="176" t="s">
        <v>116</v>
      </c>
      <c r="AB130" s="138">
        <v>16.8</v>
      </c>
      <c r="AC130" s="274">
        <v>0.80952380952380942</v>
      </c>
      <c r="AD130" s="138">
        <v>3</v>
      </c>
      <c r="AE130" s="138">
        <v>5</v>
      </c>
      <c r="AF130" s="130" t="s">
        <v>96</v>
      </c>
      <c r="AG130" s="130" t="s">
        <v>99</v>
      </c>
      <c r="AH130" s="186">
        <v>20</v>
      </c>
      <c r="AI130" s="176" t="s">
        <v>116</v>
      </c>
    </row>
    <row r="131" spans="19:35">
      <c r="S131" s="138">
        <v>7.5</v>
      </c>
      <c r="T131" s="274">
        <v>1.8133333333333332</v>
      </c>
      <c r="U131" s="138">
        <v>1</v>
      </c>
      <c r="V131" s="138">
        <v>3</v>
      </c>
      <c r="W131" s="130" t="s">
        <v>97</v>
      </c>
      <c r="X131" s="130" t="s">
        <v>98</v>
      </c>
      <c r="Y131" s="186">
        <v>20</v>
      </c>
      <c r="Z131" s="176" t="s">
        <v>116</v>
      </c>
      <c r="AB131" s="203">
        <v>6.2</v>
      </c>
      <c r="AC131" s="273">
        <v>1.25</v>
      </c>
      <c r="AD131" s="195">
        <v>1</v>
      </c>
      <c r="AE131" s="195">
        <v>3</v>
      </c>
      <c r="AF131" s="186" t="s">
        <v>114</v>
      </c>
      <c r="AG131" s="186" t="s">
        <v>98</v>
      </c>
      <c r="AH131" s="130">
        <v>7</v>
      </c>
      <c r="AI131" s="176" t="s">
        <v>122</v>
      </c>
    </row>
    <row r="132" spans="19:35">
      <c r="S132" s="138">
        <v>10.5</v>
      </c>
      <c r="T132" s="274">
        <v>1.2952380952380953</v>
      </c>
      <c r="U132" s="138">
        <v>1</v>
      </c>
      <c r="V132" s="138">
        <v>2</v>
      </c>
      <c r="W132" s="130" t="s">
        <v>97</v>
      </c>
      <c r="X132" s="130" t="s">
        <v>98</v>
      </c>
      <c r="Y132" s="186">
        <v>20</v>
      </c>
      <c r="Z132" s="176" t="s">
        <v>116</v>
      </c>
      <c r="AB132" s="206">
        <v>6.9</v>
      </c>
      <c r="AC132" s="273">
        <v>1.1231884057971013</v>
      </c>
      <c r="AD132" s="212">
        <v>2</v>
      </c>
      <c r="AE132" s="212">
        <v>3</v>
      </c>
      <c r="AF132" s="278" t="s">
        <v>96</v>
      </c>
      <c r="AG132" s="278" t="s">
        <v>98</v>
      </c>
      <c r="AH132" s="186">
        <v>8</v>
      </c>
      <c r="AI132" s="176" t="s">
        <v>122</v>
      </c>
    </row>
    <row r="133" spans="19:35">
      <c r="S133" s="138">
        <v>7.5</v>
      </c>
      <c r="T133" s="274">
        <v>1.8133333333333332</v>
      </c>
      <c r="U133" s="138">
        <v>1</v>
      </c>
      <c r="V133" s="138">
        <v>3</v>
      </c>
      <c r="W133" s="130" t="s">
        <v>97</v>
      </c>
      <c r="X133" s="130" t="s">
        <v>98</v>
      </c>
      <c r="Y133" s="186">
        <v>20</v>
      </c>
      <c r="Z133" s="176" t="s">
        <v>116</v>
      </c>
      <c r="AB133" s="207">
        <v>7.1</v>
      </c>
      <c r="AC133" s="274">
        <v>1.091549295774648</v>
      </c>
      <c r="AD133" s="213">
        <v>3</v>
      </c>
      <c r="AE133" s="213">
        <v>3</v>
      </c>
      <c r="AF133" s="279" t="s">
        <v>96</v>
      </c>
      <c r="AG133" s="279" t="s">
        <v>98</v>
      </c>
      <c r="AH133" s="186">
        <v>8</v>
      </c>
      <c r="AI133" s="176" t="s">
        <v>122</v>
      </c>
    </row>
    <row r="134" spans="19:35">
      <c r="S134" s="138">
        <v>11</v>
      </c>
      <c r="T134" s="274">
        <v>1.2363636363636363</v>
      </c>
      <c r="U134" s="138">
        <v>1</v>
      </c>
      <c r="V134" s="138">
        <v>3</v>
      </c>
      <c r="W134" s="130" t="s">
        <v>97</v>
      </c>
      <c r="X134" s="130" t="s">
        <v>98</v>
      </c>
      <c r="Y134" s="186">
        <v>20</v>
      </c>
      <c r="Z134" s="176" t="s">
        <v>116</v>
      </c>
      <c r="AB134" s="206">
        <v>9.4</v>
      </c>
      <c r="AC134" s="273">
        <v>1.4468085106382977</v>
      </c>
      <c r="AD134" s="212">
        <v>2</v>
      </c>
      <c r="AE134" s="212">
        <v>3</v>
      </c>
      <c r="AF134" s="278" t="s">
        <v>96</v>
      </c>
      <c r="AG134" s="278" t="s">
        <v>98</v>
      </c>
      <c r="AH134" s="186">
        <v>8</v>
      </c>
      <c r="AI134" s="176" t="s">
        <v>122</v>
      </c>
    </row>
    <row r="135" spans="19:35">
      <c r="S135" s="138">
        <v>6.2</v>
      </c>
      <c r="T135" s="274">
        <v>2.193548387096774</v>
      </c>
      <c r="U135" s="138">
        <v>1</v>
      </c>
      <c r="V135" s="138">
        <v>3</v>
      </c>
      <c r="W135" s="130" t="s">
        <v>97</v>
      </c>
      <c r="X135" s="130" t="s">
        <v>98</v>
      </c>
      <c r="Y135" s="186">
        <v>20</v>
      </c>
      <c r="Z135" s="176" t="s">
        <v>116</v>
      </c>
      <c r="AB135" s="203">
        <v>8.6</v>
      </c>
      <c r="AC135" s="273">
        <v>0.90116279069767447</v>
      </c>
      <c r="AD135" s="195">
        <v>2</v>
      </c>
      <c r="AE135" s="195">
        <v>3</v>
      </c>
      <c r="AF135" s="186" t="s">
        <v>96</v>
      </c>
      <c r="AG135" s="186" t="s">
        <v>98</v>
      </c>
      <c r="AH135" s="186">
        <v>10</v>
      </c>
      <c r="AI135" s="176" t="s">
        <v>122</v>
      </c>
    </row>
    <row r="136" spans="19:35">
      <c r="S136" s="138">
        <v>5.7</v>
      </c>
      <c r="T136" s="274">
        <v>2.3859649122807016</v>
      </c>
      <c r="U136" s="138">
        <v>2</v>
      </c>
      <c r="V136" s="138">
        <v>3</v>
      </c>
      <c r="W136" s="130" t="s">
        <v>97</v>
      </c>
      <c r="X136" s="130" t="s">
        <v>98</v>
      </c>
      <c r="Y136" s="186">
        <v>20</v>
      </c>
      <c r="Z136" s="176" t="s">
        <v>116</v>
      </c>
      <c r="AB136" s="203">
        <v>4.7</v>
      </c>
      <c r="AC136" s="273">
        <v>1.6489361702127658</v>
      </c>
      <c r="AD136" s="195">
        <v>2</v>
      </c>
      <c r="AE136" s="195">
        <v>3</v>
      </c>
      <c r="AF136" s="186" t="s">
        <v>96</v>
      </c>
      <c r="AG136" s="186" t="s">
        <v>98</v>
      </c>
      <c r="AH136" s="186">
        <v>10</v>
      </c>
      <c r="AI136" s="176" t="s">
        <v>122</v>
      </c>
    </row>
    <row r="137" spans="19:35">
      <c r="S137" s="138">
        <v>8.1</v>
      </c>
      <c r="T137" s="274">
        <v>1.6790123456790125</v>
      </c>
      <c r="U137" s="138">
        <v>1</v>
      </c>
      <c r="V137" s="138">
        <v>3</v>
      </c>
      <c r="W137" s="130" t="s">
        <v>97</v>
      </c>
      <c r="X137" s="130" t="s">
        <v>98</v>
      </c>
      <c r="Y137" s="186">
        <v>20</v>
      </c>
      <c r="Z137" s="176" t="s">
        <v>116</v>
      </c>
      <c r="AB137" s="203">
        <v>8.1999999999999993</v>
      </c>
      <c r="AC137" s="273">
        <v>0.94512195121951226</v>
      </c>
      <c r="AD137" s="195">
        <v>2</v>
      </c>
      <c r="AE137" s="195">
        <v>3</v>
      </c>
      <c r="AF137" s="186" t="s">
        <v>96</v>
      </c>
      <c r="AG137" s="186" t="s">
        <v>98</v>
      </c>
      <c r="AH137" s="186">
        <v>10</v>
      </c>
      <c r="AI137" s="176" t="s">
        <v>122</v>
      </c>
    </row>
    <row r="138" spans="19:35">
      <c r="S138" s="203">
        <v>5.2</v>
      </c>
      <c r="T138" s="273">
        <v>1.4903846153846154</v>
      </c>
      <c r="U138" s="195">
        <v>2</v>
      </c>
      <c r="V138" s="195">
        <v>3</v>
      </c>
      <c r="W138" s="186" t="s">
        <v>97</v>
      </c>
      <c r="X138" s="186" t="s">
        <v>98</v>
      </c>
      <c r="Y138" s="130">
        <v>7</v>
      </c>
      <c r="Z138" s="176" t="s">
        <v>122</v>
      </c>
      <c r="AB138" s="203">
        <v>6</v>
      </c>
      <c r="AC138" s="273">
        <v>1.2916666666666667</v>
      </c>
      <c r="AD138" s="195">
        <v>1</v>
      </c>
      <c r="AE138" s="195">
        <v>3</v>
      </c>
      <c r="AF138" s="186" t="s">
        <v>96</v>
      </c>
      <c r="AG138" s="186" t="s">
        <v>98</v>
      </c>
      <c r="AH138" s="186">
        <v>10</v>
      </c>
      <c r="AI138" s="176" t="s">
        <v>122</v>
      </c>
    </row>
    <row r="139" spans="19:35">
      <c r="S139" s="203">
        <v>5.6</v>
      </c>
      <c r="T139" s="273">
        <v>1.3839285714285716</v>
      </c>
      <c r="U139" s="195">
        <v>1</v>
      </c>
      <c r="V139" s="195">
        <v>3</v>
      </c>
      <c r="W139" s="186" t="s">
        <v>97</v>
      </c>
      <c r="X139" s="186" t="s">
        <v>98</v>
      </c>
      <c r="Y139" s="130">
        <v>7</v>
      </c>
      <c r="Z139" s="176" t="s">
        <v>122</v>
      </c>
      <c r="AB139" s="204">
        <v>5.7</v>
      </c>
      <c r="AC139" s="274">
        <v>1.3596491228070176</v>
      </c>
      <c r="AD139" s="138">
        <v>2</v>
      </c>
      <c r="AE139" s="138">
        <v>3</v>
      </c>
      <c r="AF139" s="130" t="s">
        <v>96</v>
      </c>
      <c r="AG139" s="130" t="s">
        <v>98</v>
      </c>
      <c r="AH139" s="186">
        <v>10</v>
      </c>
      <c r="AI139" s="176" t="s">
        <v>122</v>
      </c>
    </row>
    <row r="140" spans="19:35">
      <c r="S140" s="203">
        <v>6.7</v>
      </c>
      <c r="T140" s="273">
        <v>1.1567164179104477</v>
      </c>
      <c r="U140" s="195">
        <v>2</v>
      </c>
      <c r="V140" s="195">
        <v>3</v>
      </c>
      <c r="W140" s="186" t="s">
        <v>97</v>
      </c>
      <c r="X140" s="186" t="s">
        <v>98</v>
      </c>
      <c r="Y140" s="130">
        <v>7</v>
      </c>
      <c r="Z140" s="176" t="s">
        <v>122</v>
      </c>
      <c r="AB140" s="204">
        <v>6</v>
      </c>
      <c r="AC140" s="274">
        <v>1.2916666666666667</v>
      </c>
      <c r="AD140" s="138">
        <v>3</v>
      </c>
      <c r="AE140" s="138">
        <v>3</v>
      </c>
      <c r="AF140" s="130" t="s">
        <v>96</v>
      </c>
      <c r="AG140" s="130" t="s">
        <v>98</v>
      </c>
      <c r="AH140" s="186">
        <v>10</v>
      </c>
      <c r="AI140" s="176" t="s">
        <v>122</v>
      </c>
    </row>
    <row r="141" spans="19:35">
      <c r="S141" s="203">
        <v>6.4</v>
      </c>
      <c r="T141" s="273">
        <v>1.2109375</v>
      </c>
      <c r="U141" s="195">
        <v>1</v>
      </c>
      <c r="V141" s="195">
        <v>3</v>
      </c>
      <c r="W141" s="186" t="s">
        <v>97</v>
      </c>
      <c r="X141" s="186" t="s">
        <v>98</v>
      </c>
      <c r="Y141" s="130">
        <v>7</v>
      </c>
      <c r="Z141" s="176" t="s">
        <v>122</v>
      </c>
      <c r="AB141" s="204">
        <v>13.3</v>
      </c>
      <c r="AC141" s="274">
        <v>0.58270676691729317</v>
      </c>
      <c r="AD141" s="138">
        <v>2</v>
      </c>
      <c r="AE141" s="138">
        <v>3</v>
      </c>
      <c r="AF141" s="130" t="s">
        <v>96</v>
      </c>
      <c r="AG141" s="130" t="s">
        <v>98</v>
      </c>
      <c r="AH141" s="186">
        <v>10</v>
      </c>
      <c r="AI141" s="176" t="s">
        <v>122</v>
      </c>
    </row>
    <row r="142" spans="19:35">
      <c r="S142" s="203">
        <v>5.8</v>
      </c>
      <c r="T142" s="273">
        <v>1.3362068965517242</v>
      </c>
      <c r="U142" s="195">
        <v>1</v>
      </c>
      <c r="V142" s="195">
        <v>3</v>
      </c>
      <c r="W142" s="186" t="s">
        <v>97</v>
      </c>
      <c r="X142" s="186" t="s">
        <v>98</v>
      </c>
      <c r="Y142" s="130">
        <v>7</v>
      </c>
      <c r="Z142" s="176" t="s">
        <v>122</v>
      </c>
      <c r="AB142" s="204">
        <v>5.7</v>
      </c>
      <c r="AC142" s="274">
        <v>1.3596491228070176</v>
      </c>
      <c r="AD142" s="138">
        <v>2</v>
      </c>
      <c r="AE142" s="138">
        <v>3</v>
      </c>
      <c r="AF142" s="130" t="s">
        <v>96</v>
      </c>
      <c r="AG142" s="130" t="s">
        <v>98</v>
      </c>
      <c r="AH142" s="186">
        <v>10</v>
      </c>
      <c r="AI142" s="176" t="s">
        <v>122</v>
      </c>
    </row>
    <row r="143" spans="19:35">
      <c r="S143" s="203">
        <v>5.0999999999999996</v>
      </c>
      <c r="T143" s="273">
        <v>1.5196078431372551</v>
      </c>
      <c r="U143" s="195">
        <v>1</v>
      </c>
      <c r="V143" s="195">
        <v>3</v>
      </c>
      <c r="W143" s="186" t="s">
        <v>97</v>
      </c>
      <c r="X143" s="186" t="s">
        <v>98</v>
      </c>
      <c r="Y143" s="130">
        <v>7</v>
      </c>
      <c r="Z143" s="176" t="s">
        <v>122</v>
      </c>
      <c r="AB143" s="204">
        <v>6</v>
      </c>
      <c r="AC143" s="274">
        <v>1.2916666666666667</v>
      </c>
      <c r="AD143" s="138">
        <v>2</v>
      </c>
      <c r="AE143" s="138">
        <v>3</v>
      </c>
      <c r="AF143" s="130" t="s">
        <v>96</v>
      </c>
      <c r="AG143" s="130" t="s">
        <v>98</v>
      </c>
      <c r="AH143" s="186">
        <v>10</v>
      </c>
      <c r="AI143" s="176" t="s">
        <v>122</v>
      </c>
    </row>
    <row r="144" spans="19:35">
      <c r="S144" s="203">
        <v>5.2</v>
      </c>
      <c r="T144" s="273">
        <v>1.4903846153846154</v>
      </c>
      <c r="U144" s="195">
        <v>1</v>
      </c>
      <c r="V144" s="195">
        <v>3</v>
      </c>
      <c r="W144" s="186" t="s">
        <v>97</v>
      </c>
      <c r="X144" s="186" t="s">
        <v>98</v>
      </c>
      <c r="Y144" s="130">
        <v>7</v>
      </c>
      <c r="Z144" s="176" t="s">
        <v>122</v>
      </c>
      <c r="AB144" s="204">
        <v>9.1999999999999993</v>
      </c>
      <c r="AC144" s="274">
        <v>0.84239130434782616</v>
      </c>
      <c r="AD144" s="138">
        <v>2</v>
      </c>
      <c r="AE144" s="138">
        <v>4</v>
      </c>
      <c r="AF144" s="130" t="s">
        <v>96</v>
      </c>
      <c r="AG144" s="130" t="s">
        <v>98</v>
      </c>
      <c r="AH144" s="186">
        <v>10</v>
      </c>
      <c r="AI144" s="176" t="s">
        <v>122</v>
      </c>
    </row>
    <row r="145" spans="19:35">
      <c r="S145" s="203">
        <v>5.9</v>
      </c>
      <c r="T145" s="273">
        <v>1.3135593220338981</v>
      </c>
      <c r="U145" s="195">
        <v>1</v>
      </c>
      <c r="V145" s="195">
        <v>3</v>
      </c>
      <c r="W145" s="186" t="s">
        <v>97</v>
      </c>
      <c r="X145" s="186" t="s">
        <v>98</v>
      </c>
      <c r="Y145" s="130">
        <v>7</v>
      </c>
      <c r="Z145" s="176" t="s">
        <v>122</v>
      </c>
      <c r="AB145" s="204">
        <v>9.1</v>
      </c>
      <c r="AC145" s="274">
        <v>0.85164835164835173</v>
      </c>
      <c r="AD145" s="138">
        <v>2</v>
      </c>
      <c r="AE145" s="138">
        <v>3</v>
      </c>
      <c r="AF145" s="130" t="s">
        <v>96</v>
      </c>
      <c r="AG145" s="130" t="s">
        <v>98</v>
      </c>
      <c r="AH145" s="186">
        <v>10</v>
      </c>
      <c r="AI145" s="176" t="s">
        <v>122</v>
      </c>
    </row>
    <row r="146" spans="19:35">
      <c r="S146" s="203">
        <v>5</v>
      </c>
      <c r="T146" s="273">
        <v>1.55</v>
      </c>
      <c r="U146" s="195">
        <v>1</v>
      </c>
      <c r="V146" s="195">
        <v>3</v>
      </c>
      <c r="W146" s="186" t="s">
        <v>97</v>
      </c>
      <c r="X146" s="186" t="s">
        <v>98</v>
      </c>
      <c r="Y146" s="130">
        <v>7</v>
      </c>
      <c r="Z146" s="176" t="s">
        <v>122</v>
      </c>
      <c r="AB146" s="203">
        <v>17.5</v>
      </c>
      <c r="AC146" s="273">
        <v>0.77714285714285714</v>
      </c>
      <c r="AD146" s="195">
        <v>2</v>
      </c>
      <c r="AE146" s="195">
        <v>3</v>
      </c>
      <c r="AF146" s="186" t="s">
        <v>114</v>
      </c>
      <c r="AG146" s="186" t="s">
        <v>98</v>
      </c>
      <c r="AH146" s="186">
        <v>10</v>
      </c>
      <c r="AI146" s="176" t="s">
        <v>122</v>
      </c>
    </row>
    <row r="147" spans="19:35">
      <c r="S147" s="204">
        <v>6.9</v>
      </c>
      <c r="T147" s="274">
        <v>1.1231884057971013</v>
      </c>
      <c r="U147" s="138">
        <v>1</v>
      </c>
      <c r="V147" s="138">
        <v>3</v>
      </c>
      <c r="W147" s="130" t="s">
        <v>97</v>
      </c>
      <c r="X147" s="130" t="s">
        <v>98</v>
      </c>
      <c r="Y147" s="130">
        <v>7</v>
      </c>
      <c r="Z147" s="176" t="s">
        <v>122</v>
      </c>
      <c r="AB147" s="203">
        <v>8.3000000000000007</v>
      </c>
      <c r="AC147" s="273">
        <v>1.6385542168674696</v>
      </c>
      <c r="AD147" s="195">
        <v>2</v>
      </c>
      <c r="AE147" s="195">
        <v>3</v>
      </c>
      <c r="AF147" s="186" t="s">
        <v>96</v>
      </c>
      <c r="AG147" s="186" t="s">
        <v>98</v>
      </c>
      <c r="AH147" s="186">
        <v>10</v>
      </c>
      <c r="AI147" s="176" t="s">
        <v>122</v>
      </c>
    </row>
    <row r="148" spans="19:35">
      <c r="S148" s="203">
        <v>7.6</v>
      </c>
      <c r="T148" s="273">
        <v>1.7894736842105263</v>
      </c>
      <c r="U148" s="195">
        <v>1</v>
      </c>
      <c r="V148" s="195">
        <v>3</v>
      </c>
      <c r="W148" s="186" t="s">
        <v>97</v>
      </c>
      <c r="X148" s="186" t="s">
        <v>98</v>
      </c>
      <c r="Y148" s="130">
        <v>7</v>
      </c>
      <c r="Z148" s="176" t="s">
        <v>122</v>
      </c>
      <c r="AB148" s="203">
        <v>7.7</v>
      </c>
      <c r="AC148" s="273">
        <v>1.7662337662337662</v>
      </c>
      <c r="AD148" s="195">
        <v>6</v>
      </c>
      <c r="AE148" s="195">
        <v>3</v>
      </c>
      <c r="AF148" s="186" t="s">
        <v>96</v>
      </c>
      <c r="AG148" s="186" t="s">
        <v>98</v>
      </c>
      <c r="AH148" s="186">
        <v>10</v>
      </c>
      <c r="AI148" s="176" t="s">
        <v>122</v>
      </c>
    </row>
    <row r="149" spans="19:35">
      <c r="S149" s="203">
        <v>9.1</v>
      </c>
      <c r="T149" s="273">
        <v>1.4945054945054945</v>
      </c>
      <c r="U149" s="195">
        <v>2</v>
      </c>
      <c r="V149" s="195">
        <v>3</v>
      </c>
      <c r="W149" s="186" t="s">
        <v>97</v>
      </c>
      <c r="X149" s="186" t="s">
        <v>98</v>
      </c>
      <c r="Y149" s="130">
        <v>7</v>
      </c>
      <c r="Z149" s="176" t="s">
        <v>122</v>
      </c>
      <c r="AB149" s="203">
        <v>14.2</v>
      </c>
      <c r="AC149" s="273">
        <v>0.95774647887323949</v>
      </c>
      <c r="AD149" s="195">
        <v>2</v>
      </c>
      <c r="AE149" s="195">
        <v>3</v>
      </c>
      <c r="AF149" s="186" t="s">
        <v>96</v>
      </c>
      <c r="AG149" s="186" t="s">
        <v>98</v>
      </c>
      <c r="AH149" s="186">
        <v>10</v>
      </c>
      <c r="AI149" s="176" t="s">
        <v>122</v>
      </c>
    </row>
    <row r="150" spans="19:35">
      <c r="S150" s="203">
        <v>8.3000000000000007</v>
      </c>
      <c r="T150" s="273">
        <v>1.6385542168674696</v>
      </c>
      <c r="U150" s="195">
        <v>1</v>
      </c>
      <c r="V150" s="195">
        <v>3</v>
      </c>
      <c r="W150" s="186" t="s">
        <v>97</v>
      </c>
      <c r="X150" s="186" t="s">
        <v>98</v>
      </c>
      <c r="Y150" s="130">
        <v>7</v>
      </c>
      <c r="Z150" s="176" t="s">
        <v>122</v>
      </c>
      <c r="AB150" s="203">
        <v>12.4</v>
      </c>
      <c r="AC150" s="273">
        <v>1.096774193548387</v>
      </c>
      <c r="AD150" s="195">
        <v>4</v>
      </c>
      <c r="AE150" s="195">
        <v>3</v>
      </c>
      <c r="AF150" s="186" t="s">
        <v>96</v>
      </c>
      <c r="AG150" s="186" t="s">
        <v>99</v>
      </c>
      <c r="AH150" s="186">
        <v>10</v>
      </c>
      <c r="AI150" s="176" t="s">
        <v>122</v>
      </c>
    </row>
    <row r="151" spans="19:35">
      <c r="S151" s="203">
        <v>10</v>
      </c>
      <c r="T151" s="273">
        <v>1.3599999999999999</v>
      </c>
      <c r="U151" s="195">
        <v>1</v>
      </c>
      <c r="V151" s="195">
        <v>3</v>
      </c>
      <c r="W151" s="186" t="s">
        <v>97</v>
      </c>
      <c r="X151" s="186" t="s">
        <v>98</v>
      </c>
      <c r="Y151" s="130">
        <v>7</v>
      </c>
      <c r="Z151" s="176" t="s">
        <v>122</v>
      </c>
      <c r="AB151" s="204">
        <v>20</v>
      </c>
      <c r="AC151" s="274">
        <v>0.67999999999999994</v>
      </c>
      <c r="AD151" s="138">
        <v>2</v>
      </c>
      <c r="AE151" s="138">
        <v>3</v>
      </c>
      <c r="AF151" s="130" t="s">
        <v>96</v>
      </c>
      <c r="AG151" s="130" t="s">
        <v>98</v>
      </c>
      <c r="AH151" s="186">
        <v>10</v>
      </c>
      <c r="AI151" s="176" t="s">
        <v>122</v>
      </c>
    </row>
    <row r="152" spans="19:35">
      <c r="S152" s="203">
        <v>10.199999999999999</v>
      </c>
      <c r="T152" s="273">
        <v>1.3333333333333335</v>
      </c>
      <c r="U152" s="195">
        <v>2</v>
      </c>
      <c r="V152" s="195">
        <v>3</v>
      </c>
      <c r="W152" s="186" t="s">
        <v>97</v>
      </c>
      <c r="X152" s="186" t="s">
        <v>98</v>
      </c>
      <c r="Y152" s="130">
        <v>7</v>
      </c>
      <c r="Z152" s="176" t="s">
        <v>122</v>
      </c>
      <c r="AB152" s="204">
        <v>12.1</v>
      </c>
      <c r="AC152" s="274">
        <v>1.1239669421487604</v>
      </c>
      <c r="AD152" s="138">
        <v>4</v>
      </c>
      <c r="AE152" s="138">
        <v>3</v>
      </c>
      <c r="AF152" s="130" t="s">
        <v>96</v>
      </c>
      <c r="AG152" s="130" t="s">
        <v>98</v>
      </c>
      <c r="AH152" s="186">
        <v>10</v>
      </c>
      <c r="AI152" s="176" t="s">
        <v>122</v>
      </c>
    </row>
    <row r="153" spans="19:35">
      <c r="S153" s="203">
        <v>7.9</v>
      </c>
      <c r="T153" s="273">
        <v>1.721518987341772</v>
      </c>
      <c r="U153" s="195">
        <v>1</v>
      </c>
      <c r="V153" s="195">
        <v>3</v>
      </c>
      <c r="W153" s="186" t="s">
        <v>97</v>
      </c>
      <c r="X153" s="186" t="s">
        <v>98</v>
      </c>
      <c r="Y153" s="130">
        <v>7</v>
      </c>
      <c r="Z153" s="176" t="s">
        <v>122</v>
      </c>
      <c r="AB153" s="204">
        <v>21.8</v>
      </c>
      <c r="AC153" s="274">
        <v>0.62385321100917424</v>
      </c>
      <c r="AD153" s="138">
        <v>3</v>
      </c>
      <c r="AE153" s="138">
        <v>4</v>
      </c>
      <c r="AF153" s="130" t="s">
        <v>96</v>
      </c>
      <c r="AG153" s="130" t="s">
        <v>99</v>
      </c>
      <c r="AH153" s="186">
        <v>10</v>
      </c>
      <c r="AI153" s="176" t="s">
        <v>122</v>
      </c>
    </row>
    <row r="154" spans="19:35">
      <c r="S154" s="203">
        <v>9.1</v>
      </c>
      <c r="T154" s="273">
        <v>1.4945054945054945</v>
      </c>
      <c r="U154" s="195">
        <v>1</v>
      </c>
      <c r="V154" s="195">
        <v>3</v>
      </c>
      <c r="W154" s="186" t="s">
        <v>97</v>
      </c>
      <c r="X154" s="186" t="s">
        <v>98</v>
      </c>
      <c r="Y154" s="130">
        <v>7</v>
      </c>
      <c r="Z154" s="176" t="s">
        <v>122</v>
      </c>
      <c r="AB154" s="206">
        <v>7.8</v>
      </c>
      <c r="AC154" s="273">
        <v>0.99358974358974361</v>
      </c>
      <c r="AD154" s="212">
        <v>1</v>
      </c>
      <c r="AE154" s="212">
        <v>3</v>
      </c>
      <c r="AF154" s="278" t="s">
        <v>96</v>
      </c>
      <c r="AG154" s="278" t="s">
        <v>98</v>
      </c>
      <c r="AH154" s="186">
        <v>11</v>
      </c>
      <c r="AI154" s="176" t="s">
        <v>122</v>
      </c>
    </row>
    <row r="155" spans="19:35">
      <c r="S155" s="203">
        <v>8.5</v>
      </c>
      <c r="T155" s="273">
        <v>1.5999999999999999</v>
      </c>
      <c r="U155" s="195">
        <v>1</v>
      </c>
      <c r="V155" s="195">
        <v>3</v>
      </c>
      <c r="W155" s="186" t="s">
        <v>97</v>
      </c>
      <c r="X155" s="186" t="s">
        <v>98</v>
      </c>
      <c r="Y155" s="130">
        <v>7</v>
      </c>
      <c r="Z155" s="176" t="s">
        <v>122</v>
      </c>
      <c r="AB155" s="206">
        <v>9.4</v>
      </c>
      <c r="AC155" s="273">
        <v>0.82446808510638292</v>
      </c>
      <c r="AD155" s="212">
        <v>2</v>
      </c>
      <c r="AE155" s="212">
        <v>3</v>
      </c>
      <c r="AF155" s="278" t="s">
        <v>96</v>
      </c>
      <c r="AG155" s="278" t="s">
        <v>98</v>
      </c>
      <c r="AH155" s="186">
        <v>11</v>
      </c>
      <c r="AI155" s="176" t="s">
        <v>122</v>
      </c>
    </row>
    <row r="156" spans="19:35">
      <c r="S156" s="203">
        <v>8.1</v>
      </c>
      <c r="T156" s="273">
        <v>1.6790123456790125</v>
      </c>
      <c r="U156" s="195">
        <v>1</v>
      </c>
      <c r="V156" s="195">
        <v>3</v>
      </c>
      <c r="W156" s="186" t="s">
        <v>97</v>
      </c>
      <c r="X156" s="186" t="s">
        <v>98</v>
      </c>
      <c r="Y156" s="130">
        <v>7</v>
      </c>
      <c r="Z156" s="176" t="s">
        <v>122</v>
      </c>
      <c r="AB156" s="206">
        <v>7.4</v>
      </c>
      <c r="AC156" s="273">
        <v>1.0472972972972971</v>
      </c>
      <c r="AD156" s="212">
        <v>1</v>
      </c>
      <c r="AE156" s="212">
        <v>3</v>
      </c>
      <c r="AF156" s="278" t="s">
        <v>96</v>
      </c>
      <c r="AG156" s="278" t="s">
        <v>98</v>
      </c>
      <c r="AH156" s="186">
        <v>11</v>
      </c>
      <c r="AI156" s="176" t="s">
        <v>122</v>
      </c>
    </row>
    <row r="157" spans="19:35">
      <c r="S157" s="204">
        <v>7.7</v>
      </c>
      <c r="T157" s="274">
        <v>1.7662337662337662</v>
      </c>
      <c r="U157" s="138">
        <v>1</v>
      </c>
      <c r="V157" s="138">
        <v>3</v>
      </c>
      <c r="W157" s="130" t="s">
        <v>97</v>
      </c>
      <c r="X157" s="130" t="s">
        <v>98</v>
      </c>
      <c r="Y157" s="130">
        <v>7</v>
      </c>
      <c r="Z157" s="176" t="s">
        <v>122</v>
      </c>
      <c r="AB157" s="206">
        <v>8.5</v>
      </c>
      <c r="AC157" s="273">
        <v>0.91176470588235292</v>
      </c>
      <c r="AD157" s="212">
        <v>2</v>
      </c>
      <c r="AE157" s="212">
        <v>3</v>
      </c>
      <c r="AF157" s="278" t="s">
        <v>96</v>
      </c>
      <c r="AG157" s="278" t="s">
        <v>98</v>
      </c>
      <c r="AH157" s="186">
        <v>11</v>
      </c>
      <c r="AI157" s="176" t="s">
        <v>122</v>
      </c>
    </row>
    <row r="158" spans="19:35">
      <c r="S158" s="204">
        <v>11.9</v>
      </c>
      <c r="T158" s="274">
        <v>1.1428571428571428</v>
      </c>
      <c r="U158" s="138">
        <v>1</v>
      </c>
      <c r="V158" s="138">
        <v>3</v>
      </c>
      <c r="W158" s="130" t="s">
        <v>97</v>
      </c>
      <c r="X158" s="130" t="s">
        <v>98</v>
      </c>
      <c r="Y158" s="130">
        <v>7</v>
      </c>
      <c r="Z158" s="176" t="s">
        <v>122</v>
      </c>
      <c r="AB158" s="207">
        <v>7.9</v>
      </c>
      <c r="AC158" s="274">
        <v>0.98101265822784811</v>
      </c>
      <c r="AD158" s="213">
        <v>3</v>
      </c>
      <c r="AE158" s="213">
        <v>5</v>
      </c>
      <c r="AF158" s="279" t="s">
        <v>96</v>
      </c>
      <c r="AG158" s="279" t="s">
        <v>98</v>
      </c>
      <c r="AH158" s="186">
        <v>11</v>
      </c>
      <c r="AI158" s="176" t="s">
        <v>122</v>
      </c>
    </row>
    <row r="159" spans="19:35">
      <c r="S159" s="204">
        <v>8.1</v>
      </c>
      <c r="T159" s="274">
        <v>1.6790123456790125</v>
      </c>
      <c r="U159" s="138">
        <v>1</v>
      </c>
      <c r="V159" s="138">
        <v>3</v>
      </c>
      <c r="W159" s="130" t="s">
        <v>97</v>
      </c>
      <c r="X159" s="130" t="s">
        <v>98</v>
      </c>
      <c r="Y159" s="130">
        <v>7</v>
      </c>
      <c r="Z159" s="176" t="s">
        <v>122</v>
      </c>
      <c r="AB159" s="207">
        <v>5.9</v>
      </c>
      <c r="AC159" s="274">
        <v>1.3135593220338981</v>
      </c>
      <c r="AD159" s="213">
        <v>2</v>
      </c>
      <c r="AE159" s="213">
        <v>3</v>
      </c>
      <c r="AF159" s="279" t="s">
        <v>96</v>
      </c>
      <c r="AG159" s="279" t="s">
        <v>98</v>
      </c>
      <c r="AH159" s="186">
        <v>11</v>
      </c>
      <c r="AI159" s="176" t="s">
        <v>122</v>
      </c>
    </row>
    <row r="160" spans="19:35">
      <c r="S160" s="204">
        <v>8.9</v>
      </c>
      <c r="T160" s="274">
        <v>1.5280898876404494</v>
      </c>
      <c r="U160" s="138">
        <v>1</v>
      </c>
      <c r="V160" s="138">
        <v>3</v>
      </c>
      <c r="W160" s="130" t="s">
        <v>97</v>
      </c>
      <c r="X160" s="130" t="s">
        <v>98</v>
      </c>
      <c r="Y160" s="130">
        <v>7</v>
      </c>
      <c r="Z160" s="176" t="s">
        <v>122</v>
      </c>
      <c r="AB160" s="206">
        <v>14</v>
      </c>
      <c r="AC160" s="273">
        <v>0.97142857142857142</v>
      </c>
      <c r="AD160" s="212">
        <v>7</v>
      </c>
      <c r="AE160" s="212">
        <v>3</v>
      </c>
      <c r="AF160" s="278" t="s">
        <v>96</v>
      </c>
      <c r="AG160" s="278" t="s">
        <v>98</v>
      </c>
      <c r="AH160" s="186">
        <v>11</v>
      </c>
      <c r="AI160" s="176" t="s">
        <v>122</v>
      </c>
    </row>
    <row r="161" spans="19:35">
      <c r="S161" s="204">
        <v>11.1</v>
      </c>
      <c r="T161" s="274">
        <v>1.2252252252252251</v>
      </c>
      <c r="U161" s="138">
        <v>1</v>
      </c>
      <c r="V161" s="138">
        <v>3</v>
      </c>
      <c r="W161" s="130" t="s">
        <v>97</v>
      </c>
      <c r="X161" s="130" t="s">
        <v>98</v>
      </c>
      <c r="Y161" s="130">
        <v>7</v>
      </c>
      <c r="Z161" s="176" t="s">
        <v>122</v>
      </c>
      <c r="AB161" s="206">
        <v>12.2</v>
      </c>
      <c r="AC161" s="273">
        <v>1.1147540983606559</v>
      </c>
      <c r="AD161" s="212">
        <v>2</v>
      </c>
      <c r="AE161" s="212">
        <v>4</v>
      </c>
      <c r="AF161" s="278" t="s">
        <v>96</v>
      </c>
      <c r="AG161" s="278" t="s">
        <v>98</v>
      </c>
      <c r="AH161" s="186">
        <v>11</v>
      </c>
      <c r="AI161" s="176" t="s">
        <v>122</v>
      </c>
    </row>
    <row r="162" spans="19:35">
      <c r="S162" s="204">
        <v>7.9</v>
      </c>
      <c r="T162" s="274">
        <v>1.721518987341772</v>
      </c>
      <c r="U162" s="138">
        <v>1</v>
      </c>
      <c r="V162" s="138">
        <v>3</v>
      </c>
      <c r="W162" s="130" t="s">
        <v>97</v>
      </c>
      <c r="X162" s="130" t="s">
        <v>98</v>
      </c>
      <c r="Y162" s="130">
        <v>7</v>
      </c>
      <c r="Z162" s="176" t="s">
        <v>122</v>
      </c>
      <c r="AB162" s="203">
        <v>6.5</v>
      </c>
      <c r="AC162" s="273">
        <v>1.1923076923076923</v>
      </c>
      <c r="AD162" s="195">
        <v>2</v>
      </c>
      <c r="AE162" s="195">
        <v>3</v>
      </c>
      <c r="AF162" s="186" t="s">
        <v>114</v>
      </c>
      <c r="AG162" s="186" t="s">
        <v>98</v>
      </c>
      <c r="AH162" s="186">
        <v>13</v>
      </c>
      <c r="AI162" s="176" t="s">
        <v>122</v>
      </c>
    </row>
    <row r="163" spans="19:35">
      <c r="S163" s="206">
        <v>6.1</v>
      </c>
      <c r="T163" s="273">
        <v>1.2704918032786885</v>
      </c>
      <c r="U163" s="212">
        <v>1</v>
      </c>
      <c r="V163" s="212">
        <v>2</v>
      </c>
      <c r="W163" s="278" t="s">
        <v>97</v>
      </c>
      <c r="X163" s="278" t="s">
        <v>98</v>
      </c>
      <c r="Y163" s="186">
        <v>8</v>
      </c>
      <c r="Z163" s="176" t="s">
        <v>122</v>
      </c>
      <c r="AB163" s="203">
        <v>10.8</v>
      </c>
      <c r="AC163" s="273">
        <v>0.71759259259259256</v>
      </c>
      <c r="AD163" s="195">
        <v>2</v>
      </c>
      <c r="AE163" s="195">
        <v>3</v>
      </c>
      <c r="AF163" s="186" t="s">
        <v>96</v>
      </c>
      <c r="AG163" s="186" t="s">
        <v>98</v>
      </c>
      <c r="AH163" s="186">
        <v>13</v>
      </c>
      <c r="AI163" s="176" t="s">
        <v>122</v>
      </c>
    </row>
    <row r="164" spans="19:35">
      <c r="S164" s="206">
        <v>7.6</v>
      </c>
      <c r="T164" s="273">
        <v>1.0197368421052633</v>
      </c>
      <c r="U164" s="212">
        <v>2</v>
      </c>
      <c r="V164" s="212">
        <v>3</v>
      </c>
      <c r="W164" s="278" t="s">
        <v>97</v>
      </c>
      <c r="X164" s="278" t="s">
        <v>98</v>
      </c>
      <c r="Y164" s="186">
        <v>8</v>
      </c>
      <c r="Z164" s="176" t="s">
        <v>122</v>
      </c>
      <c r="AB164" s="203">
        <v>12.1</v>
      </c>
      <c r="AC164" s="273">
        <v>0.64049586776859502</v>
      </c>
      <c r="AD164" s="195">
        <v>1</v>
      </c>
      <c r="AE164" s="195">
        <v>3</v>
      </c>
      <c r="AF164" s="186" t="s">
        <v>96</v>
      </c>
      <c r="AG164" s="186" t="s">
        <v>98</v>
      </c>
      <c r="AH164" s="186">
        <v>13</v>
      </c>
      <c r="AI164" s="176" t="s">
        <v>122</v>
      </c>
    </row>
    <row r="165" spans="19:35">
      <c r="S165" s="206">
        <v>4.9000000000000004</v>
      </c>
      <c r="T165" s="273">
        <v>1.5816326530612244</v>
      </c>
      <c r="U165" s="212">
        <v>1</v>
      </c>
      <c r="V165" s="212">
        <v>3</v>
      </c>
      <c r="W165" s="278" t="s">
        <v>97</v>
      </c>
      <c r="X165" s="278" t="s">
        <v>98</v>
      </c>
      <c r="Y165" s="186">
        <v>8</v>
      </c>
      <c r="Z165" s="176" t="s">
        <v>122</v>
      </c>
      <c r="AB165" s="203">
        <v>6.3</v>
      </c>
      <c r="AC165" s="273">
        <v>1.2301587301587302</v>
      </c>
      <c r="AD165" s="195">
        <v>2</v>
      </c>
      <c r="AE165" s="195">
        <v>3</v>
      </c>
      <c r="AF165" s="186" t="s">
        <v>96</v>
      </c>
      <c r="AG165" s="186" t="s">
        <v>98</v>
      </c>
      <c r="AH165" s="186">
        <v>13</v>
      </c>
      <c r="AI165" s="176" t="s">
        <v>122</v>
      </c>
    </row>
    <row r="166" spans="19:35">
      <c r="S166" s="206">
        <v>6.5</v>
      </c>
      <c r="T166" s="273">
        <v>1.1923076923076923</v>
      </c>
      <c r="U166" s="212">
        <v>1</v>
      </c>
      <c r="V166" s="212">
        <v>2</v>
      </c>
      <c r="W166" s="278" t="s">
        <v>97</v>
      </c>
      <c r="X166" s="278" t="s">
        <v>98</v>
      </c>
      <c r="Y166" s="186">
        <v>8</v>
      </c>
      <c r="Z166" s="176" t="s">
        <v>122</v>
      </c>
      <c r="AB166" s="203">
        <v>8.5</v>
      </c>
      <c r="AC166" s="273">
        <v>0.91176470588235292</v>
      </c>
      <c r="AD166" s="195">
        <v>2</v>
      </c>
      <c r="AE166" s="195">
        <v>3</v>
      </c>
      <c r="AF166" s="186" t="s">
        <v>96</v>
      </c>
      <c r="AG166" s="186" t="s">
        <v>98</v>
      </c>
      <c r="AH166" s="186">
        <v>13</v>
      </c>
      <c r="AI166" s="176" t="s">
        <v>122</v>
      </c>
    </row>
    <row r="167" spans="19:35">
      <c r="S167" s="206">
        <v>6.4</v>
      </c>
      <c r="T167" s="273">
        <v>1.2109375</v>
      </c>
      <c r="U167" s="212">
        <v>1</v>
      </c>
      <c r="V167" s="212">
        <v>3</v>
      </c>
      <c r="W167" s="278" t="s">
        <v>97</v>
      </c>
      <c r="X167" s="278" t="s">
        <v>98</v>
      </c>
      <c r="Y167" s="186">
        <v>8</v>
      </c>
      <c r="Z167" s="176" t="s">
        <v>122</v>
      </c>
      <c r="AB167" s="204">
        <v>8.4</v>
      </c>
      <c r="AC167" s="274">
        <v>0.92261904761904756</v>
      </c>
      <c r="AD167" s="138">
        <v>2</v>
      </c>
      <c r="AE167" s="138">
        <v>3</v>
      </c>
      <c r="AF167" s="130" t="s">
        <v>96</v>
      </c>
      <c r="AG167" s="130" t="s">
        <v>98</v>
      </c>
      <c r="AH167" s="186">
        <v>13</v>
      </c>
      <c r="AI167" s="176" t="s">
        <v>122</v>
      </c>
    </row>
    <row r="168" spans="19:35">
      <c r="S168" s="206">
        <v>4.9000000000000004</v>
      </c>
      <c r="T168" s="273">
        <v>1.5816326530612244</v>
      </c>
      <c r="U168" s="212">
        <v>1</v>
      </c>
      <c r="V168" s="212">
        <v>3</v>
      </c>
      <c r="W168" s="278" t="s">
        <v>97</v>
      </c>
      <c r="X168" s="278" t="s">
        <v>98</v>
      </c>
      <c r="Y168" s="186">
        <v>8</v>
      </c>
      <c r="Z168" s="176" t="s">
        <v>122</v>
      </c>
      <c r="AB168" s="204">
        <v>8</v>
      </c>
      <c r="AC168" s="274">
        <v>0.96875</v>
      </c>
      <c r="AD168" s="138">
        <v>2</v>
      </c>
      <c r="AE168" s="138">
        <v>3</v>
      </c>
      <c r="AF168" s="130" t="s">
        <v>96</v>
      </c>
      <c r="AG168" s="130" t="s">
        <v>98</v>
      </c>
      <c r="AH168" s="186">
        <v>13</v>
      </c>
      <c r="AI168" s="176" t="s">
        <v>122</v>
      </c>
    </row>
    <row r="169" spans="19:35">
      <c r="S169" s="206">
        <v>8.6</v>
      </c>
      <c r="T169" s="273">
        <v>1.5813953488372092</v>
      </c>
      <c r="U169" s="212">
        <v>1</v>
      </c>
      <c r="V169" s="212">
        <v>3</v>
      </c>
      <c r="W169" s="278" t="s">
        <v>97</v>
      </c>
      <c r="X169" s="278" t="s">
        <v>98</v>
      </c>
      <c r="Y169" s="186">
        <v>8</v>
      </c>
      <c r="Z169" s="176" t="s">
        <v>122</v>
      </c>
      <c r="AB169" s="204">
        <v>7</v>
      </c>
      <c r="AC169" s="274">
        <v>1.1071428571428572</v>
      </c>
      <c r="AD169" s="138">
        <v>2</v>
      </c>
      <c r="AE169" s="138">
        <v>3</v>
      </c>
      <c r="AF169" s="130" t="s">
        <v>96</v>
      </c>
      <c r="AG169" s="130" t="s">
        <v>98</v>
      </c>
      <c r="AH169" s="186">
        <v>13</v>
      </c>
      <c r="AI169" s="176" t="s">
        <v>122</v>
      </c>
    </row>
    <row r="170" spans="19:35">
      <c r="S170" s="206">
        <v>10.5</v>
      </c>
      <c r="T170" s="273">
        <v>1.2952380952380953</v>
      </c>
      <c r="U170" s="212">
        <v>1</v>
      </c>
      <c r="V170" s="212">
        <v>3</v>
      </c>
      <c r="W170" s="278" t="s">
        <v>97</v>
      </c>
      <c r="X170" s="278" t="s">
        <v>98</v>
      </c>
      <c r="Y170" s="186">
        <v>8</v>
      </c>
      <c r="Z170" s="176" t="s">
        <v>122</v>
      </c>
      <c r="AB170" s="204">
        <v>9.1999999999999993</v>
      </c>
      <c r="AC170" s="274">
        <v>0.84239130434782616</v>
      </c>
      <c r="AD170" s="138">
        <v>1</v>
      </c>
      <c r="AE170" s="138">
        <v>3</v>
      </c>
      <c r="AF170" s="130" t="s">
        <v>96</v>
      </c>
      <c r="AG170" s="130" t="s">
        <v>98</v>
      </c>
      <c r="AH170" s="186">
        <v>13</v>
      </c>
      <c r="AI170" s="176" t="s">
        <v>122</v>
      </c>
    </row>
    <row r="171" spans="19:35">
      <c r="S171" s="206">
        <v>9</v>
      </c>
      <c r="T171" s="273">
        <v>1.5111111111111111</v>
      </c>
      <c r="U171" s="212">
        <v>1</v>
      </c>
      <c r="V171" s="212">
        <v>3</v>
      </c>
      <c r="W171" s="278" t="s">
        <v>97</v>
      </c>
      <c r="X171" s="278" t="s">
        <v>98</v>
      </c>
      <c r="Y171" s="186">
        <v>8</v>
      </c>
      <c r="Z171" s="176" t="s">
        <v>122</v>
      </c>
      <c r="AB171" s="204">
        <v>6.7</v>
      </c>
      <c r="AC171" s="274">
        <v>1.1567164179104477</v>
      </c>
      <c r="AD171" s="138">
        <v>4</v>
      </c>
      <c r="AE171" s="138">
        <v>3</v>
      </c>
      <c r="AF171" s="130" t="s">
        <v>96</v>
      </c>
      <c r="AG171" s="130" t="s">
        <v>98</v>
      </c>
      <c r="AH171" s="186">
        <v>13</v>
      </c>
      <c r="AI171" s="176" t="s">
        <v>122</v>
      </c>
    </row>
    <row r="172" spans="19:35">
      <c r="S172" s="206">
        <v>11.1</v>
      </c>
      <c r="T172" s="273">
        <v>1.2252252252252251</v>
      </c>
      <c r="U172" s="212">
        <v>2</v>
      </c>
      <c r="V172" s="212">
        <v>3</v>
      </c>
      <c r="W172" s="278" t="s">
        <v>97</v>
      </c>
      <c r="X172" s="278" t="s">
        <v>98</v>
      </c>
      <c r="Y172" s="186">
        <v>8</v>
      </c>
      <c r="Z172" s="176" t="s">
        <v>122</v>
      </c>
      <c r="AB172" s="204">
        <v>6.6</v>
      </c>
      <c r="AC172" s="274">
        <v>1.1742424242424243</v>
      </c>
      <c r="AD172" s="138">
        <v>2</v>
      </c>
      <c r="AE172" s="138">
        <v>3</v>
      </c>
      <c r="AF172" s="130" t="s">
        <v>96</v>
      </c>
      <c r="AG172" s="130" t="s">
        <v>98</v>
      </c>
      <c r="AH172" s="186">
        <v>13</v>
      </c>
      <c r="AI172" s="176" t="s">
        <v>122</v>
      </c>
    </row>
    <row r="173" spans="19:35">
      <c r="S173" s="206">
        <v>10</v>
      </c>
      <c r="T173" s="273">
        <v>1.3599999999999999</v>
      </c>
      <c r="U173" s="212">
        <v>1</v>
      </c>
      <c r="V173" s="212">
        <v>2</v>
      </c>
      <c r="W173" s="278" t="s">
        <v>97</v>
      </c>
      <c r="X173" s="278" t="s">
        <v>98</v>
      </c>
      <c r="Y173" s="186">
        <v>8</v>
      </c>
      <c r="Z173" s="176" t="s">
        <v>122</v>
      </c>
      <c r="AB173" s="204">
        <v>9.6</v>
      </c>
      <c r="AC173" s="274">
        <v>0.80729166666666674</v>
      </c>
      <c r="AD173" s="138">
        <v>2</v>
      </c>
      <c r="AE173" s="138">
        <v>3</v>
      </c>
      <c r="AF173" s="130" t="s">
        <v>96</v>
      </c>
      <c r="AG173" s="130" t="s">
        <v>98</v>
      </c>
      <c r="AH173" s="186">
        <v>13</v>
      </c>
      <c r="AI173" s="176" t="s">
        <v>122</v>
      </c>
    </row>
    <row r="174" spans="19:35">
      <c r="S174" s="206">
        <v>8</v>
      </c>
      <c r="T174" s="273">
        <v>1.7</v>
      </c>
      <c r="U174" s="212">
        <v>1</v>
      </c>
      <c r="V174" s="212">
        <v>3</v>
      </c>
      <c r="W174" s="278" t="s">
        <v>97</v>
      </c>
      <c r="X174" s="278" t="s">
        <v>98</v>
      </c>
      <c r="Y174" s="186">
        <v>8</v>
      </c>
      <c r="Z174" s="176" t="s">
        <v>122</v>
      </c>
      <c r="AB174" s="204">
        <v>9.1999999999999993</v>
      </c>
      <c r="AC174" s="274">
        <v>0.84239130434782616</v>
      </c>
      <c r="AD174" s="138">
        <v>2</v>
      </c>
      <c r="AE174" s="138">
        <v>3</v>
      </c>
      <c r="AF174" s="130" t="s">
        <v>96</v>
      </c>
      <c r="AG174" s="130" t="s">
        <v>98</v>
      </c>
      <c r="AH174" s="186">
        <v>13</v>
      </c>
      <c r="AI174" s="176" t="s">
        <v>122</v>
      </c>
    </row>
    <row r="175" spans="19:35">
      <c r="S175" s="206">
        <v>9.8000000000000007</v>
      </c>
      <c r="T175" s="273">
        <v>1.3877551020408161</v>
      </c>
      <c r="U175" s="212">
        <v>1</v>
      </c>
      <c r="V175" s="212">
        <v>3</v>
      </c>
      <c r="W175" s="278" t="s">
        <v>97</v>
      </c>
      <c r="X175" s="278" t="s">
        <v>98</v>
      </c>
      <c r="Y175" s="186">
        <v>8</v>
      </c>
      <c r="Z175" s="176" t="s">
        <v>122</v>
      </c>
      <c r="AB175" s="203">
        <v>12</v>
      </c>
      <c r="AC175" s="273">
        <v>1.1333333333333333</v>
      </c>
      <c r="AD175" s="195">
        <v>2</v>
      </c>
      <c r="AE175" s="195">
        <v>3</v>
      </c>
      <c r="AF175" s="186" t="s">
        <v>114</v>
      </c>
      <c r="AG175" s="186" t="s">
        <v>98</v>
      </c>
      <c r="AH175" s="186">
        <v>13</v>
      </c>
      <c r="AI175" s="176" t="s">
        <v>122</v>
      </c>
    </row>
    <row r="176" spans="19:35">
      <c r="S176" s="207">
        <v>8.8000000000000007</v>
      </c>
      <c r="T176" s="274">
        <v>1.5454545454545452</v>
      </c>
      <c r="U176" s="213">
        <v>1</v>
      </c>
      <c r="V176" s="213">
        <v>3</v>
      </c>
      <c r="W176" s="279" t="s">
        <v>97</v>
      </c>
      <c r="X176" s="279" t="s">
        <v>98</v>
      </c>
      <c r="Y176" s="186">
        <v>8</v>
      </c>
      <c r="Z176" s="176" t="s">
        <v>122</v>
      </c>
      <c r="AB176" s="203">
        <v>13.7</v>
      </c>
      <c r="AC176" s="273">
        <v>0.99270072992700731</v>
      </c>
      <c r="AD176" s="195">
        <v>2</v>
      </c>
      <c r="AE176" s="195">
        <v>4</v>
      </c>
      <c r="AF176" s="186" t="s">
        <v>96</v>
      </c>
      <c r="AG176" s="186" t="s">
        <v>98</v>
      </c>
      <c r="AH176" s="186">
        <v>13</v>
      </c>
      <c r="AI176" s="176" t="s">
        <v>122</v>
      </c>
    </row>
    <row r="177" spans="19:35">
      <c r="S177" s="203">
        <v>4.4000000000000004</v>
      </c>
      <c r="T177" s="273">
        <v>1.7613636363636362</v>
      </c>
      <c r="U177" s="195">
        <v>1</v>
      </c>
      <c r="V177" s="195">
        <v>3</v>
      </c>
      <c r="W177" s="186" t="s">
        <v>97</v>
      </c>
      <c r="X177" s="186" t="s">
        <v>98</v>
      </c>
      <c r="Y177" s="186">
        <v>10</v>
      </c>
      <c r="Z177" s="176" t="s">
        <v>122</v>
      </c>
      <c r="AB177" s="203">
        <v>21.8</v>
      </c>
      <c r="AC177" s="273">
        <v>0.62385321100917424</v>
      </c>
      <c r="AD177" s="195">
        <v>1</v>
      </c>
      <c r="AE177" s="195">
        <v>3</v>
      </c>
      <c r="AF177" s="186" t="s">
        <v>96</v>
      </c>
      <c r="AG177" s="186" t="s">
        <v>98</v>
      </c>
      <c r="AH177" s="186">
        <v>13</v>
      </c>
      <c r="AI177" s="176" t="s">
        <v>122</v>
      </c>
    </row>
    <row r="178" spans="19:35">
      <c r="S178" s="203">
        <v>5.5</v>
      </c>
      <c r="T178" s="273">
        <v>1.4090909090909092</v>
      </c>
      <c r="U178" s="195">
        <v>1</v>
      </c>
      <c r="V178" s="195">
        <v>3</v>
      </c>
      <c r="W178" s="186" t="s">
        <v>97</v>
      </c>
      <c r="X178" s="186" t="s">
        <v>98</v>
      </c>
      <c r="Y178" s="186">
        <v>10</v>
      </c>
      <c r="Z178" s="176" t="s">
        <v>122</v>
      </c>
      <c r="AB178" s="203">
        <v>21.1</v>
      </c>
      <c r="AC178" s="273">
        <v>0.64454976303317535</v>
      </c>
      <c r="AD178" s="195">
        <v>2</v>
      </c>
      <c r="AE178" s="195">
        <v>4</v>
      </c>
      <c r="AF178" s="186" t="s">
        <v>96</v>
      </c>
      <c r="AG178" s="186" t="s">
        <v>98</v>
      </c>
      <c r="AH178" s="186">
        <v>13</v>
      </c>
      <c r="AI178" s="176" t="s">
        <v>122</v>
      </c>
    </row>
    <row r="179" spans="19:35">
      <c r="S179" s="204">
        <v>7.2</v>
      </c>
      <c r="T179" s="274">
        <v>1.0763888888888888</v>
      </c>
      <c r="U179" s="138">
        <v>2</v>
      </c>
      <c r="V179" s="138">
        <v>3</v>
      </c>
      <c r="W179" s="130" t="s">
        <v>97</v>
      </c>
      <c r="X179" s="130" t="s">
        <v>98</v>
      </c>
      <c r="Y179" s="186">
        <v>10</v>
      </c>
      <c r="Z179" s="176" t="s">
        <v>122</v>
      </c>
      <c r="AB179" s="203">
        <v>22.8</v>
      </c>
      <c r="AC179" s="273">
        <v>0.59649122807017541</v>
      </c>
      <c r="AD179" s="195">
        <v>2</v>
      </c>
      <c r="AE179" s="195">
        <v>3</v>
      </c>
      <c r="AF179" s="186" t="s">
        <v>96</v>
      </c>
      <c r="AG179" s="186" t="s">
        <v>98</v>
      </c>
      <c r="AH179" s="186">
        <v>13</v>
      </c>
      <c r="AI179" s="176" t="s">
        <v>122</v>
      </c>
    </row>
    <row r="180" spans="19:35">
      <c r="S180" s="204">
        <v>3.8</v>
      </c>
      <c r="T180" s="274">
        <v>2.0394736842105265</v>
      </c>
      <c r="U180" s="138">
        <v>1</v>
      </c>
      <c r="V180" s="138">
        <v>3</v>
      </c>
      <c r="W180" s="130" t="s">
        <v>97</v>
      </c>
      <c r="X180" s="130" t="s">
        <v>98</v>
      </c>
      <c r="Y180" s="186">
        <v>10</v>
      </c>
      <c r="Z180" s="176" t="s">
        <v>122</v>
      </c>
      <c r="AB180" s="204">
        <v>15.2</v>
      </c>
      <c r="AC180" s="274">
        <v>0.89473684210526316</v>
      </c>
      <c r="AD180" s="138">
        <v>3</v>
      </c>
      <c r="AE180" s="138">
        <v>3</v>
      </c>
      <c r="AF180" s="130" t="s">
        <v>96</v>
      </c>
      <c r="AG180" s="130" t="s">
        <v>98</v>
      </c>
      <c r="AH180" s="186">
        <v>13</v>
      </c>
      <c r="AI180" s="176" t="s">
        <v>122</v>
      </c>
    </row>
    <row r="181" spans="19:35">
      <c r="S181" s="204">
        <v>9.1999999999999993</v>
      </c>
      <c r="T181" s="274">
        <v>0.84239130434782616</v>
      </c>
      <c r="U181" s="138">
        <v>1</v>
      </c>
      <c r="V181" s="138">
        <v>3</v>
      </c>
      <c r="W181" s="130" t="s">
        <v>115</v>
      </c>
      <c r="X181" s="130" t="s">
        <v>98</v>
      </c>
      <c r="Y181" s="186">
        <v>10</v>
      </c>
      <c r="Z181" s="176" t="s">
        <v>122</v>
      </c>
      <c r="AB181" s="204">
        <v>8.1999999999999993</v>
      </c>
      <c r="AC181" s="274">
        <v>1.6585365853658538</v>
      </c>
      <c r="AD181" s="138">
        <v>2</v>
      </c>
      <c r="AE181" s="138">
        <v>3</v>
      </c>
      <c r="AF181" s="130" t="s">
        <v>96</v>
      </c>
      <c r="AG181" s="130" t="s">
        <v>99</v>
      </c>
      <c r="AH181" s="186">
        <v>13</v>
      </c>
      <c r="AI181" s="176" t="s">
        <v>122</v>
      </c>
    </row>
    <row r="182" spans="19:35">
      <c r="S182" s="204">
        <v>5.5</v>
      </c>
      <c r="T182" s="274">
        <v>1.4090909090909092</v>
      </c>
      <c r="U182" s="138">
        <v>2</v>
      </c>
      <c r="V182" s="138">
        <v>3</v>
      </c>
      <c r="W182" s="130" t="s">
        <v>97</v>
      </c>
      <c r="X182" s="130" t="s">
        <v>99</v>
      </c>
      <c r="Y182" s="186">
        <v>10</v>
      </c>
      <c r="Z182" s="176" t="s">
        <v>122</v>
      </c>
      <c r="AB182" s="204">
        <v>16</v>
      </c>
      <c r="AC182" s="274">
        <v>0.85</v>
      </c>
      <c r="AD182" s="138">
        <v>2</v>
      </c>
      <c r="AE182" s="138">
        <v>3</v>
      </c>
      <c r="AF182" s="130" t="s">
        <v>96</v>
      </c>
      <c r="AG182" s="130" t="s">
        <v>98</v>
      </c>
      <c r="AH182" s="186">
        <v>13</v>
      </c>
      <c r="AI182" s="176" t="s">
        <v>122</v>
      </c>
    </row>
    <row r="183" spans="19:35">
      <c r="S183" s="204">
        <v>5.8</v>
      </c>
      <c r="T183" s="274">
        <v>1.3362068965517242</v>
      </c>
      <c r="U183" s="138">
        <v>1</v>
      </c>
      <c r="V183" s="138">
        <v>3</v>
      </c>
      <c r="W183" s="130" t="s">
        <v>97</v>
      </c>
      <c r="X183" s="130" t="s">
        <v>98</v>
      </c>
      <c r="Y183" s="186">
        <v>10</v>
      </c>
      <c r="Z183" s="176" t="s">
        <v>122</v>
      </c>
      <c r="AB183" s="204">
        <v>13.5</v>
      </c>
      <c r="AC183" s="274">
        <v>1.0074074074074073</v>
      </c>
      <c r="AD183" s="138">
        <v>2</v>
      </c>
      <c r="AE183" s="138">
        <v>3</v>
      </c>
      <c r="AF183" s="130" t="s">
        <v>96</v>
      </c>
      <c r="AG183" s="130" t="s">
        <v>98</v>
      </c>
      <c r="AH183" s="186">
        <v>13</v>
      </c>
      <c r="AI183" s="176" t="s">
        <v>122</v>
      </c>
    </row>
    <row r="184" spans="19:35">
      <c r="S184" s="204">
        <v>5</v>
      </c>
      <c r="T184" s="274">
        <v>1.55</v>
      </c>
      <c r="U184" s="138">
        <v>1</v>
      </c>
      <c r="V184" s="138">
        <v>3</v>
      </c>
      <c r="W184" s="130" t="s">
        <v>97</v>
      </c>
      <c r="X184" s="130" t="s">
        <v>98</v>
      </c>
      <c r="Y184" s="186">
        <v>10</v>
      </c>
      <c r="Z184" s="176" t="s">
        <v>122</v>
      </c>
      <c r="AB184" s="203">
        <v>7.1</v>
      </c>
      <c r="AC184" s="273">
        <v>1.091549295774648</v>
      </c>
      <c r="AD184" s="195">
        <v>2</v>
      </c>
      <c r="AE184" s="195">
        <v>3</v>
      </c>
      <c r="AF184" s="186" t="s">
        <v>96</v>
      </c>
      <c r="AG184" s="186" t="s">
        <v>98</v>
      </c>
      <c r="AH184" s="186">
        <v>14</v>
      </c>
      <c r="AI184" s="176" t="s">
        <v>122</v>
      </c>
    </row>
    <row r="185" spans="19:35">
      <c r="S185" s="203">
        <v>10.7</v>
      </c>
      <c r="T185" s="273">
        <v>1.2710280373831777</v>
      </c>
      <c r="U185" s="195">
        <v>1</v>
      </c>
      <c r="V185" s="195">
        <v>3</v>
      </c>
      <c r="W185" s="186" t="s">
        <v>97</v>
      </c>
      <c r="X185" s="186" t="s">
        <v>98</v>
      </c>
      <c r="Y185" s="186">
        <v>10</v>
      </c>
      <c r="Z185" s="176" t="s">
        <v>122</v>
      </c>
      <c r="AB185" s="203">
        <v>14.1</v>
      </c>
      <c r="AC185" s="273">
        <v>0.54964539007092195</v>
      </c>
      <c r="AD185" s="195">
        <v>2</v>
      </c>
      <c r="AE185" s="195">
        <v>3</v>
      </c>
      <c r="AF185" s="186" t="s">
        <v>96</v>
      </c>
      <c r="AG185" s="186" t="s">
        <v>98</v>
      </c>
      <c r="AH185" s="186">
        <v>14</v>
      </c>
      <c r="AI185" s="176" t="s">
        <v>122</v>
      </c>
    </row>
    <row r="186" spans="19:35">
      <c r="S186" s="203">
        <v>9</v>
      </c>
      <c r="T186" s="273">
        <v>1.5111111111111111</v>
      </c>
      <c r="U186" s="195">
        <v>1</v>
      </c>
      <c r="V186" s="195">
        <v>3</v>
      </c>
      <c r="W186" s="186" t="s">
        <v>97</v>
      </c>
      <c r="X186" s="186" t="s">
        <v>98</v>
      </c>
      <c r="Y186" s="186">
        <v>10</v>
      </c>
      <c r="Z186" s="176" t="s">
        <v>122</v>
      </c>
      <c r="AB186" s="203">
        <v>7.9</v>
      </c>
      <c r="AC186" s="273">
        <v>0.98101265822784811</v>
      </c>
      <c r="AD186" s="195">
        <v>2</v>
      </c>
      <c r="AE186" s="195">
        <v>3</v>
      </c>
      <c r="AF186" s="186" t="s">
        <v>96</v>
      </c>
      <c r="AG186" s="186" t="s">
        <v>98</v>
      </c>
      <c r="AH186" s="186">
        <v>14</v>
      </c>
      <c r="AI186" s="176" t="s">
        <v>122</v>
      </c>
    </row>
    <row r="187" spans="19:35">
      <c r="S187" s="203">
        <v>7.7</v>
      </c>
      <c r="T187" s="273">
        <v>1.7662337662337662</v>
      </c>
      <c r="U187" s="195">
        <v>1</v>
      </c>
      <c r="V187" s="195">
        <v>3</v>
      </c>
      <c r="W187" s="186" t="s">
        <v>97</v>
      </c>
      <c r="X187" s="186" t="s">
        <v>98</v>
      </c>
      <c r="Y187" s="186">
        <v>10</v>
      </c>
      <c r="Z187" s="176" t="s">
        <v>122</v>
      </c>
      <c r="AB187" s="203">
        <v>8.4</v>
      </c>
      <c r="AC187" s="273">
        <v>0.92261904761904756</v>
      </c>
      <c r="AD187" s="195">
        <v>2</v>
      </c>
      <c r="AE187" s="195">
        <v>3</v>
      </c>
      <c r="AF187" s="186" t="s">
        <v>96</v>
      </c>
      <c r="AG187" s="186" t="s">
        <v>98</v>
      </c>
      <c r="AH187" s="186">
        <v>14</v>
      </c>
      <c r="AI187" s="176" t="s">
        <v>122</v>
      </c>
    </row>
    <row r="188" spans="19:35">
      <c r="S188" s="203">
        <v>7.8</v>
      </c>
      <c r="T188" s="273">
        <v>1.7435897435897436</v>
      </c>
      <c r="U188" s="195">
        <v>1</v>
      </c>
      <c r="V188" s="195">
        <v>3</v>
      </c>
      <c r="W188" s="186" t="s">
        <v>97</v>
      </c>
      <c r="X188" s="186" t="s">
        <v>98</v>
      </c>
      <c r="Y188" s="186">
        <v>10</v>
      </c>
      <c r="Z188" s="176" t="s">
        <v>122</v>
      </c>
      <c r="AB188" s="203">
        <v>11.36</v>
      </c>
      <c r="AC188" s="273">
        <v>0.68221830985915499</v>
      </c>
      <c r="AD188" s="195">
        <v>2</v>
      </c>
      <c r="AE188" s="195">
        <v>3</v>
      </c>
      <c r="AF188" s="186" t="s">
        <v>96</v>
      </c>
      <c r="AG188" s="186" t="s">
        <v>98</v>
      </c>
      <c r="AH188" s="186">
        <v>14</v>
      </c>
      <c r="AI188" s="176" t="s">
        <v>122</v>
      </c>
    </row>
    <row r="189" spans="19:35">
      <c r="S189" s="204">
        <v>8.6</v>
      </c>
      <c r="T189" s="274">
        <v>1.5813953488372092</v>
      </c>
      <c r="U189" s="138">
        <v>1</v>
      </c>
      <c r="V189" s="138">
        <v>3</v>
      </c>
      <c r="W189" s="130" t="s">
        <v>97</v>
      </c>
      <c r="X189" s="130" t="s">
        <v>98</v>
      </c>
      <c r="Y189" s="186">
        <v>10</v>
      </c>
      <c r="Z189" s="176" t="s">
        <v>122</v>
      </c>
      <c r="AB189" s="203">
        <v>9.1999999999999993</v>
      </c>
      <c r="AC189" s="273">
        <v>1.4782608695652175</v>
      </c>
      <c r="AD189" s="195">
        <v>2</v>
      </c>
      <c r="AE189" s="195">
        <v>3</v>
      </c>
      <c r="AF189" s="186" t="s">
        <v>96</v>
      </c>
      <c r="AG189" s="186" t="s">
        <v>98</v>
      </c>
      <c r="AH189" s="186">
        <v>14</v>
      </c>
      <c r="AI189" s="176" t="s">
        <v>122</v>
      </c>
    </row>
    <row r="190" spans="19:35">
      <c r="S190" s="204">
        <v>9.9</v>
      </c>
      <c r="T190" s="274">
        <v>1.3737373737373737</v>
      </c>
      <c r="U190" s="138">
        <v>1</v>
      </c>
      <c r="V190" s="138">
        <v>3</v>
      </c>
      <c r="W190" s="130" t="s">
        <v>97</v>
      </c>
      <c r="X190" s="130" t="s">
        <v>98</v>
      </c>
      <c r="Y190" s="186">
        <v>10</v>
      </c>
      <c r="Z190" s="176" t="s">
        <v>122</v>
      </c>
      <c r="AB190" s="203">
        <v>19.7</v>
      </c>
      <c r="AC190" s="273">
        <v>0.69035532994923854</v>
      </c>
      <c r="AD190" s="195">
        <v>4</v>
      </c>
      <c r="AE190" s="195">
        <v>5</v>
      </c>
      <c r="AF190" s="186" t="s">
        <v>96</v>
      </c>
      <c r="AG190" s="186" t="s">
        <v>100</v>
      </c>
      <c r="AH190" s="186">
        <v>14</v>
      </c>
      <c r="AI190" s="176" t="s">
        <v>122</v>
      </c>
    </row>
    <row r="191" spans="19:35">
      <c r="S191" s="204">
        <v>8</v>
      </c>
      <c r="T191" s="274">
        <v>1.7</v>
      </c>
      <c r="U191" s="138">
        <v>1</v>
      </c>
      <c r="V191" s="138">
        <v>3</v>
      </c>
      <c r="W191" s="130" t="s">
        <v>97</v>
      </c>
      <c r="X191" s="130" t="s">
        <v>98</v>
      </c>
      <c r="Y191" s="186">
        <v>10</v>
      </c>
      <c r="Z191" s="176" t="s">
        <v>122</v>
      </c>
      <c r="AB191" s="203">
        <v>12.3</v>
      </c>
      <c r="AC191" s="273">
        <v>1.1056910569105689</v>
      </c>
      <c r="AD191" s="195">
        <v>4</v>
      </c>
      <c r="AE191" s="195">
        <v>3</v>
      </c>
      <c r="AF191" s="186" t="s">
        <v>96</v>
      </c>
      <c r="AG191" s="186" t="s">
        <v>98</v>
      </c>
      <c r="AH191" s="186">
        <v>14</v>
      </c>
      <c r="AI191" s="176" t="s">
        <v>122</v>
      </c>
    </row>
    <row r="192" spans="19:35">
      <c r="S192" s="206">
        <v>7</v>
      </c>
      <c r="T192" s="273">
        <v>1.1071428571428572</v>
      </c>
      <c r="U192" s="212">
        <v>2</v>
      </c>
      <c r="V192" s="212">
        <v>3</v>
      </c>
      <c r="W192" s="278" t="s">
        <v>97</v>
      </c>
      <c r="X192" s="278" t="s">
        <v>98</v>
      </c>
      <c r="Y192" s="186">
        <v>11</v>
      </c>
      <c r="Z192" s="176" t="s">
        <v>122</v>
      </c>
      <c r="AB192" s="204">
        <v>15.5</v>
      </c>
      <c r="AC192" s="274">
        <v>0.8774193548387097</v>
      </c>
      <c r="AD192" s="138">
        <v>1</v>
      </c>
      <c r="AE192" s="138">
        <v>3</v>
      </c>
      <c r="AF192" s="130" t="s">
        <v>96</v>
      </c>
      <c r="AG192" s="130" t="s">
        <v>98</v>
      </c>
      <c r="AH192" s="186">
        <v>14</v>
      </c>
      <c r="AI192" s="176" t="s">
        <v>122</v>
      </c>
    </row>
    <row r="193" spans="19:35">
      <c r="S193" s="206">
        <v>9.1999999999999993</v>
      </c>
      <c r="T193" s="273">
        <v>1.4782608695652175</v>
      </c>
      <c r="U193" s="212">
        <v>1</v>
      </c>
      <c r="V193" s="212">
        <v>3</v>
      </c>
      <c r="W193" s="278" t="s">
        <v>97</v>
      </c>
      <c r="X193" s="278" t="s">
        <v>98</v>
      </c>
      <c r="Y193" s="186">
        <v>11</v>
      </c>
      <c r="Z193" s="176" t="s">
        <v>122</v>
      </c>
      <c r="AB193" s="204">
        <v>10.4</v>
      </c>
      <c r="AC193" s="274">
        <v>1.3076923076923077</v>
      </c>
      <c r="AD193" s="138">
        <v>2</v>
      </c>
      <c r="AE193" s="138">
        <v>5</v>
      </c>
      <c r="AF193" s="130" t="s">
        <v>96</v>
      </c>
      <c r="AG193" s="130" t="s">
        <v>98</v>
      </c>
      <c r="AH193" s="186">
        <v>14</v>
      </c>
      <c r="AI193" s="176" t="s">
        <v>122</v>
      </c>
    </row>
    <row r="194" spans="19:35">
      <c r="S194" s="206">
        <v>8</v>
      </c>
      <c r="T194" s="273">
        <v>1.7</v>
      </c>
      <c r="U194" s="212">
        <v>1</v>
      </c>
      <c r="V194" s="212">
        <v>3</v>
      </c>
      <c r="W194" s="278" t="s">
        <v>97</v>
      </c>
      <c r="X194" s="278" t="s">
        <v>98</v>
      </c>
      <c r="Y194" s="186">
        <v>11</v>
      </c>
      <c r="Z194" s="176" t="s">
        <v>122</v>
      </c>
      <c r="AB194" s="203">
        <v>6.1</v>
      </c>
      <c r="AC194" s="273">
        <v>1.2704918032786885</v>
      </c>
      <c r="AD194" s="195">
        <v>2</v>
      </c>
      <c r="AE194" s="195">
        <v>3</v>
      </c>
      <c r="AF194" s="186" t="s">
        <v>96</v>
      </c>
      <c r="AG194" s="186" t="s">
        <v>98</v>
      </c>
      <c r="AH194" s="186">
        <v>16</v>
      </c>
      <c r="AI194" s="176" t="s">
        <v>122</v>
      </c>
    </row>
    <row r="195" spans="19:35">
      <c r="S195" s="206">
        <v>9.9</v>
      </c>
      <c r="T195" s="273">
        <v>1.3737373737373737</v>
      </c>
      <c r="U195" s="212">
        <v>1</v>
      </c>
      <c r="V195" s="212">
        <v>3</v>
      </c>
      <c r="W195" s="278" t="s">
        <v>97</v>
      </c>
      <c r="X195" s="278" t="s">
        <v>98</v>
      </c>
      <c r="Y195" s="186">
        <v>11</v>
      </c>
      <c r="Z195" s="176" t="s">
        <v>122</v>
      </c>
      <c r="AB195" s="203">
        <v>24.8</v>
      </c>
      <c r="AC195" s="273">
        <v>0.3125</v>
      </c>
      <c r="AD195" s="195">
        <v>2</v>
      </c>
      <c r="AE195" s="195">
        <v>3</v>
      </c>
      <c r="AF195" s="186" t="s">
        <v>96</v>
      </c>
      <c r="AG195" s="186" t="s">
        <v>98</v>
      </c>
      <c r="AH195" s="186">
        <v>16</v>
      </c>
      <c r="AI195" s="176" t="s">
        <v>122</v>
      </c>
    </row>
    <row r="196" spans="19:35">
      <c r="S196" s="206">
        <v>11.7</v>
      </c>
      <c r="T196" s="273">
        <v>1.1623931623931625</v>
      </c>
      <c r="U196" s="212">
        <v>1</v>
      </c>
      <c r="V196" s="212">
        <v>3</v>
      </c>
      <c r="W196" s="278" t="s">
        <v>97</v>
      </c>
      <c r="X196" s="278" t="s">
        <v>98</v>
      </c>
      <c r="Y196" s="186">
        <v>11</v>
      </c>
      <c r="Z196" s="176" t="s">
        <v>122</v>
      </c>
      <c r="AB196" s="203">
        <v>8</v>
      </c>
      <c r="AC196" s="273">
        <v>0.96875</v>
      </c>
      <c r="AD196" s="195">
        <v>2</v>
      </c>
      <c r="AE196" s="195">
        <v>3</v>
      </c>
      <c r="AF196" s="186" t="s">
        <v>96</v>
      </c>
      <c r="AG196" s="186" t="s">
        <v>98</v>
      </c>
      <c r="AH196" s="186">
        <v>16</v>
      </c>
      <c r="AI196" s="176" t="s">
        <v>122</v>
      </c>
    </row>
    <row r="197" spans="19:35">
      <c r="S197" s="206">
        <v>8.8000000000000007</v>
      </c>
      <c r="T197" s="273">
        <v>1.5454545454545452</v>
      </c>
      <c r="U197" s="212">
        <v>2</v>
      </c>
      <c r="V197" s="212">
        <v>3</v>
      </c>
      <c r="W197" s="278" t="s">
        <v>97</v>
      </c>
      <c r="X197" s="278" t="s">
        <v>98</v>
      </c>
      <c r="Y197" s="186">
        <v>11</v>
      </c>
      <c r="Z197" s="176" t="s">
        <v>122</v>
      </c>
      <c r="AB197" s="203">
        <v>7.8</v>
      </c>
      <c r="AC197" s="273">
        <v>0.99358974358974361</v>
      </c>
      <c r="AD197" s="195">
        <v>1</v>
      </c>
      <c r="AE197" s="195">
        <v>3</v>
      </c>
      <c r="AF197" s="186" t="s">
        <v>96</v>
      </c>
      <c r="AG197" s="186" t="s">
        <v>98</v>
      </c>
      <c r="AH197" s="186">
        <v>16</v>
      </c>
      <c r="AI197" s="176" t="s">
        <v>122</v>
      </c>
    </row>
    <row r="198" spans="19:35">
      <c r="S198" s="206">
        <v>13.6</v>
      </c>
      <c r="T198" s="273">
        <v>1</v>
      </c>
      <c r="U198" s="212">
        <v>2</v>
      </c>
      <c r="V198" s="212">
        <v>3</v>
      </c>
      <c r="W198" s="278" t="s">
        <v>97</v>
      </c>
      <c r="X198" s="278" t="s">
        <v>100</v>
      </c>
      <c r="Y198" s="186">
        <v>11</v>
      </c>
      <c r="Z198" s="176" t="s">
        <v>122</v>
      </c>
      <c r="AB198" s="203">
        <v>5.6</v>
      </c>
      <c r="AC198" s="273">
        <v>1.3839285714285716</v>
      </c>
      <c r="AD198" s="195">
        <v>2</v>
      </c>
      <c r="AE198" s="195">
        <v>3</v>
      </c>
      <c r="AF198" s="186" t="s">
        <v>96</v>
      </c>
      <c r="AG198" s="186" t="s">
        <v>98</v>
      </c>
      <c r="AH198" s="186">
        <v>16</v>
      </c>
      <c r="AI198" s="176" t="s">
        <v>122</v>
      </c>
    </row>
    <row r="199" spans="19:35">
      <c r="S199" s="207">
        <v>8.9</v>
      </c>
      <c r="T199" s="274">
        <v>1.5280898876404494</v>
      </c>
      <c r="U199" s="213">
        <v>1</v>
      </c>
      <c r="V199" s="213">
        <v>3</v>
      </c>
      <c r="W199" s="279" t="s">
        <v>97</v>
      </c>
      <c r="X199" s="279" t="s">
        <v>98</v>
      </c>
      <c r="Y199" s="186">
        <v>11</v>
      </c>
      <c r="Z199" s="176" t="s">
        <v>122</v>
      </c>
      <c r="AB199" s="203">
        <v>7.8</v>
      </c>
      <c r="AC199" s="273">
        <v>0.99358974358974361</v>
      </c>
      <c r="AD199" s="195">
        <v>2</v>
      </c>
      <c r="AE199" s="195">
        <v>3</v>
      </c>
      <c r="AF199" s="186" t="s">
        <v>114</v>
      </c>
      <c r="AG199" s="186" t="s">
        <v>98</v>
      </c>
      <c r="AH199" s="186">
        <v>16</v>
      </c>
      <c r="AI199" s="176" t="s">
        <v>122</v>
      </c>
    </row>
    <row r="200" spans="19:35">
      <c r="S200" s="203">
        <v>5.0999999999999996</v>
      </c>
      <c r="T200" s="273">
        <v>1.5196078431372551</v>
      </c>
      <c r="U200" s="195">
        <v>1</v>
      </c>
      <c r="V200" s="195">
        <v>3</v>
      </c>
      <c r="W200" s="186" t="s">
        <v>97</v>
      </c>
      <c r="X200" s="186" t="s">
        <v>98</v>
      </c>
      <c r="Y200" s="186">
        <v>13</v>
      </c>
      <c r="Z200" s="176" t="s">
        <v>122</v>
      </c>
      <c r="AB200" s="203">
        <v>11.5</v>
      </c>
      <c r="AC200" s="273">
        <v>1.182608695652174</v>
      </c>
      <c r="AD200" s="195">
        <v>2</v>
      </c>
      <c r="AE200" s="195">
        <v>3</v>
      </c>
      <c r="AF200" s="186" t="s">
        <v>96</v>
      </c>
      <c r="AG200" s="186" t="s">
        <v>98</v>
      </c>
      <c r="AH200" s="186">
        <v>16</v>
      </c>
      <c r="AI200" s="176" t="s">
        <v>122</v>
      </c>
    </row>
    <row r="201" spans="19:35">
      <c r="S201" s="203">
        <v>5.7</v>
      </c>
      <c r="T201" s="273">
        <v>1.3596491228070176</v>
      </c>
      <c r="U201" s="195">
        <v>2</v>
      </c>
      <c r="V201" s="195">
        <v>3</v>
      </c>
      <c r="W201" s="186" t="s">
        <v>97</v>
      </c>
      <c r="X201" s="186" t="s">
        <v>98</v>
      </c>
      <c r="Y201" s="186">
        <v>13</v>
      </c>
      <c r="Z201" s="176" t="s">
        <v>122</v>
      </c>
      <c r="AB201" s="203">
        <v>12.5</v>
      </c>
      <c r="AC201" s="273">
        <v>1.0880000000000001</v>
      </c>
      <c r="AD201" s="195">
        <v>6</v>
      </c>
      <c r="AE201" s="195">
        <v>3</v>
      </c>
      <c r="AF201" s="186" t="s">
        <v>96</v>
      </c>
      <c r="AG201" s="186" t="s">
        <v>98</v>
      </c>
      <c r="AH201" s="186">
        <v>16</v>
      </c>
      <c r="AI201" s="176" t="s">
        <v>122</v>
      </c>
    </row>
    <row r="202" spans="19:35">
      <c r="S202" s="203">
        <v>5.3</v>
      </c>
      <c r="T202" s="273">
        <v>1.4622641509433962</v>
      </c>
      <c r="U202" s="195">
        <v>1</v>
      </c>
      <c r="V202" s="195">
        <v>3</v>
      </c>
      <c r="W202" s="186" t="s">
        <v>97</v>
      </c>
      <c r="X202" s="186" t="s">
        <v>98</v>
      </c>
      <c r="Y202" s="186">
        <v>13</v>
      </c>
      <c r="Z202" s="176" t="s">
        <v>122</v>
      </c>
      <c r="AB202" s="203">
        <v>14.4</v>
      </c>
      <c r="AC202" s="273">
        <v>0.94444444444444442</v>
      </c>
      <c r="AD202" s="195">
        <v>1</v>
      </c>
      <c r="AE202" s="195">
        <v>4</v>
      </c>
      <c r="AF202" s="186" t="s">
        <v>96</v>
      </c>
      <c r="AG202" s="186" t="s">
        <v>98</v>
      </c>
      <c r="AH202" s="186">
        <v>16</v>
      </c>
      <c r="AI202" s="176" t="s">
        <v>122</v>
      </c>
    </row>
    <row r="203" spans="19:35">
      <c r="S203" s="204">
        <v>9.6999999999999993</v>
      </c>
      <c r="T203" s="274">
        <v>0.7989690721649485</v>
      </c>
      <c r="U203" s="138">
        <v>6</v>
      </c>
      <c r="V203" s="138">
        <v>5</v>
      </c>
      <c r="W203" s="130" t="s">
        <v>97</v>
      </c>
      <c r="X203" s="130" t="s">
        <v>98</v>
      </c>
      <c r="Y203" s="186">
        <v>13</v>
      </c>
      <c r="Z203" s="176" t="s">
        <v>122</v>
      </c>
      <c r="AB203" s="203">
        <v>11.4</v>
      </c>
      <c r="AC203" s="273">
        <v>1.1929824561403508</v>
      </c>
      <c r="AD203" s="195">
        <v>2</v>
      </c>
      <c r="AE203" s="195">
        <v>3</v>
      </c>
      <c r="AF203" s="186" t="s">
        <v>114</v>
      </c>
      <c r="AG203" s="186" t="s">
        <v>99</v>
      </c>
      <c r="AH203" s="186">
        <v>16</v>
      </c>
      <c r="AI203" s="176" t="s">
        <v>122</v>
      </c>
    </row>
    <row r="204" spans="19:35">
      <c r="S204" s="204">
        <v>4.9000000000000004</v>
      </c>
      <c r="T204" s="274">
        <v>1.5816326530612244</v>
      </c>
      <c r="U204" s="138">
        <v>1</v>
      </c>
      <c r="V204" s="138">
        <v>3</v>
      </c>
      <c r="W204" s="130" t="s">
        <v>97</v>
      </c>
      <c r="X204" s="130" t="s">
        <v>99</v>
      </c>
      <c r="Y204" s="186">
        <v>13</v>
      </c>
      <c r="Z204" s="176" t="s">
        <v>122</v>
      </c>
      <c r="AB204" s="203">
        <v>10.6</v>
      </c>
      <c r="AC204" s="273">
        <v>0.73113207547169812</v>
      </c>
      <c r="AD204" s="195">
        <v>2</v>
      </c>
      <c r="AE204" s="195">
        <v>3</v>
      </c>
      <c r="AF204" s="186" t="s">
        <v>96</v>
      </c>
      <c r="AG204" s="186" t="s">
        <v>98</v>
      </c>
      <c r="AH204" s="186">
        <v>17</v>
      </c>
      <c r="AI204" s="176" t="s">
        <v>122</v>
      </c>
    </row>
    <row r="205" spans="19:35">
      <c r="S205" s="204">
        <v>5.8</v>
      </c>
      <c r="T205" s="274">
        <v>1.3362068965517242</v>
      </c>
      <c r="U205" s="138">
        <v>2</v>
      </c>
      <c r="V205" s="138">
        <v>3</v>
      </c>
      <c r="W205" s="130" t="s">
        <v>97</v>
      </c>
      <c r="X205" s="130" t="s">
        <v>100</v>
      </c>
      <c r="Y205" s="186">
        <v>13</v>
      </c>
      <c r="Z205" s="176" t="s">
        <v>122</v>
      </c>
      <c r="AB205" s="203">
        <v>10.1</v>
      </c>
      <c r="AC205" s="273">
        <v>0.76732673267326734</v>
      </c>
      <c r="AD205" s="195">
        <v>2</v>
      </c>
      <c r="AE205" s="195">
        <v>3</v>
      </c>
      <c r="AF205" s="186" t="s">
        <v>96</v>
      </c>
      <c r="AG205" s="186" t="s">
        <v>98</v>
      </c>
      <c r="AH205" s="186">
        <v>17</v>
      </c>
      <c r="AI205" s="176" t="s">
        <v>122</v>
      </c>
    </row>
    <row r="206" spans="19:35">
      <c r="S206" s="204">
        <v>6.8</v>
      </c>
      <c r="T206" s="274">
        <v>1.1397058823529411</v>
      </c>
      <c r="U206" s="138">
        <v>1</v>
      </c>
      <c r="V206" s="138">
        <v>3</v>
      </c>
      <c r="W206" s="130" t="s">
        <v>97</v>
      </c>
      <c r="X206" s="130" t="s">
        <v>98</v>
      </c>
      <c r="Y206" s="186">
        <v>13</v>
      </c>
      <c r="Z206" s="176" t="s">
        <v>122</v>
      </c>
      <c r="AB206" s="203">
        <v>9.5</v>
      </c>
      <c r="AC206" s="273">
        <v>0.81578947368421051</v>
      </c>
      <c r="AD206" s="195">
        <v>2</v>
      </c>
      <c r="AE206" s="195">
        <v>3</v>
      </c>
      <c r="AF206" s="186" t="s">
        <v>96</v>
      </c>
      <c r="AG206" s="186" t="s">
        <v>98</v>
      </c>
      <c r="AH206" s="186">
        <v>17</v>
      </c>
      <c r="AI206" s="176" t="s">
        <v>122</v>
      </c>
    </row>
    <row r="207" spans="19:35">
      <c r="S207" s="203">
        <v>10.4</v>
      </c>
      <c r="T207" s="273">
        <v>1.3076923076923077</v>
      </c>
      <c r="U207" s="195">
        <v>1</v>
      </c>
      <c r="V207" s="195">
        <v>3</v>
      </c>
      <c r="W207" s="186" t="s">
        <v>97</v>
      </c>
      <c r="X207" s="186" t="s">
        <v>98</v>
      </c>
      <c r="Y207" s="186">
        <v>13</v>
      </c>
      <c r="Z207" s="176" t="s">
        <v>122</v>
      </c>
      <c r="AB207" s="203">
        <v>13.4</v>
      </c>
      <c r="AC207" s="273">
        <v>0.57835820895522383</v>
      </c>
      <c r="AD207" s="195">
        <v>2</v>
      </c>
      <c r="AE207" s="195">
        <v>3</v>
      </c>
      <c r="AF207" s="186" t="s">
        <v>96</v>
      </c>
      <c r="AG207" s="186" t="s">
        <v>98</v>
      </c>
      <c r="AH207" s="186">
        <v>17</v>
      </c>
      <c r="AI207" s="176" t="s">
        <v>122</v>
      </c>
    </row>
    <row r="208" spans="19:35">
      <c r="S208" s="203">
        <v>10.8</v>
      </c>
      <c r="T208" s="273">
        <v>1.2592592592592591</v>
      </c>
      <c r="U208" s="195">
        <v>1</v>
      </c>
      <c r="V208" s="195">
        <v>3</v>
      </c>
      <c r="W208" s="186" t="s">
        <v>97</v>
      </c>
      <c r="X208" s="186" t="s">
        <v>98</v>
      </c>
      <c r="Y208" s="186">
        <v>13</v>
      </c>
      <c r="Z208" s="176" t="s">
        <v>122</v>
      </c>
      <c r="AB208" s="203">
        <v>14.8</v>
      </c>
      <c r="AC208" s="273">
        <v>0.91891891891891886</v>
      </c>
      <c r="AD208" s="195">
        <v>1</v>
      </c>
      <c r="AE208" s="195">
        <v>3</v>
      </c>
      <c r="AF208" s="186" t="s">
        <v>96</v>
      </c>
      <c r="AG208" s="186" t="s">
        <v>98</v>
      </c>
      <c r="AH208" s="186">
        <v>17</v>
      </c>
      <c r="AI208" s="176" t="s">
        <v>122</v>
      </c>
    </row>
    <row r="209" spans="19:35">
      <c r="S209" s="204">
        <v>8.8000000000000007</v>
      </c>
      <c r="T209" s="274">
        <v>1.5454545454545452</v>
      </c>
      <c r="U209" s="138">
        <v>1</v>
      </c>
      <c r="V209" s="138">
        <v>3</v>
      </c>
      <c r="W209" s="130" t="s">
        <v>97</v>
      </c>
      <c r="X209" s="130" t="s">
        <v>98</v>
      </c>
      <c r="Y209" s="186">
        <v>13</v>
      </c>
      <c r="Z209" s="176" t="s">
        <v>122</v>
      </c>
      <c r="AB209" s="203">
        <v>10.6</v>
      </c>
      <c r="AC209" s="273">
        <v>1.2830188679245282</v>
      </c>
      <c r="AD209" s="195">
        <v>2</v>
      </c>
      <c r="AE209" s="195">
        <v>3</v>
      </c>
      <c r="AF209" s="186" t="s">
        <v>96</v>
      </c>
      <c r="AG209" s="186" t="s">
        <v>98</v>
      </c>
      <c r="AH209" s="186">
        <v>17</v>
      </c>
      <c r="AI209" s="176" t="s">
        <v>122</v>
      </c>
    </row>
    <row r="210" spans="19:35">
      <c r="S210" s="204">
        <v>10.5</v>
      </c>
      <c r="T210" s="274">
        <v>1.2952380952380953</v>
      </c>
      <c r="U210" s="138">
        <v>1</v>
      </c>
      <c r="V210" s="138">
        <v>3</v>
      </c>
      <c r="W210" s="130" t="s">
        <v>97</v>
      </c>
      <c r="X210" s="130" t="s">
        <v>98</v>
      </c>
      <c r="Y210" s="186">
        <v>13</v>
      </c>
      <c r="Z210" s="176" t="s">
        <v>122</v>
      </c>
      <c r="AB210" s="203">
        <v>8.8000000000000007</v>
      </c>
      <c r="AC210" s="273">
        <v>1.5454545454545452</v>
      </c>
      <c r="AD210" s="195">
        <v>1</v>
      </c>
      <c r="AE210" s="195">
        <v>3</v>
      </c>
      <c r="AF210" s="186" t="s">
        <v>96</v>
      </c>
      <c r="AG210" s="186" t="s">
        <v>98</v>
      </c>
      <c r="AH210" s="186">
        <v>17</v>
      </c>
      <c r="AI210" s="176" t="s">
        <v>122</v>
      </c>
    </row>
    <row r="211" spans="19:35">
      <c r="S211" s="204">
        <v>7.3</v>
      </c>
      <c r="T211" s="274">
        <v>1.8630136986301369</v>
      </c>
      <c r="U211" s="138">
        <v>1</v>
      </c>
      <c r="V211" s="138">
        <v>3</v>
      </c>
      <c r="W211" s="130" t="s">
        <v>97</v>
      </c>
      <c r="X211" s="130" t="s">
        <v>98</v>
      </c>
      <c r="Y211" s="186">
        <v>13</v>
      </c>
      <c r="Z211" s="176" t="s">
        <v>122</v>
      </c>
      <c r="AB211" s="203">
        <v>11</v>
      </c>
      <c r="AC211" s="273">
        <v>1.2363636363636363</v>
      </c>
      <c r="AD211" s="195">
        <v>3</v>
      </c>
      <c r="AE211" s="195">
        <v>3</v>
      </c>
      <c r="AF211" s="186" t="s">
        <v>96</v>
      </c>
      <c r="AG211" s="186" t="s">
        <v>98</v>
      </c>
      <c r="AH211" s="186">
        <v>17</v>
      </c>
      <c r="AI211" s="176" t="s">
        <v>122</v>
      </c>
    </row>
    <row r="212" spans="19:35">
      <c r="S212" s="204">
        <v>7.9</v>
      </c>
      <c r="T212" s="274">
        <v>1.721518987341772</v>
      </c>
      <c r="U212" s="138">
        <v>2</v>
      </c>
      <c r="V212" s="138">
        <v>5</v>
      </c>
      <c r="W212" s="130" t="s">
        <v>97</v>
      </c>
      <c r="X212" s="130" t="s">
        <v>98</v>
      </c>
      <c r="Y212" s="186">
        <v>13</v>
      </c>
      <c r="Z212" s="176" t="s">
        <v>122</v>
      </c>
      <c r="AB212" s="204">
        <v>9.9</v>
      </c>
      <c r="AC212" s="274">
        <v>1.3737373737373737</v>
      </c>
      <c r="AD212" s="138">
        <v>2</v>
      </c>
      <c r="AE212" s="138">
        <v>3</v>
      </c>
      <c r="AF212" s="130" t="s">
        <v>96</v>
      </c>
      <c r="AG212" s="130" t="s">
        <v>98</v>
      </c>
      <c r="AH212" s="186">
        <v>17</v>
      </c>
      <c r="AI212" s="176" t="s">
        <v>122</v>
      </c>
    </row>
    <row r="213" spans="19:35">
      <c r="S213" s="203">
        <v>7.7</v>
      </c>
      <c r="T213" s="273">
        <v>1.0064935064935066</v>
      </c>
      <c r="U213" s="195">
        <v>1</v>
      </c>
      <c r="V213" s="195">
        <v>3</v>
      </c>
      <c r="W213" s="186" t="s">
        <v>97</v>
      </c>
      <c r="X213" s="186" t="s">
        <v>98</v>
      </c>
      <c r="Y213" s="186">
        <v>14</v>
      </c>
      <c r="Z213" s="176" t="s">
        <v>122</v>
      </c>
      <c r="AB213" s="203">
        <v>7.4</v>
      </c>
      <c r="AC213" s="273">
        <v>1.0472972972972971</v>
      </c>
      <c r="AD213" s="195">
        <v>4</v>
      </c>
      <c r="AE213" s="195">
        <v>4</v>
      </c>
      <c r="AF213" s="186" t="s">
        <v>96</v>
      </c>
      <c r="AG213" s="186" t="s">
        <v>98</v>
      </c>
      <c r="AH213" s="186">
        <v>19</v>
      </c>
      <c r="AI213" s="176" t="s">
        <v>122</v>
      </c>
    </row>
    <row r="214" spans="19:35">
      <c r="S214" s="203">
        <v>6</v>
      </c>
      <c r="T214" s="273">
        <v>1.2916666666666667</v>
      </c>
      <c r="U214" s="195">
        <v>1</v>
      </c>
      <c r="V214" s="195">
        <v>3</v>
      </c>
      <c r="W214" s="186" t="s">
        <v>97</v>
      </c>
      <c r="X214" s="186" t="s">
        <v>98</v>
      </c>
      <c r="Y214" s="186">
        <v>14</v>
      </c>
      <c r="Z214" s="176" t="s">
        <v>122</v>
      </c>
      <c r="AB214" s="203">
        <v>6.8</v>
      </c>
      <c r="AC214" s="273">
        <v>1.1397058823529411</v>
      </c>
      <c r="AD214" s="195">
        <v>2</v>
      </c>
      <c r="AE214" s="195">
        <v>3</v>
      </c>
      <c r="AF214" s="186" t="s">
        <v>96</v>
      </c>
      <c r="AG214" s="186" t="s">
        <v>98</v>
      </c>
      <c r="AH214" s="186">
        <v>19</v>
      </c>
      <c r="AI214" s="176" t="s">
        <v>122</v>
      </c>
    </row>
    <row r="215" spans="19:35">
      <c r="S215" s="204">
        <v>7</v>
      </c>
      <c r="T215" s="274">
        <v>1.1071428571428572</v>
      </c>
      <c r="U215" s="138">
        <v>2</v>
      </c>
      <c r="V215" s="138">
        <v>3</v>
      </c>
      <c r="W215" s="130" t="s">
        <v>97</v>
      </c>
      <c r="X215" s="130" t="s">
        <v>98</v>
      </c>
      <c r="Y215" s="186">
        <v>14</v>
      </c>
      <c r="Z215" s="176" t="s">
        <v>122</v>
      </c>
      <c r="AB215" s="203">
        <v>8.5</v>
      </c>
      <c r="AC215" s="273">
        <v>0.91176470588235292</v>
      </c>
      <c r="AD215" s="195">
        <v>6</v>
      </c>
      <c r="AE215" s="195">
        <v>3</v>
      </c>
      <c r="AF215" s="186" t="s">
        <v>96</v>
      </c>
      <c r="AG215" s="186" t="s">
        <v>98</v>
      </c>
      <c r="AH215" s="186">
        <v>19</v>
      </c>
      <c r="AI215" s="176" t="s">
        <v>122</v>
      </c>
    </row>
    <row r="216" spans="19:35">
      <c r="S216" s="203">
        <v>8.6</v>
      </c>
      <c r="T216" s="273">
        <v>1.5813953488372092</v>
      </c>
      <c r="U216" s="195">
        <v>1</v>
      </c>
      <c r="V216" s="195">
        <v>3</v>
      </c>
      <c r="W216" s="186" t="s">
        <v>97</v>
      </c>
      <c r="X216" s="186" t="s">
        <v>98</v>
      </c>
      <c r="Y216" s="186">
        <v>14</v>
      </c>
      <c r="Z216" s="176" t="s">
        <v>122</v>
      </c>
      <c r="AB216" s="203">
        <v>8.1</v>
      </c>
      <c r="AC216" s="273">
        <v>0.95679012345679015</v>
      </c>
      <c r="AD216" s="195">
        <v>2</v>
      </c>
      <c r="AE216" s="195">
        <v>3</v>
      </c>
      <c r="AF216" s="186" t="s">
        <v>96</v>
      </c>
      <c r="AG216" s="186" t="s">
        <v>98</v>
      </c>
      <c r="AH216" s="186">
        <v>19</v>
      </c>
      <c r="AI216" s="176" t="s">
        <v>122</v>
      </c>
    </row>
    <row r="217" spans="19:35">
      <c r="S217" s="203">
        <v>7.7</v>
      </c>
      <c r="T217" s="273">
        <v>1.7662337662337662</v>
      </c>
      <c r="U217" s="195">
        <v>2</v>
      </c>
      <c r="V217" s="195">
        <v>3</v>
      </c>
      <c r="W217" s="186" t="s">
        <v>97</v>
      </c>
      <c r="X217" s="186" t="s">
        <v>98</v>
      </c>
      <c r="Y217" s="186">
        <v>14</v>
      </c>
      <c r="Z217" s="176" t="s">
        <v>122</v>
      </c>
      <c r="AB217" s="204">
        <v>5.0999999999999996</v>
      </c>
      <c r="AC217" s="274">
        <v>1.5196078431372551</v>
      </c>
      <c r="AD217" s="138">
        <v>1</v>
      </c>
      <c r="AE217" s="138">
        <v>3</v>
      </c>
      <c r="AF217" s="130" t="s">
        <v>96</v>
      </c>
      <c r="AG217" s="130" t="s">
        <v>98</v>
      </c>
      <c r="AH217" s="186">
        <v>19</v>
      </c>
      <c r="AI217" s="176" t="s">
        <v>122</v>
      </c>
    </row>
    <row r="218" spans="19:35">
      <c r="S218" s="203">
        <v>6.2</v>
      </c>
      <c r="T218" s="273">
        <v>1.25</v>
      </c>
      <c r="U218" s="195">
        <v>1</v>
      </c>
      <c r="V218" s="195">
        <v>3</v>
      </c>
      <c r="W218" s="186" t="s">
        <v>97</v>
      </c>
      <c r="X218" s="186" t="s">
        <v>98</v>
      </c>
      <c r="Y218" s="186">
        <v>16</v>
      </c>
      <c r="Z218" s="176" t="s">
        <v>122</v>
      </c>
      <c r="AB218" s="204">
        <v>6.6</v>
      </c>
      <c r="AC218" s="274">
        <v>1.1742424242424243</v>
      </c>
      <c r="AD218" s="138">
        <v>2</v>
      </c>
      <c r="AE218" s="138">
        <v>3</v>
      </c>
      <c r="AF218" s="130" t="s">
        <v>96</v>
      </c>
      <c r="AG218" s="130" t="s">
        <v>98</v>
      </c>
      <c r="AH218" s="186">
        <v>19</v>
      </c>
      <c r="AI218" s="176" t="s">
        <v>122</v>
      </c>
    </row>
    <row r="219" spans="19:35">
      <c r="S219" s="203">
        <v>6.6</v>
      </c>
      <c r="T219" s="273">
        <v>1.1742424242424243</v>
      </c>
      <c r="U219" s="195">
        <v>1</v>
      </c>
      <c r="V219" s="195">
        <v>3</v>
      </c>
      <c r="W219" s="186" t="s">
        <v>97</v>
      </c>
      <c r="X219" s="186" t="s">
        <v>98</v>
      </c>
      <c r="Y219" s="186">
        <v>16</v>
      </c>
      <c r="Z219" s="176" t="s">
        <v>122</v>
      </c>
      <c r="AB219" s="204">
        <v>15</v>
      </c>
      <c r="AC219" s="274">
        <v>0.51666666666666672</v>
      </c>
      <c r="AD219" s="138">
        <v>1</v>
      </c>
      <c r="AE219" s="138">
        <v>3</v>
      </c>
      <c r="AF219" s="130" t="s">
        <v>96</v>
      </c>
      <c r="AG219" s="130" t="s">
        <v>98</v>
      </c>
      <c r="AH219" s="186">
        <v>19</v>
      </c>
      <c r="AI219" s="176" t="s">
        <v>122</v>
      </c>
    </row>
    <row r="220" spans="19:35">
      <c r="S220" s="203">
        <v>7.9</v>
      </c>
      <c r="T220" s="273">
        <v>1.721518987341772</v>
      </c>
      <c r="U220" s="195">
        <v>1</v>
      </c>
      <c r="V220" s="195">
        <v>3</v>
      </c>
      <c r="W220" s="186" t="s">
        <v>97</v>
      </c>
      <c r="X220" s="186" t="s">
        <v>98</v>
      </c>
      <c r="Y220" s="186">
        <v>16</v>
      </c>
      <c r="Z220" s="176" t="s">
        <v>122</v>
      </c>
      <c r="AB220" s="204">
        <v>8.1999999999999993</v>
      </c>
      <c r="AC220" s="274">
        <v>0.94512195121951226</v>
      </c>
      <c r="AD220" s="138">
        <v>3</v>
      </c>
      <c r="AE220" s="138">
        <v>3</v>
      </c>
      <c r="AF220" s="130" t="s">
        <v>96</v>
      </c>
      <c r="AG220" s="130" t="s">
        <v>98</v>
      </c>
      <c r="AH220" s="186">
        <v>19</v>
      </c>
      <c r="AI220" s="176" t="s">
        <v>122</v>
      </c>
    </row>
    <row r="221" spans="19:35">
      <c r="S221" s="203">
        <v>7.8</v>
      </c>
      <c r="T221" s="273">
        <v>1.7435897435897436</v>
      </c>
      <c r="U221" s="195">
        <v>2</v>
      </c>
      <c r="V221" s="195">
        <v>3</v>
      </c>
      <c r="W221" s="186" t="s">
        <v>97</v>
      </c>
      <c r="X221" s="186" t="s">
        <v>98</v>
      </c>
      <c r="Y221" s="186">
        <v>16</v>
      </c>
      <c r="Z221" s="176" t="s">
        <v>122</v>
      </c>
      <c r="AB221" s="204">
        <v>6</v>
      </c>
      <c r="AC221" s="274">
        <v>1.2916666666666667</v>
      </c>
      <c r="AD221" s="138">
        <v>2</v>
      </c>
      <c r="AE221" s="138">
        <v>3</v>
      </c>
      <c r="AF221" s="130" t="s">
        <v>96</v>
      </c>
      <c r="AG221" s="130" t="s">
        <v>98</v>
      </c>
      <c r="AH221" s="186">
        <v>19</v>
      </c>
      <c r="AI221" s="176" t="s">
        <v>122</v>
      </c>
    </row>
    <row r="222" spans="19:35">
      <c r="S222" s="203">
        <v>17.600000000000001</v>
      </c>
      <c r="T222" s="273">
        <v>0.7727272727272726</v>
      </c>
      <c r="U222" s="195">
        <v>3</v>
      </c>
      <c r="V222" s="195">
        <v>5</v>
      </c>
      <c r="W222" s="186" t="s">
        <v>97</v>
      </c>
      <c r="X222" s="186" t="s">
        <v>100</v>
      </c>
      <c r="Y222" s="186">
        <v>16</v>
      </c>
      <c r="Z222" s="176" t="s">
        <v>122</v>
      </c>
      <c r="AB222" s="204">
        <v>7.3</v>
      </c>
      <c r="AC222" s="274">
        <v>1.0616438356164384</v>
      </c>
      <c r="AD222" s="138">
        <v>2</v>
      </c>
      <c r="AE222" s="138">
        <v>3</v>
      </c>
      <c r="AF222" s="130" t="s">
        <v>96</v>
      </c>
      <c r="AG222" s="130" t="s">
        <v>98</v>
      </c>
      <c r="AH222" s="186">
        <v>19</v>
      </c>
      <c r="AI222" s="176" t="s">
        <v>122</v>
      </c>
    </row>
    <row r="223" spans="19:35">
      <c r="S223" s="203">
        <v>7.6</v>
      </c>
      <c r="T223" s="273">
        <v>1.7894736842105263</v>
      </c>
      <c r="U223" s="195">
        <v>1</v>
      </c>
      <c r="V223" s="195">
        <v>3</v>
      </c>
      <c r="W223" s="186" t="s">
        <v>97</v>
      </c>
      <c r="X223" s="186" t="s">
        <v>98</v>
      </c>
      <c r="Y223" s="186">
        <v>16</v>
      </c>
      <c r="Z223" s="176" t="s">
        <v>122</v>
      </c>
      <c r="AB223" s="204">
        <v>16.100000000000001</v>
      </c>
      <c r="AC223" s="274">
        <v>0.48136645962732916</v>
      </c>
      <c r="AD223" s="138">
        <v>2</v>
      </c>
      <c r="AE223" s="138">
        <v>3</v>
      </c>
      <c r="AF223" s="130" t="s">
        <v>96</v>
      </c>
      <c r="AG223" s="130" t="s">
        <v>98</v>
      </c>
      <c r="AH223" s="186">
        <v>19</v>
      </c>
      <c r="AI223" s="176" t="s">
        <v>122</v>
      </c>
    </row>
    <row r="224" spans="19:35">
      <c r="S224" s="203">
        <v>6.7</v>
      </c>
      <c r="T224" s="273">
        <v>1.1567164179104477</v>
      </c>
      <c r="U224" s="195">
        <v>2</v>
      </c>
      <c r="V224" s="195">
        <v>2</v>
      </c>
      <c r="W224" s="186" t="s">
        <v>97</v>
      </c>
      <c r="X224" s="186" t="s">
        <v>98</v>
      </c>
      <c r="Y224" s="186">
        <v>17</v>
      </c>
      <c r="Z224" s="176" t="s">
        <v>122</v>
      </c>
      <c r="AB224" s="204">
        <v>10.5</v>
      </c>
      <c r="AC224" s="274">
        <v>0.73809523809523814</v>
      </c>
      <c r="AD224" s="138">
        <v>2</v>
      </c>
      <c r="AE224" s="138">
        <v>3</v>
      </c>
      <c r="AF224" s="130" t="s">
        <v>114</v>
      </c>
      <c r="AG224" s="130" t="s">
        <v>98</v>
      </c>
      <c r="AH224" s="186">
        <v>19</v>
      </c>
      <c r="AI224" s="176" t="s">
        <v>122</v>
      </c>
    </row>
    <row r="225" spans="19:35">
      <c r="S225" s="203">
        <v>7.2</v>
      </c>
      <c r="T225" s="273">
        <v>1.0763888888888888</v>
      </c>
      <c r="U225" s="195">
        <v>1</v>
      </c>
      <c r="V225" s="195">
        <v>3</v>
      </c>
      <c r="W225" s="186" t="s">
        <v>97</v>
      </c>
      <c r="X225" s="186" t="s">
        <v>100</v>
      </c>
      <c r="Y225" s="186">
        <v>17</v>
      </c>
      <c r="Z225" s="176" t="s">
        <v>122</v>
      </c>
      <c r="AB225" s="203">
        <v>10.5</v>
      </c>
      <c r="AC225" s="273">
        <v>1.2952380952380953</v>
      </c>
      <c r="AD225" s="195">
        <v>2</v>
      </c>
      <c r="AE225" s="195">
        <v>3</v>
      </c>
      <c r="AF225" s="186" t="s">
        <v>114</v>
      </c>
      <c r="AG225" s="186" t="s">
        <v>99</v>
      </c>
      <c r="AH225" s="186">
        <v>19</v>
      </c>
      <c r="AI225" s="176" t="s">
        <v>122</v>
      </c>
    </row>
    <row r="226" spans="19:35">
      <c r="S226" s="203">
        <v>7.1</v>
      </c>
      <c r="T226" s="273">
        <v>1.091549295774648</v>
      </c>
      <c r="U226" s="195">
        <v>2</v>
      </c>
      <c r="V226" s="195">
        <v>3</v>
      </c>
      <c r="W226" s="186" t="s">
        <v>97</v>
      </c>
      <c r="X226" s="186" t="s">
        <v>98</v>
      </c>
      <c r="Y226" s="186">
        <v>17</v>
      </c>
      <c r="Z226" s="176" t="s">
        <v>122</v>
      </c>
      <c r="AB226" s="203">
        <v>11.4</v>
      </c>
      <c r="AC226" s="273">
        <v>1.1929824561403508</v>
      </c>
      <c r="AD226" s="195">
        <v>2</v>
      </c>
      <c r="AE226" s="195">
        <v>3</v>
      </c>
      <c r="AF226" s="186" t="s">
        <v>96</v>
      </c>
      <c r="AG226" s="186" t="s">
        <v>98</v>
      </c>
      <c r="AH226" s="186">
        <v>19</v>
      </c>
      <c r="AI226" s="176" t="s">
        <v>122</v>
      </c>
    </row>
    <row r="227" spans="19:35">
      <c r="S227" s="204">
        <v>9</v>
      </c>
      <c r="T227" s="274">
        <v>0.86111111111111116</v>
      </c>
      <c r="U227" s="138">
        <v>2</v>
      </c>
      <c r="V227" s="138">
        <v>2</v>
      </c>
      <c r="W227" s="130" t="s">
        <v>97</v>
      </c>
      <c r="X227" s="130" t="s">
        <v>98</v>
      </c>
      <c r="Y227" s="186">
        <v>17</v>
      </c>
      <c r="Z227" s="176" t="s">
        <v>122</v>
      </c>
      <c r="AB227" s="203">
        <v>10.199999999999999</v>
      </c>
      <c r="AC227" s="273">
        <v>1.3333333333333335</v>
      </c>
      <c r="AD227" s="195">
        <v>3</v>
      </c>
      <c r="AE227" s="195">
        <v>3</v>
      </c>
      <c r="AF227" s="186" t="s">
        <v>96</v>
      </c>
      <c r="AG227" s="186" t="s">
        <v>98</v>
      </c>
      <c r="AH227" s="186">
        <v>19</v>
      </c>
      <c r="AI227" s="176" t="s">
        <v>122</v>
      </c>
    </row>
    <row r="228" spans="19:35">
      <c r="S228" s="204">
        <v>7.9</v>
      </c>
      <c r="T228" s="274">
        <v>0.98101265822784811</v>
      </c>
      <c r="U228" s="138">
        <v>1</v>
      </c>
      <c r="V228" s="138">
        <v>3</v>
      </c>
      <c r="W228" s="130" t="s">
        <v>97</v>
      </c>
      <c r="X228" s="130" t="s">
        <v>98</v>
      </c>
      <c r="Y228" s="186">
        <v>17</v>
      </c>
      <c r="Z228" s="176" t="s">
        <v>122</v>
      </c>
      <c r="AB228" s="203">
        <v>9.3000000000000007</v>
      </c>
      <c r="AC228" s="273">
        <v>1.4623655913978493</v>
      </c>
      <c r="AD228" s="195">
        <v>1</v>
      </c>
      <c r="AE228" s="195">
        <v>3</v>
      </c>
      <c r="AF228" s="186" t="s">
        <v>96</v>
      </c>
      <c r="AG228" s="186" t="s">
        <v>98</v>
      </c>
      <c r="AH228" s="186">
        <v>19</v>
      </c>
      <c r="AI228" s="176" t="s">
        <v>122</v>
      </c>
    </row>
    <row r="229" spans="19:35">
      <c r="S229" s="203">
        <v>11.5</v>
      </c>
      <c r="T229" s="273">
        <v>1.182608695652174</v>
      </c>
      <c r="U229" s="195">
        <v>2</v>
      </c>
      <c r="V229" s="195">
        <v>3</v>
      </c>
      <c r="W229" s="186" t="s">
        <v>97</v>
      </c>
      <c r="X229" s="186" t="s">
        <v>98</v>
      </c>
      <c r="Y229" s="186">
        <v>17</v>
      </c>
      <c r="Z229" s="176" t="s">
        <v>122</v>
      </c>
      <c r="AB229" s="203">
        <v>9.1</v>
      </c>
      <c r="AC229" s="273">
        <v>1.4945054945054945</v>
      </c>
      <c r="AD229" s="195">
        <v>1</v>
      </c>
      <c r="AE229" s="195">
        <v>3</v>
      </c>
      <c r="AF229" s="186" t="s">
        <v>96</v>
      </c>
      <c r="AG229" s="186" t="s">
        <v>98</v>
      </c>
      <c r="AH229" s="186">
        <v>19</v>
      </c>
      <c r="AI229" s="176" t="s">
        <v>122</v>
      </c>
    </row>
    <row r="230" spans="19:35">
      <c r="S230" s="203">
        <v>8.1</v>
      </c>
      <c r="T230" s="273">
        <v>1.6790123456790125</v>
      </c>
      <c r="U230" s="195">
        <v>2</v>
      </c>
      <c r="V230" s="195">
        <v>2</v>
      </c>
      <c r="W230" s="186" t="s">
        <v>97</v>
      </c>
      <c r="X230" s="186" t="s">
        <v>98</v>
      </c>
      <c r="Y230" s="186">
        <v>17</v>
      </c>
      <c r="Z230" s="176" t="s">
        <v>122</v>
      </c>
      <c r="AB230" s="204">
        <v>30</v>
      </c>
      <c r="AC230" s="274">
        <v>0.45333333333333331</v>
      </c>
      <c r="AD230" s="138">
        <v>4</v>
      </c>
      <c r="AE230" s="138">
        <v>3</v>
      </c>
      <c r="AF230" s="130" t="s">
        <v>96</v>
      </c>
      <c r="AG230" s="130" t="s">
        <v>99</v>
      </c>
      <c r="AH230" s="186">
        <v>19</v>
      </c>
      <c r="AI230" s="176" t="s">
        <v>122</v>
      </c>
    </row>
    <row r="231" spans="19:35">
      <c r="S231" s="203">
        <v>9.1199999999999992</v>
      </c>
      <c r="T231" s="273">
        <v>1.4912280701754388</v>
      </c>
      <c r="U231" s="195">
        <v>1</v>
      </c>
      <c r="V231" s="195">
        <v>3</v>
      </c>
      <c r="W231" s="186" t="s">
        <v>97</v>
      </c>
      <c r="X231" s="186" t="s">
        <v>98</v>
      </c>
      <c r="Y231" s="186">
        <v>17</v>
      </c>
      <c r="Z231" s="176" t="s">
        <v>122</v>
      </c>
      <c r="AB231" s="204">
        <v>9.1999999999999993</v>
      </c>
      <c r="AC231" s="274">
        <v>1.4782608695652175</v>
      </c>
      <c r="AD231" s="138">
        <v>1</v>
      </c>
      <c r="AE231" s="138">
        <v>3</v>
      </c>
      <c r="AF231" s="130" t="s">
        <v>96</v>
      </c>
      <c r="AG231" s="130" t="s">
        <v>98</v>
      </c>
      <c r="AH231" s="186">
        <v>19</v>
      </c>
      <c r="AI231" s="176" t="s">
        <v>122</v>
      </c>
    </row>
    <row r="232" spans="19:35">
      <c r="S232" s="203">
        <v>9.6999999999999993</v>
      </c>
      <c r="T232" s="273">
        <v>1.4020618556701032</v>
      </c>
      <c r="U232" s="195">
        <v>1</v>
      </c>
      <c r="V232" s="195">
        <v>3</v>
      </c>
      <c r="W232" s="186" t="s">
        <v>97</v>
      </c>
      <c r="X232" s="186" t="s">
        <v>98</v>
      </c>
      <c r="Y232" s="186">
        <v>17</v>
      </c>
      <c r="Z232" s="176" t="s">
        <v>122</v>
      </c>
      <c r="AB232" s="204">
        <v>9.4</v>
      </c>
      <c r="AC232" s="274">
        <v>1.4468085106382977</v>
      </c>
      <c r="AD232" s="138">
        <v>3</v>
      </c>
      <c r="AE232" s="138">
        <v>3</v>
      </c>
      <c r="AF232" s="130" t="s">
        <v>96</v>
      </c>
      <c r="AG232" s="130" t="s">
        <v>98</v>
      </c>
      <c r="AH232" s="186">
        <v>19</v>
      </c>
      <c r="AI232" s="176" t="s">
        <v>122</v>
      </c>
    </row>
    <row r="233" spans="19:35">
      <c r="S233" s="204">
        <v>7.9</v>
      </c>
      <c r="T233" s="274">
        <v>1.721518987341772</v>
      </c>
      <c r="U233" s="138">
        <v>1</v>
      </c>
      <c r="V233" s="138">
        <v>3</v>
      </c>
      <c r="W233" s="130" t="s">
        <v>97</v>
      </c>
      <c r="X233" s="130" t="s">
        <v>98</v>
      </c>
      <c r="Y233" s="186">
        <v>17</v>
      </c>
      <c r="Z233" s="176" t="s">
        <v>122</v>
      </c>
      <c r="AB233" s="204">
        <v>28.3</v>
      </c>
      <c r="AC233" s="274">
        <v>0.48056537102473496</v>
      </c>
      <c r="AD233" s="138">
        <v>2</v>
      </c>
      <c r="AE233" s="138">
        <v>3</v>
      </c>
      <c r="AF233" s="130" t="s">
        <v>96</v>
      </c>
      <c r="AG233" s="130" t="s">
        <v>98</v>
      </c>
      <c r="AH233" s="186">
        <v>19</v>
      </c>
      <c r="AI233" s="176" t="s">
        <v>122</v>
      </c>
    </row>
    <row r="234" spans="19:35">
      <c r="S234" s="204">
        <v>7.3</v>
      </c>
      <c r="T234" s="274">
        <v>1.8630136986301369</v>
      </c>
      <c r="U234" s="138">
        <v>1</v>
      </c>
      <c r="V234" s="138">
        <v>3</v>
      </c>
      <c r="W234" s="130" t="s">
        <v>97</v>
      </c>
      <c r="X234" s="130" t="s">
        <v>98</v>
      </c>
      <c r="Y234" s="186">
        <v>17</v>
      </c>
      <c r="Z234" s="176" t="s">
        <v>122</v>
      </c>
    </row>
    <row r="235" spans="19:35">
      <c r="S235" s="203">
        <v>8.1</v>
      </c>
      <c r="T235" s="273">
        <v>0.95679012345679015</v>
      </c>
      <c r="U235" s="195">
        <v>2</v>
      </c>
      <c r="V235" s="195">
        <v>5</v>
      </c>
      <c r="W235" s="186" t="s">
        <v>97</v>
      </c>
      <c r="X235" s="186" t="s">
        <v>98</v>
      </c>
      <c r="Y235" s="186">
        <v>19</v>
      </c>
      <c r="Z235" s="176" t="s">
        <v>122</v>
      </c>
    </row>
    <row r="236" spans="19:35">
      <c r="S236" s="203">
        <v>5.2</v>
      </c>
      <c r="T236" s="273">
        <v>1.4903846153846154</v>
      </c>
      <c r="U236" s="195">
        <v>1</v>
      </c>
      <c r="V236" s="195">
        <v>3</v>
      </c>
      <c r="W236" s="186" t="s">
        <v>97</v>
      </c>
      <c r="X236" s="186" t="s">
        <v>98</v>
      </c>
      <c r="Y236" s="186">
        <v>19</v>
      </c>
      <c r="Z236" s="176" t="s">
        <v>122</v>
      </c>
    </row>
    <row r="237" spans="19:35">
      <c r="S237" s="203">
        <v>4.5</v>
      </c>
      <c r="T237" s="273">
        <v>1.7222222222222223</v>
      </c>
      <c r="U237" s="195">
        <v>1</v>
      </c>
      <c r="V237" s="195">
        <v>3</v>
      </c>
      <c r="W237" s="186" t="s">
        <v>97</v>
      </c>
      <c r="X237" s="186" t="s">
        <v>98</v>
      </c>
      <c r="Y237" s="186">
        <v>19</v>
      </c>
      <c r="Z237" s="176" t="s">
        <v>122</v>
      </c>
    </row>
    <row r="238" spans="19:35">
      <c r="S238" s="203">
        <v>6.6</v>
      </c>
      <c r="T238" s="273">
        <v>1.1742424242424243</v>
      </c>
      <c r="U238" s="195">
        <v>1</v>
      </c>
      <c r="V238" s="195">
        <v>3</v>
      </c>
      <c r="W238" s="186" t="s">
        <v>97</v>
      </c>
      <c r="X238" s="186" t="s">
        <v>98</v>
      </c>
      <c r="Y238" s="186">
        <v>19</v>
      </c>
      <c r="Z238" s="176" t="s">
        <v>122</v>
      </c>
    </row>
    <row r="239" spans="19:35">
      <c r="S239" s="204">
        <v>6.6</v>
      </c>
      <c r="T239" s="274">
        <v>1.1742424242424243</v>
      </c>
      <c r="U239" s="138">
        <v>2</v>
      </c>
      <c r="V239" s="138">
        <v>3</v>
      </c>
      <c r="W239" s="130" t="s">
        <v>97</v>
      </c>
      <c r="X239" s="130" t="s">
        <v>98</v>
      </c>
      <c r="Y239" s="186">
        <v>19</v>
      </c>
      <c r="Z239" s="176" t="s">
        <v>122</v>
      </c>
    </row>
    <row r="240" spans="19:35">
      <c r="S240" s="204">
        <v>4.9000000000000004</v>
      </c>
      <c r="T240" s="274">
        <v>1.5816326530612244</v>
      </c>
      <c r="U240" s="138">
        <v>1</v>
      </c>
      <c r="V240" s="138">
        <v>3</v>
      </c>
      <c r="W240" s="130" t="s">
        <v>97</v>
      </c>
      <c r="X240" s="130" t="s">
        <v>98</v>
      </c>
      <c r="Y240" s="186">
        <v>19</v>
      </c>
      <c r="Z240" s="176" t="s">
        <v>122</v>
      </c>
    </row>
    <row r="241" spans="19:26">
      <c r="S241" s="204">
        <v>4.0999999999999996</v>
      </c>
      <c r="T241" s="274">
        <v>1.8902439024390245</v>
      </c>
      <c r="U241" s="138">
        <v>1</v>
      </c>
      <c r="V241" s="138">
        <v>3</v>
      </c>
      <c r="W241" s="130" t="s">
        <v>97</v>
      </c>
      <c r="X241" s="130" t="s">
        <v>98</v>
      </c>
      <c r="Y241" s="186">
        <v>19</v>
      </c>
      <c r="Z241" s="176" t="s">
        <v>122</v>
      </c>
    </row>
    <row r="242" spans="19:26">
      <c r="S242" s="204">
        <v>5.6</v>
      </c>
      <c r="T242" s="274">
        <v>1.3839285714285716</v>
      </c>
      <c r="U242" s="138">
        <v>1</v>
      </c>
      <c r="V242" s="138">
        <v>3</v>
      </c>
      <c r="W242" s="130" t="s">
        <v>97</v>
      </c>
      <c r="X242" s="130" t="s">
        <v>98</v>
      </c>
      <c r="Y242" s="186">
        <v>19</v>
      </c>
      <c r="Z242" s="176" t="s">
        <v>122</v>
      </c>
    </row>
    <row r="243" spans="19:26">
      <c r="S243" s="203">
        <v>8.3000000000000007</v>
      </c>
      <c r="T243" s="273">
        <v>1.6385542168674696</v>
      </c>
      <c r="U243" s="195">
        <v>1</v>
      </c>
      <c r="V243" s="195">
        <v>3</v>
      </c>
      <c r="W243" s="186" t="s">
        <v>97</v>
      </c>
      <c r="X243" s="186" t="s">
        <v>98</v>
      </c>
      <c r="Y243" s="186">
        <v>19</v>
      </c>
      <c r="Z243" s="176" t="s">
        <v>122</v>
      </c>
    </row>
    <row r="244" spans="19:26">
      <c r="S244" s="203">
        <v>8.4</v>
      </c>
      <c r="T244" s="273">
        <v>1.6190476190476188</v>
      </c>
      <c r="U244" s="195">
        <v>1</v>
      </c>
      <c r="V244" s="195">
        <v>3</v>
      </c>
      <c r="W244" s="186" t="s">
        <v>97</v>
      </c>
      <c r="X244" s="186" t="s">
        <v>98</v>
      </c>
      <c r="Y244" s="186">
        <v>19</v>
      </c>
      <c r="Z244" s="176" t="s">
        <v>122</v>
      </c>
    </row>
    <row r="245" spans="19:26">
      <c r="S245" s="203">
        <v>9.4</v>
      </c>
      <c r="T245" s="273">
        <v>1.4468085106382977</v>
      </c>
      <c r="U245" s="195">
        <v>1</v>
      </c>
      <c r="V245" s="195">
        <v>3</v>
      </c>
      <c r="W245" s="186" t="s">
        <v>97</v>
      </c>
      <c r="X245" s="186" t="s">
        <v>98</v>
      </c>
      <c r="Y245" s="186">
        <v>19</v>
      </c>
      <c r="Z245" s="176" t="s">
        <v>122</v>
      </c>
    </row>
    <row r="246" spans="19:26">
      <c r="S246" s="203">
        <v>11</v>
      </c>
      <c r="T246" s="273">
        <v>1.2363636363636363</v>
      </c>
      <c r="U246" s="195">
        <v>1</v>
      </c>
      <c r="V246" s="195">
        <v>3</v>
      </c>
      <c r="W246" s="186" t="s">
        <v>97</v>
      </c>
      <c r="X246" s="186" t="s">
        <v>98</v>
      </c>
      <c r="Y246" s="186">
        <v>19</v>
      </c>
      <c r="Z246" s="176" t="s">
        <v>122</v>
      </c>
    </row>
    <row r="247" spans="19:26">
      <c r="S247" s="204">
        <v>8.1</v>
      </c>
      <c r="T247" s="274">
        <v>1.6790123456790125</v>
      </c>
      <c r="U247" s="138">
        <v>1</v>
      </c>
      <c r="V247" s="138">
        <v>3</v>
      </c>
      <c r="W247" s="130" t="s">
        <v>97</v>
      </c>
      <c r="X247" s="130" t="s">
        <v>98</v>
      </c>
      <c r="Y247" s="186">
        <v>19</v>
      </c>
      <c r="Z247" s="176" t="s">
        <v>122</v>
      </c>
    </row>
    <row r="248" spans="19:26">
      <c r="S248" s="204">
        <v>8</v>
      </c>
      <c r="T248" s="274">
        <v>1.7</v>
      </c>
      <c r="U248" s="138">
        <v>2</v>
      </c>
      <c r="V248" s="138">
        <v>3</v>
      </c>
      <c r="W248" s="130" t="s">
        <v>97</v>
      </c>
      <c r="X248" s="130" t="s">
        <v>98</v>
      </c>
      <c r="Y248" s="186">
        <v>19</v>
      </c>
      <c r="Z248" s="176" t="s">
        <v>122</v>
      </c>
    </row>
  </sheetData>
  <mergeCells count="1">
    <mergeCell ref="A1:C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Y64"/>
  <sheetViews>
    <sheetView topLeftCell="IF5" zoomScale="70" zoomScaleNormal="70" workbookViewId="0">
      <selection activeCell="JE32" sqref="JE32"/>
    </sheetView>
  </sheetViews>
  <sheetFormatPr defaultRowHeight="15"/>
  <cols>
    <col min="1" max="1" width="5.5703125" customWidth="1"/>
    <col min="2" max="2" width="7" customWidth="1"/>
    <col min="3" max="3" width="6.5703125" customWidth="1"/>
    <col min="4" max="4" width="4.5703125" bestFit="1" customWidth="1"/>
    <col min="5" max="5" width="4.140625" bestFit="1" customWidth="1"/>
    <col min="6" max="6" width="6" bestFit="1" customWidth="1"/>
    <col min="7" max="7" width="4.7109375" bestFit="1" customWidth="1"/>
    <col min="8" max="8" width="11.42578125" bestFit="1" customWidth="1"/>
    <col min="10" max="10" width="5.5703125" customWidth="1"/>
    <col min="11" max="11" width="7" customWidth="1"/>
    <col min="12" max="12" width="6.5703125" customWidth="1"/>
    <col min="13" max="13" width="4.5703125" bestFit="1" customWidth="1"/>
    <col min="14" max="14" width="4.140625" bestFit="1" customWidth="1"/>
    <col min="15" max="15" width="6" bestFit="1" customWidth="1"/>
    <col min="16" max="16" width="4.7109375" bestFit="1" customWidth="1"/>
    <col min="17" max="17" width="11.42578125" bestFit="1" customWidth="1"/>
    <col min="19" max="19" width="5.5703125" customWidth="1"/>
    <col min="20" max="20" width="6.7109375" customWidth="1"/>
    <col min="21" max="21" width="6.5703125" customWidth="1"/>
    <col min="22" max="22" width="4.5703125" customWidth="1"/>
    <col min="23" max="23" width="4.140625" bestFit="1" customWidth="1"/>
    <col min="24" max="24" width="6" bestFit="1" customWidth="1"/>
    <col min="25" max="25" width="4.7109375" bestFit="1" customWidth="1"/>
    <col min="26" max="26" width="11.42578125" bestFit="1" customWidth="1"/>
    <col min="28" max="28" width="5" customWidth="1"/>
    <col min="29" max="29" width="6.85546875" customWidth="1"/>
    <col min="30" max="30" width="6.42578125" customWidth="1"/>
    <col min="31" max="31" width="4.5703125" bestFit="1" customWidth="1"/>
    <col min="32" max="32" width="4.140625" bestFit="1" customWidth="1"/>
    <col min="33" max="33" width="6" bestFit="1" customWidth="1"/>
    <col min="34" max="34" width="4.7109375" bestFit="1" customWidth="1"/>
    <col min="35" max="35" width="11.42578125" bestFit="1" customWidth="1"/>
    <col min="37" max="37" width="5.42578125" customWidth="1"/>
    <col min="38" max="39" width="6.5703125" customWidth="1"/>
    <col min="40" max="40" width="4.5703125" bestFit="1" customWidth="1"/>
    <col min="41" max="41" width="4.140625" bestFit="1" customWidth="1"/>
    <col min="42" max="42" width="6" bestFit="1" customWidth="1"/>
    <col min="43" max="43" width="4.7109375" bestFit="1" customWidth="1"/>
    <col min="44" max="44" width="11.42578125" bestFit="1" customWidth="1"/>
    <col min="46" max="46" width="5.42578125" customWidth="1"/>
    <col min="47" max="47" width="6.7109375" customWidth="1"/>
    <col min="48" max="48" width="6.42578125" customWidth="1"/>
    <col min="49" max="49" width="4.7109375" customWidth="1"/>
    <col min="50" max="50" width="4.140625" bestFit="1" customWidth="1"/>
    <col min="51" max="51" width="6" bestFit="1" customWidth="1"/>
    <col min="52" max="52" width="4.7109375" bestFit="1" customWidth="1"/>
    <col min="53" max="53" width="11.42578125" bestFit="1" customWidth="1"/>
    <col min="55" max="55" width="5.7109375" customWidth="1"/>
    <col min="56" max="56" width="6.5703125" customWidth="1"/>
    <col min="57" max="57" width="6.7109375" customWidth="1"/>
    <col min="58" max="58" width="4.5703125" bestFit="1" customWidth="1"/>
    <col min="59" max="59" width="4.140625" bestFit="1" customWidth="1"/>
    <col min="60" max="60" width="6" bestFit="1" customWidth="1"/>
    <col min="61" max="61" width="4.7109375" bestFit="1" customWidth="1"/>
    <col min="62" max="62" width="11.42578125" bestFit="1" customWidth="1"/>
    <col min="64" max="64" width="5.42578125" customWidth="1"/>
    <col min="65" max="66" width="6.7109375" customWidth="1"/>
    <col min="67" max="67" width="4.5703125" customWidth="1"/>
    <col min="68" max="68" width="4.140625" bestFit="1" customWidth="1"/>
    <col min="69" max="69" width="6" bestFit="1" customWidth="1"/>
    <col min="70" max="70" width="4.7109375" bestFit="1" customWidth="1"/>
    <col min="71" max="71" width="11.42578125" bestFit="1" customWidth="1"/>
    <col min="73" max="73" width="5.42578125" customWidth="1"/>
    <col min="74" max="74" width="6.42578125" customWidth="1"/>
    <col min="75" max="75" width="6.7109375" customWidth="1"/>
    <col min="76" max="76" width="4.28515625" customWidth="1"/>
    <col min="77" max="77" width="4.140625" bestFit="1" customWidth="1"/>
    <col min="78" max="78" width="6" bestFit="1" customWidth="1"/>
    <col min="79" max="79" width="4.7109375" bestFit="1" customWidth="1"/>
    <col min="80" max="80" width="11.42578125" bestFit="1" customWidth="1"/>
    <col min="82" max="82" width="5.140625" customWidth="1"/>
    <col min="83" max="84" width="6.42578125" customWidth="1"/>
    <col min="85" max="85" width="4.5703125" bestFit="1" customWidth="1"/>
    <col min="86" max="86" width="4.140625" bestFit="1" customWidth="1"/>
    <col min="87" max="87" width="6" bestFit="1" customWidth="1"/>
    <col min="88" max="88" width="4.7109375" bestFit="1" customWidth="1"/>
    <col min="89" max="89" width="11.42578125" bestFit="1" customWidth="1"/>
    <col min="91" max="91" width="5.5703125" customWidth="1"/>
    <col min="92" max="92" width="6.42578125" customWidth="1"/>
    <col min="93" max="93" width="6.7109375" customWidth="1"/>
    <col min="94" max="94" width="4.5703125" bestFit="1" customWidth="1"/>
    <col min="95" max="95" width="4.140625" bestFit="1" customWidth="1"/>
    <col min="96" max="96" width="6" bestFit="1" customWidth="1"/>
    <col min="97" max="97" width="4.7109375" bestFit="1" customWidth="1"/>
    <col min="98" max="98" width="11.42578125" bestFit="1" customWidth="1"/>
    <col min="100" max="100" width="5.28515625" customWidth="1"/>
    <col min="101" max="101" width="6.42578125" customWidth="1"/>
    <col min="102" max="102" width="6.28515625" customWidth="1"/>
    <col min="103" max="103" width="4.5703125" bestFit="1" customWidth="1"/>
    <col min="104" max="104" width="4.140625" bestFit="1" customWidth="1"/>
    <col min="105" max="105" width="6" bestFit="1" customWidth="1"/>
    <col min="106" max="106" width="4.7109375" bestFit="1" customWidth="1"/>
    <col min="107" max="107" width="11.42578125" bestFit="1" customWidth="1"/>
    <col min="109" max="109" width="5.140625" customWidth="1"/>
    <col min="110" max="111" width="6.28515625" customWidth="1"/>
    <col min="112" max="112" width="4.5703125" bestFit="1" customWidth="1"/>
    <col min="113" max="113" width="4.140625" bestFit="1" customWidth="1"/>
    <col min="114" max="114" width="6" bestFit="1" customWidth="1"/>
    <col min="115" max="115" width="4.7109375" bestFit="1" customWidth="1"/>
    <col min="116" max="116" width="11.42578125" bestFit="1" customWidth="1"/>
    <col min="118" max="118" width="5.140625" customWidth="1"/>
    <col min="119" max="120" width="6.28515625" customWidth="1"/>
    <col min="121" max="121" width="4.5703125" bestFit="1" customWidth="1"/>
    <col min="122" max="122" width="4.140625" bestFit="1" customWidth="1"/>
    <col min="123" max="123" width="6" bestFit="1" customWidth="1"/>
    <col min="124" max="124" width="4.7109375" bestFit="1" customWidth="1"/>
    <col min="125" max="125" width="11.42578125" bestFit="1" customWidth="1"/>
    <col min="127" max="127" width="5.140625" customWidth="1"/>
    <col min="128" max="128" width="6.42578125" customWidth="1"/>
    <col min="129" max="129" width="6.28515625" customWidth="1"/>
    <col min="130" max="130" width="4.5703125" bestFit="1" customWidth="1"/>
    <col min="131" max="131" width="4.140625" bestFit="1" customWidth="1"/>
    <col min="132" max="132" width="6" bestFit="1" customWidth="1"/>
    <col min="133" max="133" width="4.7109375" bestFit="1" customWidth="1"/>
    <col min="134" max="134" width="8.7109375" bestFit="1" customWidth="1"/>
    <col min="136" max="136" width="5.140625" customWidth="1"/>
    <col min="137" max="138" width="6.28515625" customWidth="1"/>
    <col min="139" max="139" width="4.5703125" bestFit="1" customWidth="1"/>
    <col min="140" max="140" width="4.140625" bestFit="1" customWidth="1"/>
    <col min="141" max="141" width="6" bestFit="1" customWidth="1"/>
    <col min="142" max="142" width="4.7109375" bestFit="1" customWidth="1"/>
    <col min="143" max="143" width="8.7109375" bestFit="1" customWidth="1"/>
    <col min="145" max="145" width="5.140625" customWidth="1"/>
    <col min="146" max="146" width="6.42578125" customWidth="1"/>
    <col min="147" max="147" width="6.7109375" customWidth="1"/>
    <col min="148" max="148" width="4.42578125" bestFit="1" customWidth="1"/>
    <col min="149" max="149" width="4.140625" bestFit="1" customWidth="1"/>
    <col min="150" max="150" width="6" bestFit="1" customWidth="1"/>
    <col min="151" max="151" width="4.7109375" bestFit="1" customWidth="1"/>
    <col min="152" max="152" width="4.28515625" bestFit="1" customWidth="1"/>
    <col min="154" max="154" width="5.140625" customWidth="1"/>
    <col min="155" max="156" width="6.7109375" customWidth="1"/>
    <col min="157" max="157" width="4.5703125" bestFit="1" customWidth="1"/>
    <col min="158" max="158" width="4.140625" bestFit="1" customWidth="1"/>
    <col min="159" max="159" width="6" bestFit="1" customWidth="1"/>
    <col min="160" max="160" width="4.7109375" bestFit="1" customWidth="1"/>
    <col min="161" max="161" width="8.7109375" bestFit="1" customWidth="1"/>
    <col min="163" max="163" width="5.140625" customWidth="1"/>
    <col min="164" max="165" width="6.28515625" customWidth="1"/>
    <col min="166" max="166" width="4.5703125" bestFit="1" customWidth="1"/>
    <col min="167" max="167" width="4.140625" bestFit="1" customWidth="1"/>
    <col min="168" max="168" width="6" bestFit="1" customWidth="1"/>
    <col min="169" max="169" width="4.7109375" bestFit="1" customWidth="1"/>
    <col min="170" max="170" width="8.7109375" bestFit="1" customWidth="1"/>
    <col min="172" max="172" width="5.140625" customWidth="1"/>
    <col min="173" max="174" width="6.42578125" customWidth="1"/>
    <col min="175" max="175" width="4.42578125" bestFit="1" customWidth="1"/>
    <col min="176" max="176" width="4.140625" bestFit="1" customWidth="1"/>
    <col min="177" max="177" width="6" bestFit="1" customWidth="1"/>
    <col min="178" max="178" width="4.7109375" bestFit="1" customWidth="1"/>
    <col min="179" max="179" width="4.28515625" bestFit="1" customWidth="1"/>
    <col min="181" max="181" width="5.140625" customWidth="1"/>
    <col min="182" max="182" width="6.5703125" customWidth="1"/>
    <col min="183" max="183" width="6.42578125" customWidth="1"/>
    <col min="184" max="184" width="4.5703125" bestFit="1" customWidth="1"/>
    <col min="185" max="185" width="4.140625" bestFit="1" customWidth="1"/>
    <col min="186" max="186" width="6" bestFit="1" customWidth="1"/>
    <col min="187" max="187" width="4.7109375" bestFit="1" customWidth="1"/>
    <col min="188" max="188" width="8.7109375" bestFit="1" customWidth="1"/>
    <col min="190" max="190" width="5.140625" customWidth="1"/>
    <col min="191" max="191" width="6.7109375" customWidth="1"/>
    <col min="192" max="192" width="6.5703125" customWidth="1"/>
    <col min="193" max="193" width="4.5703125" bestFit="1" customWidth="1"/>
    <col min="194" max="194" width="4.140625" bestFit="1" customWidth="1"/>
    <col min="195" max="195" width="6" bestFit="1" customWidth="1"/>
    <col min="196" max="196" width="4.7109375" bestFit="1" customWidth="1"/>
    <col min="197" max="197" width="8.7109375" bestFit="1" customWidth="1"/>
    <col min="199" max="199" width="5.140625" customWidth="1"/>
    <col min="200" max="201" width="6.5703125" customWidth="1"/>
    <col min="202" max="202" width="4.42578125" bestFit="1" customWidth="1"/>
    <col min="203" max="203" width="4.140625" bestFit="1" customWidth="1"/>
    <col min="204" max="204" width="6" bestFit="1" customWidth="1"/>
    <col min="205" max="205" width="4.7109375" bestFit="1" customWidth="1"/>
    <col min="206" max="206" width="4.28515625" bestFit="1" customWidth="1"/>
    <col min="208" max="208" width="5.140625" customWidth="1"/>
    <col min="209" max="209" width="6.7109375" customWidth="1"/>
    <col min="210" max="210" width="6.5703125" customWidth="1"/>
    <col min="211" max="211" width="4.5703125" bestFit="1" customWidth="1"/>
    <col min="212" max="212" width="4.140625" bestFit="1" customWidth="1"/>
    <col min="213" max="213" width="6" bestFit="1" customWidth="1"/>
    <col min="214" max="214" width="4.7109375" bestFit="1" customWidth="1"/>
    <col min="215" max="215" width="8.7109375" bestFit="1" customWidth="1"/>
    <col min="217" max="217" width="5.140625" customWidth="1"/>
    <col min="218" max="219" width="6.28515625" customWidth="1"/>
    <col min="220" max="220" width="4.5703125" bestFit="1" customWidth="1"/>
    <col min="221" max="221" width="4.140625" bestFit="1" customWidth="1"/>
    <col min="222" max="222" width="6" bestFit="1" customWidth="1"/>
    <col min="223" max="223" width="4.7109375" bestFit="1" customWidth="1"/>
    <col min="224" max="224" width="8.7109375" bestFit="1" customWidth="1"/>
    <col min="226" max="226" width="5.140625" customWidth="1"/>
    <col min="227" max="227" width="6.5703125" customWidth="1"/>
    <col min="228" max="228" width="6.28515625" customWidth="1"/>
    <col min="229" max="229" width="4.42578125" bestFit="1" customWidth="1"/>
    <col min="230" max="230" width="4.140625" bestFit="1" customWidth="1"/>
    <col min="231" max="231" width="6" bestFit="1" customWidth="1"/>
    <col min="232" max="232" width="4.7109375" bestFit="1" customWidth="1"/>
    <col min="233" max="233" width="4.28515625" bestFit="1" customWidth="1"/>
    <col min="235" max="235" width="5.140625" customWidth="1"/>
    <col min="236" max="236" width="6.42578125" customWidth="1"/>
    <col min="237" max="237" width="6.28515625" customWidth="1"/>
    <col min="238" max="238" width="4.5703125" bestFit="1" customWidth="1"/>
    <col min="239" max="239" width="4.140625" bestFit="1" customWidth="1"/>
    <col min="240" max="240" width="6" bestFit="1" customWidth="1"/>
    <col min="241" max="241" width="4.7109375" bestFit="1" customWidth="1"/>
    <col min="242" max="242" width="8.7109375" bestFit="1" customWidth="1"/>
    <col min="244" max="244" width="5.140625" customWidth="1"/>
    <col min="245" max="245" width="6.28515625" customWidth="1"/>
    <col min="246" max="246" width="6.42578125" customWidth="1"/>
    <col min="247" max="247" width="4.5703125" bestFit="1" customWidth="1"/>
    <col min="248" max="248" width="4.140625" bestFit="1" customWidth="1"/>
    <col min="249" max="249" width="6" bestFit="1" customWidth="1"/>
    <col min="250" max="250" width="4.7109375" bestFit="1" customWidth="1"/>
    <col min="251" max="251" width="8.7109375" bestFit="1" customWidth="1"/>
    <col min="253" max="253" width="14.85546875" customWidth="1"/>
    <col min="254" max="254" width="14.42578125" bestFit="1" customWidth="1"/>
    <col min="255" max="255" width="11" bestFit="1" customWidth="1"/>
    <col min="257" max="257" width="12.7109375" customWidth="1"/>
    <col min="258" max="258" width="14.42578125" bestFit="1" customWidth="1"/>
    <col min="259" max="259" width="11" bestFit="1" customWidth="1"/>
  </cols>
  <sheetData>
    <row r="1" spans="1:259">
      <c r="A1" s="282" t="s">
        <v>129</v>
      </c>
      <c r="B1" s="166"/>
      <c r="C1" s="166"/>
      <c r="D1" s="166"/>
      <c r="E1" s="166"/>
      <c r="F1" s="166"/>
      <c r="G1" s="166"/>
      <c r="H1" s="166"/>
      <c r="J1" s="282" t="s">
        <v>130</v>
      </c>
      <c r="K1" s="166"/>
      <c r="L1" s="166"/>
      <c r="M1" s="166"/>
      <c r="N1" s="166"/>
      <c r="O1" s="166"/>
      <c r="P1" s="166"/>
      <c r="Q1" s="166"/>
      <c r="S1" s="1" t="s">
        <v>131</v>
      </c>
      <c r="AB1" s="282" t="s">
        <v>132</v>
      </c>
      <c r="AC1" s="166"/>
      <c r="AD1" s="166"/>
      <c r="AE1" s="166"/>
      <c r="AF1" s="166"/>
      <c r="AG1" s="166"/>
      <c r="AH1" s="166"/>
      <c r="AI1" s="166"/>
      <c r="AK1" s="282" t="s">
        <v>133</v>
      </c>
      <c r="AL1" s="166"/>
      <c r="AM1" s="166"/>
      <c r="AN1" s="166"/>
      <c r="AO1" s="166"/>
      <c r="AP1" s="166"/>
      <c r="AQ1" s="166"/>
      <c r="AR1" s="166"/>
      <c r="AT1" s="1" t="s">
        <v>134</v>
      </c>
      <c r="BC1" s="282" t="s">
        <v>136</v>
      </c>
      <c r="BD1" s="166"/>
      <c r="BE1" s="166"/>
      <c r="BF1" s="166"/>
      <c r="BG1" s="166"/>
      <c r="BH1" s="166"/>
      <c r="BI1" s="166"/>
      <c r="BJ1" s="166"/>
      <c r="BL1" s="282" t="s">
        <v>135</v>
      </c>
      <c r="BM1" s="166"/>
      <c r="BN1" s="166"/>
      <c r="BO1" s="166"/>
      <c r="BP1" s="166"/>
      <c r="BQ1" s="166"/>
      <c r="BR1" s="166"/>
      <c r="BS1" s="166"/>
      <c r="BU1" s="1" t="s">
        <v>137</v>
      </c>
      <c r="CD1" s="282" t="s">
        <v>138</v>
      </c>
      <c r="CE1" s="166"/>
      <c r="CF1" s="166"/>
      <c r="CG1" s="166"/>
      <c r="CH1" s="166"/>
      <c r="CI1" s="166"/>
      <c r="CJ1" s="166"/>
      <c r="CK1" s="166"/>
      <c r="CM1" s="282" t="s">
        <v>139</v>
      </c>
      <c r="CN1" s="166"/>
      <c r="CO1" s="166"/>
      <c r="CP1" s="166"/>
      <c r="CQ1" s="166"/>
      <c r="CR1" s="166"/>
      <c r="CS1" s="166"/>
      <c r="CT1" s="166"/>
      <c r="CV1" s="1" t="s">
        <v>140</v>
      </c>
      <c r="DE1" s="282" t="s">
        <v>141</v>
      </c>
      <c r="DF1" s="166"/>
      <c r="DG1" s="166"/>
      <c r="DH1" s="166"/>
      <c r="DI1" s="166"/>
      <c r="DJ1" s="166"/>
      <c r="DK1" s="166"/>
      <c r="DL1" s="166"/>
      <c r="DN1" s="282" t="s">
        <v>142</v>
      </c>
      <c r="DO1" s="166"/>
      <c r="DP1" s="166"/>
      <c r="DQ1" s="166"/>
      <c r="DR1" s="166"/>
      <c r="DS1" s="166"/>
      <c r="DT1" s="166"/>
      <c r="DU1" s="166"/>
      <c r="DW1" s="1" t="s">
        <v>143</v>
      </c>
      <c r="EF1" s="1" t="s">
        <v>144</v>
      </c>
      <c r="EO1" s="227" t="s">
        <v>145</v>
      </c>
      <c r="EP1" s="228"/>
      <c r="EQ1" s="228"/>
      <c r="ER1" s="228"/>
      <c r="ES1" s="228"/>
      <c r="ET1" s="228"/>
      <c r="EU1" s="228"/>
      <c r="EV1" s="228"/>
      <c r="EX1" s="1" t="s">
        <v>146</v>
      </c>
      <c r="FG1" s="1" t="s">
        <v>147</v>
      </c>
      <c r="FP1" s="227" t="s">
        <v>148</v>
      </c>
      <c r="FQ1" s="228"/>
      <c r="FR1" s="228"/>
      <c r="FS1" s="228"/>
      <c r="FT1" s="228"/>
      <c r="FU1" s="228"/>
      <c r="FV1" s="228"/>
      <c r="FW1" s="228"/>
      <c r="FY1" s="1" t="s">
        <v>149</v>
      </c>
      <c r="GH1" s="1" t="s">
        <v>150</v>
      </c>
      <c r="GQ1" s="227" t="s">
        <v>151</v>
      </c>
      <c r="GR1" s="228"/>
      <c r="GS1" s="228"/>
      <c r="GT1" s="228"/>
      <c r="GU1" s="228"/>
      <c r="GV1" s="228"/>
      <c r="GW1" s="228"/>
      <c r="GX1" s="228"/>
      <c r="GZ1" s="1" t="s">
        <v>152</v>
      </c>
      <c r="HI1" s="1" t="s">
        <v>153</v>
      </c>
      <c r="HR1" s="227" t="s">
        <v>154</v>
      </c>
      <c r="HS1" s="228"/>
      <c r="HT1" s="228"/>
      <c r="HU1" s="228"/>
      <c r="HV1" s="228"/>
      <c r="HW1" s="228"/>
      <c r="HX1" s="228"/>
      <c r="HY1" s="228"/>
      <c r="IA1" s="1" t="s">
        <v>155</v>
      </c>
      <c r="IJ1" s="227" t="s">
        <v>156</v>
      </c>
      <c r="IK1" s="228"/>
      <c r="IL1" s="228"/>
      <c r="IM1" s="228"/>
      <c r="IN1" s="228"/>
      <c r="IO1" s="228"/>
      <c r="IP1" s="228"/>
      <c r="IQ1" s="228"/>
    </row>
    <row r="2" spans="1:259" ht="45">
      <c r="A2" s="283" t="s">
        <v>70</v>
      </c>
      <c r="B2" s="283" t="s">
        <v>108</v>
      </c>
      <c r="C2" s="283" t="s">
        <v>71</v>
      </c>
      <c r="D2" s="283" t="s">
        <v>82</v>
      </c>
      <c r="E2" s="283" t="s">
        <v>123</v>
      </c>
      <c r="F2" s="283" t="s">
        <v>124</v>
      </c>
      <c r="G2" s="283" t="s">
        <v>118</v>
      </c>
      <c r="H2" s="283" t="s">
        <v>117</v>
      </c>
      <c r="I2" s="126"/>
      <c r="J2" s="283" t="s">
        <v>70</v>
      </c>
      <c r="K2" s="283" t="s">
        <v>108</v>
      </c>
      <c r="L2" s="283" t="s">
        <v>71</v>
      </c>
      <c r="M2" s="283" t="s">
        <v>82</v>
      </c>
      <c r="N2" s="283" t="s">
        <v>123</v>
      </c>
      <c r="O2" s="283" t="s">
        <v>124</v>
      </c>
      <c r="P2" s="283" t="s">
        <v>118</v>
      </c>
      <c r="Q2" s="283" t="s">
        <v>117</v>
      </c>
      <c r="R2" s="126"/>
      <c r="S2" s="5" t="s">
        <v>70</v>
      </c>
      <c r="T2" s="5" t="s">
        <v>108</v>
      </c>
      <c r="U2" s="5" t="s">
        <v>71</v>
      </c>
      <c r="V2" s="5" t="s">
        <v>82</v>
      </c>
      <c r="W2" s="5" t="s">
        <v>123</v>
      </c>
      <c r="X2" s="5" t="s">
        <v>124</v>
      </c>
      <c r="Y2" s="5" t="s">
        <v>118</v>
      </c>
      <c r="Z2" s="5" t="s">
        <v>117</v>
      </c>
      <c r="AA2" s="126"/>
      <c r="AB2" s="283" t="s">
        <v>70</v>
      </c>
      <c r="AC2" s="283" t="s">
        <v>108</v>
      </c>
      <c r="AD2" s="283" t="s">
        <v>71</v>
      </c>
      <c r="AE2" s="283" t="s">
        <v>82</v>
      </c>
      <c r="AF2" s="283" t="s">
        <v>123</v>
      </c>
      <c r="AG2" s="283" t="s">
        <v>124</v>
      </c>
      <c r="AH2" s="283" t="s">
        <v>118</v>
      </c>
      <c r="AI2" s="283" t="s">
        <v>117</v>
      </c>
      <c r="AJ2" s="126"/>
      <c r="AK2" s="283" t="s">
        <v>70</v>
      </c>
      <c r="AL2" s="283" t="s">
        <v>108</v>
      </c>
      <c r="AM2" s="283" t="s">
        <v>71</v>
      </c>
      <c r="AN2" s="283" t="s">
        <v>82</v>
      </c>
      <c r="AO2" s="283" t="s">
        <v>123</v>
      </c>
      <c r="AP2" s="283" t="s">
        <v>124</v>
      </c>
      <c r="AQ2" s="283" t="s">
        <v>118</v>
      </c>
      <c r="AR2" s="283" t="s">
        <v>117</v>
      </c>
      <c r="AS2" s="126"/>
      <c r="AT2" s="5" t="s">
        <v>70</v>
      </c>
      <c r="AU2" s="5" t="s">
        <v>108</v>
      </c>
      <c r="AV2" s="5" t="s">
        <v>71</v>
      </c>
      <c r="AW2" s="5" t="s">
        <v>82</v>
      </c>
      <c r="AX2" s="5" t="s">
        <v>123</v>
      </c>
      <c r="AY2" s="5" t="s">
        <v>124</v>
      </c>
      <c r="AZ2" s="5" t="s">
        <v>118</v>
      </c>
      <c r="BA2" s="5" t="s">
        <v>117</v>
      </c>
      <c r="BB2" s="126"/>
      <c r="BC2" s="283" t="s">
        <v>70</v>
      </c>
      <c r="BD2" s="283" t="s">
        <v>108</v>
      </c>
      <c r="BE2" s="283" t="s">
        <v>71</v>
      </c>
      <c r="BF2" s="283" t="s">
        <v>82</v>
      </c>
      <c r="BG2" s="283" t="s">
        <v>123</v>
      </c>
      <c r="BH2" s="283" t="s">
        <v>124</v>
      </c>
      <c r="BI2" s="283" t="s">
        <v>118</v>
      </c>
      <c r="BJ2" s="283" t="s">
        <v>117</v>
      </c>
      <c r="BK2" s="126"/>
      <c r="BL2" s="283" t="s">
        <v>70</v>
      </c>
      <c r="BM2" s="283" t="s">
        <v>108</v>
      </c>
      <c r="BN2" s="283" t="s">
        <v>71</v>
      </c>
      <c r="BO2" s="283" t="s">
        <v>82</v>
      </c>
      <c r="BP2" s="283" t="s">
        <v>123</v>
      </c>
      <c r="BQ2" s="283" t="s">
        <v>124</v>
      </c>
      <c r="BR2" s="283" t="s">
        <v>118</v>
      </c>
      <c r="BS2" s="283" t="s">
        <v>117</v>
      </c>
      <c r="BT2" s="126"/>
      <c r="BU2" s="5" t="s">
        <v>70</v>
      </c>
      <c r="BV2" s="5" t="s">
        <v>108</v>
      </c>
      <c r="BW2" s="5" t="s">
        <v>71</v>
      </c>
      <c r="BX2" s="5" t="s">
        <v>82</v>
      </c>
      <c r="BY2" s="5" t="s">
        <v>123</v>
      </c>
      <c r="BZ2" s="5" t="s">
        <v>124</v>
      </c>
      <c r="CA2" s="5" t="s">
        <v>118</v>
      </c>
      <c r="CB2" s="5" t="s">
        <v>117</v>
      </c>
      <c r="CC2" s="126"/>
      <c r="CD2" s="283" t="s">
        <v>70</v>
      </c>
      <c r="CE2" s="283" t="s">
        <v>108</v>
      </c>
      <c r="CF2" s="283" t="s">
        <v>71</v>
      </c>
      <c r="CG2" s="283" t="s">
        <v>82</v>
      </c>
      <c r="CH2" s="283" t="s">
        <v>123</v>
      </c>
      <c r="CI2" s="283" t="s">
        <v>124</v>
      </c>
      <c r="CJ2" s="283" t="s">
        <v>118</v>
      </c>
      <c r="CK2" s="283" t="s">
        <v>117</v>
      </c>
      <c r="CL2" s="126"/>
      <c r="CM2" s="283" t="s">
        <v>70</v>
      </c>
      <c r="CN2" s="283" t="s">
        <v>108</v>
      </c>
      <c r="CO2" s="283" t="s">
        <v>71</v>
      </c>
      <c r="CP2" s="283" t="s">
        <v>82</v>
      </c>
      <c r="CQ2" s="283" t="s">
        <v>123</v>
      </c>
      <c r="CR2" s="283" t="s">
        <v>124</v>
      </c>
      <c r="CS2" s="283" t="s">
        <v>118</v>
      </c>
      <c r="CT2" s="283" t="s">
        <v>117</v>
      </c>
      <c r="CU2" s="126"/>
      <c r="CV2" s="5" t="s">
        <v>70</v>
      </c>
      <c r="CW2" s="5" t="s">
        <v>108</v>
      </c>
      <c r="CX2" s="5" t="s">
        <v>71</v>
      </c>
      <c r="CY2" s="5" t="s">
        <v>82</v>
      </c>
      <c r="CZ2" s="5" t="s">
        <v>123</v>
      </c>
      <c r="DA2" s="5" t="s">
        <v>124</v>
      </c>
      <c r="DB2" s="5" t="s">
        <v>118</v>
      </c>
      <c r="DC2" s="5" t="s">
        <v>117</v>
      </c>
      <c r="DD2" s="126"/>
      <c r="DE2" s="283" t="s">
        <v>70</v>
      </c>
      <c r="DF2" s="283" t="s">
        <v>108</v>
      </c>
      <c r="DG2" s="283" t="s">
        <v>71</v>
      </c>
      <c r="DH2" s="283" t="s">
        <v>82</v>
      </c>
      <c r="DI2" s="283" t="s">
        <v>123</v>
      </c>
      <c r="DJ2" s="283" t="s">
        <v>124</v>
      </c>
      <c r="DK2" s="283" t="s">
        <v>118</v>
      </c>
      <c r="DL2" s="283" t="s">
        <v>117</v>
      </c>
      <c r="DM2" s="126"/>
      <c r="DN2" s="283" t="s">
        <v>70</v>
      </c>
      <c r="DO2" s="283" t="s">
        <v>108</v>
      </c>
      <c r="DP2" s="283" t="s">
        <v>71</v>
      </c>
      <c r="DQ2" s="283" t="s">
        <v>82</v>
      </c>
      <c r="DR2" s="283" t="s">
        <v>123</v>
      </c>
      <c r="DS2" s="283" t="s">
        <v>124</v>
      </c>
      <c r="DT2" s="283" t="s">
        <v>118</v>
      </c>
      <c r="DU2" s="283" t="s">
        <v>117</v>
      </c>
      <c r="DV2" s="126"/>
      <c r="DW2" s="5" t="s">
        <v>70</v>
      </c>
      <c r="DX2" s="5" t="s">
        <v>108</v>
      </c>
      <c r="DY2" s="5" t="s">
        <v>71</v>
      </c>
      <c r="DZ2" s="5" t="s">
        <v>82</v>
      </c>
      <c r="EA2" s="5" t="s">
        <v>123</v>
      </c>
      <c r="EB2" s="5" t="s">
        <v>124</v>
      </c>
      <c r="EC2" s="5" t="s">
        <v>118</v>
      </c>
      <c r="ED2" s="5" t="s">
        <v>117</v>
      </c>
      <c r="EE2" s="126"/>
      <c r="EF2" s="5" t="s">
        <v>70</v>
      </c>
      <c r="EG2" s="5" t="s">
        <v>108</v>
      </c>
      <c r="EH2" s="5" t="s">
        <v>71</v>
      </c>
      <c r="EI2" s="5" t="s">
        <v>82</v>
      </c>
      <c r="EJ2" s="5" t="s">
        <v>123</v>
      </c>
      <c r="EK2" s="5" t="s">
        <v>124</v>
      </c>
      <c r="EL2" s="5" t="s">
        <v>118</v>
      </c>
      <c r="EM2" s="5" t="s">
        <v>117</v>
      </c>
      <c r="EN2" s="126"/>
      <c r="EO2" s="229" t="s">
        <v>70</v>
      </c>
      <c r="EP2" s="229" t="s">
        <v>108</v>
      </c>
      <c r="EQ2" s="229" t="s">
        <v>71</v>
      </c>
      <c r="ER2" s="229" t="s">
        <v>82</v>
      </c>
      <c r="ES2" s="229" t="s">
        <v>123</v>
      </c>
      <c r="ET2" s="229" t="s">
        <v>124</v>
      </c>
      <c r="EU2" s="229" t="s">
        <v>118</v>
      </c>
      <c r="EV2" s="229" t="s">
        <v>117</v>
      </c>
      <c r="EW2" s="126"/>
      <c r="EX2" s="5" t="s">
        <v>70</v>
      </c>
      <c r="EY2" s="5" t="s">
        <v>108</v>
      </c>
      <c r="EZ2" s="5" t="s">
        <v>71</v>
      </c>
      <c r="FA2" s="5" t="s">
        <v>82</v>
      </c>
      <c r="FB2" s="5" t="s">
        <v>123</v>
      </c>
      <c r="FC2" s="5" t="s">
        <v>124</v>
      </c>
      <c r="FD2" s="5" t="s">
        <v>118</v>
      </c>
      <c r="FE2" s="5" t="s">
        <v>117</v>
      </c>
      <c r="FF2" s="126"/>
      <c r="FG2" s="5" t="s">
        <v>70</v>
      </c>
      <c r="FH2" s="5" t="s">
        <v>108</v>
      </c>
      <c r="FI2" s="5" t="s">
        <v>71</v>
      </c>
      <c r="FJ2" s="5" t="s">
        <v>82</v>
      </c>
      <c r="FK2" s="5" t="s">
        <v>123</v>
      </c>
      <c r="FL2" s="5" t="s">
        <v>124</v>
      </c>
      <c r="FM2" s="5" t="s">
        <v>118</v>
      </c>
      <c r="FN2" s="5" t="s">
        <v>117</v>
      </c>
      <c r="FO2" s="126"/>
      <c r="FP2" s="229" t="s">
        <v>70</v>
      </c>
      <c r="FQ2" s="229" t="s">
        <v>108</v>
      </c>
      <c r="FR2" s="229" t="s">
        <v>71</v>
      </c>
      <c r="FS2" s="229" t="s">
        <v>82</v>
      </c>
      <c r="FT2" s="229" t="s">
        <v>123</v>
      </c>
      <c r="FU2" s="229" t="s">
        <v>124</v>
      </c>
      <c r="FV2" s="229" t="s">
        <v>118</v>
      </c>
      <c r="FW2" s="229" t="s">
        <v>117</v>
      </c>
      <c r="FX2" s="126"/>
      <c r="FY2" s="5" t="s">
        <v>70</v>
      </c>
      <c r="FZ2" s="5" t="s">
        <v>108</v>
      </c>
      <c r="GA2" s="5" t="s">
        <v>71</v>
      </c>
      <c r="GB2" s="5" t="s">
        <v>82</v>
      </c>
      <c r="GC2" s="5" t="s">
        <v>123</v>
      </c>
      <c r="GD2" s="5" t="s">
        <v>124</v>
      </c>
      <c r="GE2" s="5" t="s">
        <v>118</v>
      </c>
      <c r="GF2" s="5" t="s">
        <v>117</v>
      </c>
      <c r="GG2" s="126"/>
      <c r="GH2" s="5" t="s">
        <v>70</v>
      </c>
      <c r="GI2" s="5" t="s">
        <v>108</v>
      </c>
      <c r="GJ2" s="5" t="s">
        <v>71</v>
      </c>
      <c r="GK2" s="5" t="s">
        <v>82</v>
      </c>
      <c r="GL2" s="5" t="s">
        <v>123</v>
      </c>
      <c r="GM2" s="5" t="s">
        <v>124</v>
      </c>
      <c r="GN2" s="5" t="s">
        <v>118</v>
      </c>
      <c r="GO2" s="5" t="s">
        <v>117</v>
      </c>
      <c r="GP2" s="126"/>
      <c r="GQ2" s="229" t="s">
        <v>70</v>
      </c>
      <c r="GR2" s="229" t="s">
        <v>108</v>
      </c>
      <c r="GS2" s="229" t="s">
        <v>71</v>
      </c>
      <c r="GT2" s="229" t="s">
        <v>82</v>
      </c>
      <c r="GU2" s="229" t="s">
        <v>123</v>
      </c>
      <c r="GV2" s="229" t="s">
        <v>124</v>
      </c>
      <c r="GW2" s="229" t="s">
        <v>118</v>
      </c>
      <c r="GX2" s="229" t="s">
        <v>117</v>
      </c>
      <c r="GY2" s="126"/>
      <c r="GZ2" s="5" t="s">
        <v>70</v>
      </c>
      <c r="HA2" s="5" t="s">
        <v>108</v>
      </c>
      <c r="HB2" s="5" t="s">
        <v>71</v>
      </c>
      <c r="HC2" s="5" t="s">
        <v>82</v>
      </c>
      <c r="HD2" s="5" t="s">
        <v>123</v>
      </c>
      <c r="HE2" s="5" t="s">
        <v>124</v>
      </c>
      <c r="HF2" s="5" t="s">
        <v>118</v>
      </c>
      <c r="HG2" s="5" t="s">
        <v>117</v>
      </c>
      <c r="HH2" s="126"/>
      <c r="HI2" s="5" t="s">
        <v>70</v>
      </c>
      <c r="HJ2" s="5" t="s">
        <v>108</v>
      </c>
      <c r="HK2" s="5" t="s">
        <v>71</v>
      </c>
      <c r="HL2" s="5" t="s">
        <v>82</v>
      </c>
      <c r="HM2" s="5" t="s">
        <v>123</v>
      </c>
      <c r="HN2" s="5" t="s">
        <v>124</v>
      </c>
      <c r="HO2" s="5" t="s">
        <v>118</v>
      </c>
      <c r="HP2" s="5" t="s">
        <v>117</v>
      </c>
      <c r="HQ2" s="126"/>
      <c r="HR2" s="229" t="s">
        <v>70</v>
      </c>
      <c r="HS2" s="229" t="s">
        <v>108</v>
      </c>
      <c r="HT2" s="229" t="s">
        <v>71</v>
      </c>
      <c r="HU2" s="229" t="s">
        <v>82</v>
      </c>
      <c r="HV2" s="229" t="s">
        <v>123</v>
      </c>
      <c r="HW2" s="229" t="s">
        <v>124</v>
      </c>
      <c r="HX2" s="229" t="s">
        <v>118</v>
      </c>
      <c r="HY2" s="229" t="s">
        <v>117</v>
      </c>
      <c r="HZ2" s="126"/>
      <c r="IA2" s="5" t="s">
        <v>70</v>
      </c>
      <c r="IB2" s="5" t="s">
        <v>108</v>
      </c>
      <c r="IC2" s="5" t="s">
        <v>71</v>
      </c>
      <c r="ID2" s="5" t="s">
        <v>82</v>
      </c>
      <c r="IE2" s="5" t="s">
        <v>123</v>
      </c>
      <c r="IF2" s="5" t="s">
        <v>124</v>
      </c>
      <c r="IG2" s="5" t="s">
        <v>118</v>
      </c>
      <c r="IH2" s="5" t="s">
        <v>117</v>
      </c>
      <c r="II2" s="126"/>
      <c r="IJ2" s="229" t="s">
        <v>70</v>
      </c>
      <c r="IK2" s="229" t="s">
        <v>108</v>
      </c>
      <c r="IL2" s="229" t="s">
        <v>71</v>
      </c>
      <c r="IM2" s="229" t="s">
        <v>82</v>
      </c>
      <c r="IN2" s="229" t="s">
        <v>123</v>
      </c>
      <c r="IO2" s="229" t="s">
        <v>124</v>
      </c>
      <c r="IP2" s="229" t="s">
        <v>118</v>
      </c>
      <c r="IQ2" s="229" t="s">
        <v>117</v>
      </c>
    </row>
    <row r="3" spans="1:259">
      <c r="A3" s="195">
        <v>3.4</v>
      </c>
      <c r="B3" s="273">
        <v>2.2794117647058822</v>
      </c>
      <c r="C3" s="195">
        <v>1</v>
      </c>
      <c r="D3" s="195">
        <v>3</v>
      </c>
      <c r="E3" s="186" t="s">
        <v>96</v>
      </c>
      <c r="F3" s="186" t="s">
        <v>98</v>
      </c>
      <c r="G3" s="130">
        <v>7</v>
      </c>
      <c r="H3" s="31" t="s">
        <v>116</v>
      </c>
      <c r="J3" s="210">
        <v>5.7</v>
      </c>
      <c r="K3" s="273">
        <v>1.3596491228070176</v>
      </c>
      <c r="L3" s="210">
        <v>2</v>
      </c>
      <c r="M3" s="210">
        <v>5</v>
      </c>
      <c r="N3" s="277" t="s">
        <v>96</v>
      </c>
      <c r="O3" s="277" t="s">
        <v>98</v>
      </c>
      <c r="P3" s="130">
        <v>8</v>
      </c>
      <c r="Q3" s="31" t="s">
        <v>116</v>
      </c>
      <c r="S3" s="204">
        <v>8</v>
      </c>
      <c r="T3" s="202">
        <v>0.96875</v>
      </c>
      <c r="U3" s="138">
        <v>13</v>
      </c>
      <c r="V3" s="31">
        <v>3</v>
      </c>
      <c r="W3" s="138" t="s">
        <v>96</v>
      </c>
      <c r="X3" s="138" t="s">
        <v>98</v>
      </c>
      <c r="Y3" s="130">
        <v>9</v>
      </c>
      <c r="Z3" s="31" t="s">
        <v>116</v>
      </c>
      <c r="AB3" s="195">
        <v>7.3</v>
      </c>
      <c r="AC3" s="273">
        <v>1.0616438356164384</v>
      </c>
      <c r="AD3" s="195">
        <v>2</v>
      </c>
      <c r="AE3" s="195">
        <v>4</v>
      </c>
      <c r="AF3" s="186" t="s">
        <v>114</v>
      </c>
      <c r="AG3" s="186" t="s">
        <v>98</v>
      </c>
      <c r="AH3" s="130">
        <v>10</v>
      </c>
      <c r="AI3" s="31" t="s">
        <v>116</v>
      </c>
      <c r="AK3" s="210">
        <v>6.6</v>
      </c>
      <c r="AL3" s="274">
        <v>1.1742424242424243</v>
      </c>
      <c r="AM3" s="210">
        <v>1</v>
      </c>
      <c r="AN3" s="210">
        <v>3</v>
      </c>
      <c r="AO3" s="277" t="s">
        <v>114</v>
      </c>
      <c r="AP3" s="277" t="s">
        <v>98</v>
      </c>
      <c r="AQ3" s="130">
        <v>11</v>
      </c>
      <c r="AR3" s="31" t="s">
        <v>116</v>
      </c>
      <c r="AT3" s="204">
        <v>9.1</v>
      </c>
      <c r="AU3" s="202">
        <v>0.85164835164835173</v>
      </c>
      <c r="AV3" s="138">
        <v>2</v>
      </c>
      <c r="AW3" s="31">
        <v>3</v>
      </c>
      <c r="AX3" s="138" t="s">
        <v>96</v>
      </c>
      <c r="AY3" s="138" t="s">
        <v>98</v>
      </c>
      <c r="AZ3" s="130">
        <v>12</v>
      </c>
      <c r="BA3" s="31" t="s">
        <v>116</v>
      </c>
      <c r="BC3" s="195">
        <v>6.3</v>
      </c>
      <c r="BD3" s="273">
        <v>1.2301587301587302</v>
      </c>
      <c r="BE3" s="195">
        <v>2</v>
      </c>
      <c r="BF3" s="195">
        <v>3</v>
      </c>
      <c r="BG3" s="186" t="s">
        <v>114</v>
      </c>
      <c r="BH3" s="186" t="s">
        <v>98</v>
      </c>
      <c r="BI3" s="130">
        <v>13</v>
      </c>
      <c r="BJ3" s="186" t="s">
        <v>116</v>
      </c>
      <c r="BL3" s="138">
        <v>5.9</v>
      </c>
      <c r="BM3" s="274">
        <v>1.3135593220338981</v>
      </c>
      <c r="BN3" s="138">
        <v>12</v>
      </c>
      <c r="BO3" s="138">
        <v>5</v>
      </c>
      <c r="BP3" s="130" t="s">
        <v>114</v>
      </c>
      <c r="BQ3" s="130" t="s">
        <v>98</v>
      </c>
      <c r="BR3" s="130">
        <v>14</v>
      </c>
      <c r="BS3" s="176" t="s">
        <v>116</v>
      </c>
      <c r="BU3" s="203">
        <v>6.3</v>
      </c>
      <c r="BV3" s="201">
        <v>1.2301587301587302</v>
      </c>
      <c r="BW3" s="195">
        <v>3</v>
      </c>
      <c r="BX3" s="168">
        <v>5</v>
      </c>
      <c r="BY3" s="195" t="s">
        <v>96</v>
      </c>
      <c r="BZ3" s="195" t="s">
        <v>98</v>
      </c>
      <c r="CA3" s="130">
        <v>15</v>
      </c>
      <c r="CB3" s="31" t="s">
        <v>116</v>
      </c>
      <c r="CD3" s="195">
        <v>7.6</v>
      </c>
      <c r="CE3" s="273">
        <v>1.0197368421052633</v>
      </c>
      <c r="CF3" s="195">
        <v>1</v>
      </c>
      <c r="CG3" s="195">
        <v>3</v>
      </c>
      <c r="CH3" s="186" t="s">
        <v>114</v>
      </c>
      <c r="CI3" s="186" t="s">
        <v>98</v>
      </c>
      <c r="CJ3" s="130">
        <v>16</v>
      </c>
      <c r="CK3" s="31" t="s">
        <v>116</v>
      </c>
      <c r="CM3" s="138">
        <v>7.1</v>
      </c>
      <c r="CN3" s="274">
        <v>1.091549295774648</v>
      </c>
      <c r="CO3" s="138">
        <v>2</v>
      </c>
      <c r="CP3" s="138">
        <v>3</v>
      </c>
      <c r="CQ3" s="130" t="s">
        <v>114</v>
      </c>
      <c r="CR3" s="130" t="s">
        <v>98</v>
      </c>
      <c r="CS3" s="130">
        <v>17</v>
      </c>
      <c r="CT3" s="176" t="s">
        <v>116</v>
      </c>
      <c r="CV3" s="203">
        <v>7.1</v>
      </c>
      <c r="CW3" s="201">
        <v>1.091549295774648</v>
      </c>
      <c r="CX3" s="195">
        <v>1</v>
      </c>
      <c r="CY3" s="168">
        <v>4</v>
      </c>
      <c r="CZ3" s="195" t="s">
        <v>96</v>
      </c>
      <c r="DA3" s="195" t="s">
        <v>98</v>
      </c>
      <c r="DB3" s="130">
        <v>18</v>
      </c>
      <c r="DC3" s="31" t="s">
        <v>116</v>
      </c>
      <c r="DE3" s="195">
        <v>6.5</v>
      </c>
      <c r="DF3" s="273">
        <v>1.1923076923076923</v>
      </c>
      <c r="DG3" s="195">
        <v>2</v>
      </c>
      <c r="DH3" s="195">
        <v>3</v>
      </c>
      <c r="DI3" s="186" t="s">
        <v>114</v>
      </c>
      <c r="DJ3" s="186" t="s">
        <v>98</v>
      </c>
      <c r="DK3" s="130">
        <v>19</v>
      </c>
      <c r="DL3" s="31" t="s">
        <v>116</v>
      </c>
      <c r="DN3" s="195">
        <v>5.6</v>
      </c>
      <c r="DO3" s="273">
        <v>1.3839285714285716</v>
      </c>
      <c r="DP3" s="195">
        <v>2</v>
      </c>
      <c r="DQ3" s="195">
        <v>3</v>
      </c>
      <c r="DR3" s="186" t="s">
        <v>114</v>
      </c>
      <c r="DS3" s="186" t="s">
        <v>98</v>
      </c>
      <c r="DT3" s="186">
        <v>20</v>
      </c>
      <c r="DU3" s="176" t="s">
        <v>116</v>
      </c>
      <c r="DW3" s="203">
        <v>6.2</v>
      </c>
      <c r="DX3" s="201">
        <f t="shared" ref="DX3" si="0">IF(DW3&gt;0,7.75/DW3,"")</f>
        <v>1.25</v>
      </c>
      <c r="DY3" s="195">
        <v>1</v>
      </c>
      <c r="DZ3" s="168">
        <v>3</v>
      </c>
      <c r="EA3" s="195" t="s">
        <v>114</v>
      </c>
      <c r="EB3" s="195" t="s">
        <v>98</v>
      </c>
      <c r="EC3" s="130">
        <v>7</v>
      </c>
      <c r="ED3" s="31" t="s">
        <v>122</v>
      </c>
      <c r="EF3" s="206">
        <v>6.9</v>
      </c>
      <c r="EG3" s="201">
        <v>1.1231884057971013</v>
      </c>
      <c r="EH3" s="212">
        <v>2</v>
      </c>
      <c r="EI3" s="193">
        <v>3</v>
      </c>
      <c r="EJ3" s="212" t="s">
        <v>96</v>
      </c>
      <c r="EK3" s="212" t="s">
        <v>98</v>
      </c>
      <c r="EL3" s="186">
        <v>8</v>
      </c>
      <c r="EM3" s="31" t="s">
        <v>122</v>
      </c>
      <c r="EX3" s="203">
        <v>6.7</v>
      </c>
      <c r="EY3" s="201">
        <v>1.1567164179104477</v>
      </c>
      <c r="EZ3" s="195">
        <v>12</v>
      </c>
      <c r="FA3" s="168">
        <v>3</v>
      </c>
      <c r="FB3" s="195" t="s">
        <v>114</v>
      </c>
      <c r="FC3" s="195" t="s">
        <v>99</v>
      </c>
      <c r="FD3" s="186">
        <v>10</v>
      </c>
      <c r="FE3" s="31" t="s">
        <v>122</v>
      </c>
      <c r="FG3" s="206">
        <v>7.8</v>
      </c>
      <c r="FH3" s="201">
        <v>0.99358974358974361</v>
      </c>
      <c r="FI3" s="212">
        <v>1</v>
      </c>
      <c r="FJ3" s="193">
        <v>3</v>
      </c>
      <c r="FK3" s="212" t="s">
        <v>96</v>
      </c>
      <c r="FL3" s="212" t="s">
        <v>98</v>
      </c>
      <c r="FM3" s="186">
        <v>11</v>
      </c>
      <c r="FN3" s="31" t="s">
        <v>122</v>
      </c>
      <c r="FY3" s="203">
        <v>6.5</v>
      </c>
      <c r="FZ3" s="201">
        <v>1.1923076923076923</v>
      </c>
      <c r="GA3" s="195">
        <v>2</v>
      </c>
      <c r="GB3" s="195">
        <v>3</v>
      </c>
      <c r="GC3" s="195" t="s">
        <v>114</v>
      </c>
      <c r="GD3" s="195" t="s">
        <v>98</v>
      </c>
      <c r="GE3" s="186">
        <v>13</v>
      </c>
      <c r="GF3" s="31" t="s">
        <v>122</v>
      </c>
      <c r="GH3" s="203">
        <v>7.1</v>
      </c>
      <c r="GI3" s="201">
        <v>1.091549295774648</v>
      </c>
      <c r="GJ3" s="195">
        <v>2</v>
      </c>
      <c r="GK3" s="195">
        <v>3</v>
      </c>
      <c r="GL3" s="195" t="s">
        <v>96</v>
      </c>
      <c r="GM3" s="195" t="s">
        <v>98</v>
      </c>
      <c r="GN3" s="186">
        <v>14</v>
      </c>
      <c r="GO3" s="31" t="s">
        <v>122</v>
      </c>
      <c r="GZ3" s="203">
        <v>6.1</v>
      </c>
      <c r="HA3" s="201">
        <v>1.2704918032786885</v>
      </c>
      <c r="HB3" s="195">
        <v>2</v>
      </c>
      <c r="HC3" s="195">
        <v>3</v>
      </c>
      <c r="HD3" s="195" t="s">
        <v>96</v>
      </c>
      <c r="HE3" s="195" t="s">
        <v>98</v>
      </c>
      <c r="HF3" s="186">
        <v>16</v>
      </c>
      <c r="HG3" s="31" t="s">
        <v>122</v>
      </c>
      <c r="HI3" s="203">
        <v>10.6</v>
      </c>
      <c r="HJ3" s="201">
        <v>0.73113207547169812</v>
      </c>
      <c r="HK3" s="195">
        <v>2</v>
      </c>
      <c r="HL3" s="195">
        <v>3</v>
      </c>
      <c r="HM3" s="195" t="s">
        <v>96</v>
      </c>
      <c r="HN3" s="195" t="s">
        <v>98</v>
      </c>
      <c r="HO3" s="186">
        <v>17</v>
      </c>
      <c r="HP3" s="31" t="s">
        <v>122</v>
      </c>
      <c r="IA3" s="203">
        <v>7.4</v>
      </c>
      <c r="IB3" s="201">
        <v>1.0472972972972971</v>
      </c>
      <c r="IC3" s="195">
        <v>4</v>
      </c>
      <c r="ID3" s="195">
        <v>4</v>
      </c>
      <c r="IE3" s="195" t="s">
        <v>96</v>
      </c>
      <c r="IF3" s="195" t="s">
        <v>98</v>
      </c>
      <c r="IG3" s="186">
        <v>19</v>
      </c>
      <c r="IH3" s="31" t="s">
        <v>122</v>
      </c>
      <c r="IJ3" s="195">
        <v>8.9</v>
      </c>
      <c r="IK3" s="273">
        <v>0.8707865168539326</v>
      </c>
      <c r="IL3" s="195">
        <v>2</v>
      </c>
      <c r="IM3" s="195">
        <v>3</v>
      </c>
      <c r="IN3" s="186" t="s">
        <v>114</v>
      </c>
      <c r="IO3" s="186" t="s">
        <v>98</v>
      </c>
      <c r="IP3" s="130">
        <v>20</v>
      </c>
      <c r="IQ3" s="200" t="s">
        <v>122</v>
      </c>
      <c r="IS3" s="1" t="s">
        <v>186</v>
      </c>
      <c r="IW3" s="1" t="s">
        <v>189</v>
      </c>
    </row>
    <row r="4" spans="1:259">
      <c r="A4" s="138">
        <v>4.8</v>
      </c>
      <c r="B4" s="274">
        <v>1.6145833333333335</v>
      </c>
      <c r="C4" s="138">
        <v>1</v>
      </c>
      <c r="D4" s="138">
        <v>3</v>
      </c>
      <c r="E4" s="130" t="s">
        <v>96</v>
      </c>
      <c r="F4" s="130" t="s">
        <v>98</v>
      </c>
      <c r="G4" s="130">
        <v>7</v>
      </c>
      <c r="H4" s="31" t="s">
        <v>116</v>
      </c>
      <c r="J4" s="210">
        <v>6.4</v>
      </c>
      <c r="K4" s="273">
        <v>1.2109375</v>
      </c>
      <c r="L4" s="210">
        <v>2</v>
      </c>
      <c r="M4" s="210">
        <v>3</v>
      </c>
      <c r="N4" s="277" t="s">
        <v>96</v>
      </c>
      <c r="O4" s="277" t="s">
        <v>99</v>
      </c>
      <c r="P4" s="130">
        <v>8</v>
      </c>
      <c r="Q4" s="31" t="s">
        <v>116</v>
      </c>
      <c r="S4" s="204">
        <v>7.6</v>
      </c>
      <c r="T4" s="202">
        <v>1.0197368421052633</v>
      </c>
      <c r="U4" s="138">
        <v>1</v>
      </c>
      <c r="V4" s="31">
        <v>4</v>
      </c>
      <c r="W4" s="138" t="s">
        <v>96</v>
      </c>
      <c r="X4" s="138" t="s">
        <v>98</v>
      </c>
      <c r="Y4" s="130">
        <v>9</v>
      </c>
      <c r="Z4" s="31" t="s">
        <v>116</v>
      </c>
      <c r="AB4" s="195">
        <v>7.4</v>
      </c>
      <c r="AC4" s="274">
        <v>1.0472972972972971</v>
      </c>
      <c r="AD4" s="138">
        <v>2</v>
      </c>
      <c r="AE4" s="138">
        <v>4</v>
      </c>
      <c r="AF4" s="130" t="s">
        <v>96</v>
      </c>
      <c r="AG4" s="130" t="s">
        <v>98</v>
      </c>
      <c r="AH4" s="130">
        <v>10</v>
      </c>
      <c r="AI4" s="31" t="s">
        <v>116</v>
      </c>
      <c r="AK4" s="210">
        <v>7.3</v>
      </c>
      <c r="AL4" s="274">
        <v>1.0616438356164384</v>
      </c>
      <c r="AM4" s="210">
        <v>1</v>
      </c>
      <c r="AN4" s="210">
        <v>4</v>
      </c>
      <c r="AO4" s="277" t="s">
        <v>96</v>
      </c>
      <c r="AP4" s="277" t="s">
        <v>98</v>
      </c>
      <c r="AQ4" s="130">
        <v>11</v>
      </c>
      <c r="AR4" s="31" t="s">
        <v>116</v>
      </c>
      <c r="AT4" s="204">
        <v>6.5</v>
      </c>
      <c r="AU4" s="202">
        <v>1.1923076923076923</v>
      </c>
      <c r="AV4" s="138">
        <v>1</v>
      </c>
      <c r="AW4" s="31">
        <v>3</v>
      </c>
      <c r="AX4" s="138" t="s">
        <v>96</v>
      </c>
      <c r="AY4" s="138" t="s">
        <v>98</v>
      </c>
      <c r="AZ4" s="130">
        <v>12</v>
      </c>
      <c r="BA4" s="31" t="s">
        <v>116</v>
      </c>
      <c r="BC4" s="138">
        <v>6.4</v>
      </c>
      <c r="BD4" s="274">
        <v>1.2109375</v>
      </c>
      <c r="BE4" s="138">
        <v>1</v>
      </c>
      <c r="BF4" s="138">
        <v>4</v>
      </c>
      <c r="BG4" s="130" t="s">
        <v>96</v>
      </c>
      <c r="BH4" s="130" t="s">
        <v>98</v>
      </c>
      <c r="BI4" s="130">
        <v>13</v>
      </c>
      <c r="BJ4" s="186" t="s">
        <v>116</v>
      </c>
      <c r="BL4" s="138">
        <v>7.3</v>
      </c>
      <c r="BM4" s="274">
        <v>1.0616438356164384</v>
      </c>
      <c r="BN4" s="138">
        <v>2</v>
      </c>
      <c r="BO4" s="138">
        <v>5</v>
      </c>
      <c r="BP4" s="130" t="s">
        <v>96</v>
      </c>
      <c r="BQ4" s="130" t="s">
        <v>98</v>
      </c>
      <c r="BR4" s="130">
        <v>14</v>
      </c>
      <c r="BS4" s="176" t="s">
        <v>116</v>
      </c>
      <c r="BU4" s="204">
        <v>6.2</v>
      </c>
      <c r="BV4" s="202">
        <v>1.25</v>
      </c>
      <c r="BW4" s="138">
        <v>2</v>
      </c>
      <c r="BX4" s="31">
        <v>3</v>
      </c>
      <c r="BY4" s="138" t="s">
        <v>96</v>
      </c>
      <c r="BZ4" s="138" t="s">
        <v>98</v>
      </c>
      <c r="CA4" s="130">
        <v>15</v>
      </c>
      <c r="CB4" s="31" t="s">
        <v>116</v>
      </c>
      <c r="CD4" s="195">
        <v>8.3000000000000007</v>
      </c>
      <c r="CE4" s="273">
        <v>0.9337349397590361</v>
      </c>
      <c r="CF4" s="195">
        <v>4</v>
      </c>
      <c r="CG4" s="195">
        <v>5</v>
      </c>
      <c r="CH4" s="186" t="s">
        <v>96</v>
      </c>
      <c r="CI4" s="186" t="s">
        <v>100</v>
      </c>
      <c r="CJ4" s="130">
        <v>16</v>
      </c>
      <c r="CK4" s="31" t="s">
        <v>116</v>
      </c>
      <c r="CM4" s="138">
        <v>7.6</v>
      </c>
      <c r="CN4" s="274">
        <v>1.0197368421052633</v>
      </c>
      <c r="CO4" s="138">
        <v>6</v>
      </c>
      <c r="CP4" s="138">
        <v>3</v>
      </c>
      <c r="CQ4" s="130" t="s">
        <v>96</v>
      </c>
      <c r="CR4" s="130" t="s">
        <v>98</v>
      </c>
      <c r="CS4" s="130">
        <v>17</v>
      </c>
      <c r="CT4" s="176" t="s">
        <v>116</v>
      </c>
      <c r="CV4" s="203">
        <v>6</v>
      </c>
      <c r="CW4" s="201">
        <v>1.2916666666666667</v>
      </c>
      <c r="CX4" s="195">
        <v>2</v>
      </c>
      <c r="CY4" s="168">
        <v>3</v>
      </c>
      <c r="CZ4" s="195" t="s">
        <v>96</v>
      </c>
      <c r="DA4" s="195" t="s">
        <v>98</v>
      </c>
      <c r="DB4" s="130">
        <v>18</v>
      </c>
      <c r="DC4" s="31" t="s">
        <v>116</v>
      </c>
      <c r="DE4" s="195">
        <v>10.8</v>
      </c>
      <c r="DF4" s="273">
        <v>0.71759259259259256</v>
      </c>
      <c r="DG4" s="195">
        <v>2</v>
      </c>
      <c r="DH4" s="195">
        <v>3</v>
      </c>
      <c r="DI4" s="186" t="s">
        <v>96</v>
      </c>
      <c r="DJ4" s="186" t="s">
        <v>98</v>
      </c>
      <c r="DK4" s="130">
        <v>19</v>
      </c>
      <c r="DL4" s="31" t="s">
        <v>116</v>
      </c>
      <c r="DN4" s="138">
        <v>6.8</v>
      </c>
      <c r="DO4" s="274">
        <v>1.1397058823529411</v>
      </c>
      <c r="DP4" s="138">
        <v>2</v>
      </c>
      <c r="DQ4" s="138">
        <v>3</v>
      </c>
      <c r="DR4" s="130" t="s">
        <v>96</v>
      </c>
      <c r="DS4" s="130" t="s">
        <v>98</v>
      </c>
      <c r="DT4" s="186">
        <v>20</v>
      </c>
      <c r="DU4" s="176" t="s">
        <v>116</v>
      </c>
      <c r="DW4" s="203">
        <v>5.2</v>
      </c>
      <c r="DX4" s="201">
        <v>1.4903846153846154</v>
      </c>
      <c r="DY4" s="195">
        <v>2</v>
      </c>
      <c r="DZ4" s="168">
        <v>3</v>
      </c>
      <c r="EA4" s="195" t="s">
        <v>97</v>
      </c>
      <c r="EB4" s="195" t="s">
        <v>98</v>
      </c>
      <c r="EC4" s="130">
        <v>7</v>
      </c>
      <c r="ED4" s="31" t="s">
        <v>122</v>
      </c>
      <c r="EF4" s="207">
        <v>7.1</v>
      </c>
      <c r="EG4" s="202">
        <v>1.091549295774648</v>
      </c>
      <c r="EH4" s="213">
        <v>3</v>
      </c>
      <c r="EI4" s="191">
        <v>3</v>
      </c>
      <c r="EJ4" s="213" t="s">
        <v>96</v>
      </c>
      <c r="EK4" s="213" t="s">
        <v>98</v>
      </c>
      <c r="EL4" s="186">
        <v>8</v>
      </c>
      <c r="EM4" s="31" t="s">
        <v>122</v>
      </c>
      <c r="EX4" s="203">
        <v>8.6</v>
      </c>
      <c r="EY4" s="201">
        <v>0.90116279069767447</v>
      </c>
      <c r="EZ4" s="195">
        <v>2</v>
      </c>
      <c r="FA4" s="168">
        <v>3</v>
      </c>
      <c r="FB4" s="195" t="s">
        <v>96</v>
      </c>
      <c r="FC4" s="195" t="s">
        <v>98</v>
      </c>
      <c r="FD4" s="186">
        <v>10</v>
      </c>
      <c r="FE4" s="31" t="s">
        <v>122</v>
      </c>
      <c r="FG4" s="206">
        <v>9.4</v>
      </c>
      <c r="FH4" s="201">
        <v>0.82446808510638292</v>
      </c>
      <c r="FI4" s="212">
        <v>2</v>
      </c>
      <c r="FJ4" s="193">
        <v>3</v>
      </c>
      <c r="FK4" s="212" t="s">
        <v>96</v>
      </c>
      <c r="FL4" s="212" t="s">
        <v>98</v>
      </c>
      <c r="FM4" s="186">
        <v>11</v>
      </c>
      <c r="FN4" s="31" t="s">
        <v>122</v>
      </c>
      <c r="FY4" s="203">
        <v>10.8</v>
      </c>
      <c r="FZ4" s="201">
        <v>0.71759259259259256</v>
      </c>
      <c r="GA4" s="195">
        <v>2</v>
      </c>
      <c r="GB4" s="195">
        <v>3</v>
      </c>
      <c r="GC4" s="195" t="s">
        <v>96</v>
      </c>
      <c r="GD4" s="195" t="s">
        <v>98</v>
      </c>
      <c r="GE4" s="186">
        <v>13</v>
      </c>
      <c r="GF4" s="31" t="s">
        <v>122</v>
      </c>
      <c r="GH4" s="203">
        <v>14.1</v>
      </c>
      <c r="GI4" s="201">
        <v>0.54964539007092195</v>
      </c>
      <c r="GJ4" s="195">
        <v>2</v>
      </c>
      <c r="GK4" s="195">
        <v>3</v>
      </c>
      <c r="GL4" s="195" t="s">
        <v>96</v>
      </c>
      <c r="GM4" s="195" t="s">
        <v>98</v>
      </c>
      <c r="GN4" s="186">
        <v>14</v>
      </c>
      <c r="GO4" s="31" t="s">
        <v>122</v>
      </c>
      <c r="GZ4" s="203">
        <v>24.8</v>
      </c>
      <c r="HA4" s="201">
        <v>0.3125</v>
      </c>
      <c r="HB4" s="195">
        <v>2</v>
      </c>
      <c r="HC4" s="195">
        <v>3</v>
      </c>
      <c r="HD4" s="195" t="s">
        <v>96</v>
      </c>
      <c r="HE4" s="195" t="s">
        <v>98</v>
      </c>
      <c r="HF4" s="186">
        <v>16</v>
      </c>
      <c r="HG4" s="31" t="s">
        <v>122</v>
      </c>
      <c r="HI4" s="203">
        <v>10.1</v>
      </c>
      <c r="HJ4" s="201">
        <v>0.76732673267326734</v>
      </c>
      <c r="HK4" s="195">
        <v>2</v>
      </c>
      <c r="HL4" s="195">
        <v>3</v>
      </c>
      <c r="HM4" s="195" t="s">
        <v>96</v>
      </c>
      <c r="HN4" s="195" t="s">
        <v>98</v>
      </c>
      <c r="HO4" s="186">
        <v>17</v>
      </c>
      <c r="HP4" s="31" t="s">
        <v>122</v>
      </c>
      <c r="IA4" s="203">
        <v>6.8</v>
      </c>
      <c r="IB4" s="201">
        <v>1.1397058823529411</v>
      </c>
      <c r="IC4" s="195">
        <v>2</v>
      </c>
      <c r="ID4" s="195">
        <v>3</v>
      </c>
      <c r="IE4" s="195" t="s">
        <v>96</v>
      </c>
      <c r="IF4" s="195" t="s">
        <v>98</v>
      </c>
      <c r="IG4" s="186">
        <v>19</v>
      </c>
      <c r="IH4" s="31" t="s">
        <v>122</v>
      </c>
      <c r="IJ4" s="195">
        <v>18.100000000000001</v>
      </c>
      <c r="IK4" s="273">
        <v>0.42817679558011046</v>
      </c>
      <c r="IL4" s="195">
        <v>2</v>
      </c>
      <c r="IM4" s="195">
        <v>3</v>
      </c>
      <c r="IN4" s="186" t="s">
        <v>96</v>
      </c>
      <c r="IO4" s="186" t="s">
        <v>98</v>
      </c>
      <c r="IP4" s="130">
        <v>20</v>
      </c>
      <c r="IQ4" s="200" t="s">
        <v>122</v>
      </c>
      <c r="IS4" s="317" t="s">
        <v>81</v>
      </c>
      <c r="IT4" s="317" t="s">
        <v>187</v>
      </c>
      <c r="IU4" s="317" t="s">
        <v>188</v>
      </c>
      <c r="IW4" s="317" t="s">
        <v>81</v>
      </c>
      <c r="IX4" s="317" t="s">
        <v>187</v>
      </c>
      <c r="IY4" s="317" t="s">
        <v>188</v>
      </c>
    </row>
    <row r="5" spans="1:259">
      <c r="A5" s="195">
        <v>7</v>
      </c>
      <c r="B5" s="273">
        <v>1.9428571428571428</v>
      </c>
      <c r="C5" s="195">
        <v>1</v>
      </c>
      <c r="D5" s="195">
        <v>3</v>
      </c>
      <c r="E5" s="186" t="s">
        <v>96</v>
      </c>
      <c r="F5" s="186" t="s">
        <v>98</v>
      </c>
      <c r="G5" s="130">
        <v>7</v>
      </c>
      <c r="H5" s="31" t="s">
        <v>116</v>
      </c>
      <c r="J5" s="210">
        <v>6.7</v>
      </c>
      <c r="K5" s="273">
        <v>1.1567164179104477</v>
      </c>
      <c r="L5" s="210">
        <v>4</v>
      </c>
      <c r="M5" s="210">
        <v>4</v>
      </c>
      <c r="N5" s="277" t="s">
        <v>96</v>
      </c>
      <c r="O5" s="277" t="s">
        <v>98</v>
      </c>
      <c r="P5" s="130">
        <v>8</v>
      </c>
      <c r="Q5" s="31" t="s">
        <v>116</v>
      </c>
      <c r="S5" s="204">
        <v>6.4</v>
      </c>
      <c r="T5" s="202">
        <v>1.2109375</v>
      </c>
      <c r="U5" s="138">
        <v>4</v>
      </c>
      <c r="V5" s="31">
        <v>3</v>
      </c>
      <c r="W5" s="138" t="s">
        <v>96</v>
      </c>
      <c r="X5" s="138" t="s">
        <v>98</v>
      </c>
      <c r="Y5" s="130">
        <v>9</v>
      </c>
      <c r="Z5" s="31" t="s">
        <v>116</v>
      </c>
      <c r="AB5" s="195">
        <v>6.2</v>
      </c>
      <c r="AC5" s="274">
        <v>1.25</v>
      </c>
      <c r="AD5" s="138">
        <v>2</v>
      </c>
      <c r="AE5" s="138">
        <v>3</v>
      </c>
      <c r="AF5" s="130" t="s">
        <v>96</v>
      </c>
      <c r="AG5" s="130" t="s">
        <v>98</v>
      </c>
      <c r="AH5" s="130">
        <v>10</v>
      </c>
      <c r="AI5" s="31" t="s">
        <v>116</v>
      </c>
      <c r="AK5" s="210">
        <v>6.2</v>
      </c>
      <c r="AL5" s="274">
        <v>1.25</v>
      </c>
      <c r="AM5" s="210">
        <v>1</v>
      </c>
      <c r="AN5" s="210">
        <v>4</v>
      </c>
      <c r="AO5" s="277" t="s">
        <v>96</v>
      </c>
      <c r="AP5" s="277" t="s">
        <v>98</v>
      </c>
      <c r="AQ5" s="130">
        <v>11</v>
      </c>
      <c r="AR5" s="31" t="s">
        <v>116</v>
      </c>
      <c r="AT5" s="204">
        <v>5.5</v>
      </c>
      <c r="AU5" s="202">
        <v>1.4090909090909092</v>
      </c>
      <c r="AV5" s="138">
        <v>2</v>
      </c>
      <c r="AW5" s="31">
        <v>3</v>
      </c>
      <c r="AX5" s="138" t="s">
        <v>96</v>
      </c>
      <c r="AY5" s="138" t="s">
        <v>98</v>
      </c>
      <c r="AZ5" s="130">
        <v>12</v>
      </c>
      <c r="BA5" s="31" t="s">
        <v>116</v>
      </c>
      <c r="BC5" s="138">
        <v>5.8</v>
      </c>
      <c r="BD5" s="274">
        <v>1.3362068965517242</v>
      </c>
      <c r="BE5" s="138">
        <v>2</v>
      </c>
      <c r="BF5" s="138">
        <v>3</v>
      </c>
      <c r="BG5" s="130" t="s">
        <v>96</v>
      </c>
      <c r="BH5" s="130" t="s">
        <v>98</v>
      </c>
      <c r="BI5" s="130">
        <v>13</v>
      </c>
      <c r="BJ5" s="186" t="s">
        <v>116</v>
      </c>
      <c r="BL5" s="138">
        <v>6.5</v>
      </c>
      <c r="BM5" s="274">
        <v>1.1923076923076923</v>
      </c>
      <c r="BN5" s="138">
        <v>1</v>
      </c>
      <c r="BO5" s="138">
        <v>3</v>
      </c>
      <c r="BP5" s="130" t="s">
        <v>96</v>
      </c>
      <c r="BQ5" s="130" t="s">
        <v>98</v>
      </c>
      <c r="BR5" s="130">
        <v>14</v>
      </c>
      <c r="BS5" s="176" t="s">
        <v>116</v>
      </c>
      <c r="BU5" s="204">
        <v>9.6999999999999993</v>
      </c>
      <c r="BV5" s="202">
        <v>0.7989690721649485</v>
      </c>
      <c r="BW5" s="138">
        <v>2</v>
      </c>
      <c r="BX5" s="31">
        <v>3</v>
      </c>
      <c r="BY5" s="138" t="s">
        <v>96</v>
      </c>
      <c r="BZ5" s="138" t="s">
        <v>98</v>
      </c>
      <c r="CA5" s="130">
        <v>15</v>
      </c>
      <c r="CB5" s="31" t="s">
        <v>116</v>
      </c>
      <c r="CD5" s="138">
        <v>11</v>
      </c>
      <c r="CE5" s="274">
        <v>0.70454545454545459</v>
      </c>
      <c r="CF5" s="138">
        <v>1</v>
      </c>
      <c r="CG5" s="138">
        <v>3</v>
      </c>
      <c r="CH5" s="130" t="s">
        <v>96</v>
      </c>
      <c r="CI5" s="130" t="s">
        <v>98</v>
      </c>
      <c r="CJ5" s="130">
        <v>16</v>
      </c>
      <c r="CK5" s="31" t="s">
        <v>116</v>
      </c>
      <c r="CM5" s="138">
        <v>6.3</v>
      </c>
      <c r="CN5" s="274">
        <v>1.2301587301587302</v>
      </c>
      <c r="CO5" s="138">
        <v>1</v>
      </c>
      <c r="CP5" s="138">
        <v>3</v>
      </c>
      <c r="CQ5" s="130" t="s">
        <v>96</v>
      </c>
      <c r="CR5" s="130" t="s">
        <v>98</v>
      </c>
      <c r="CS5" s="130">
        <v>17</v>
      </c>
      <c r="CT5" s="176" t="s">
        <v>116</v>
      </c>
      <c r="CV5" s="204">
        <v>14</v>
      </c>
      <c r="CW5" s="202">
        <v>0.5535714285714286</v>
      </c>
      <c r="CX5" s="138">
        <v>2</v>
      </c>
      <c r="CY5" s="31">
        <v>3</v>
      </c>
      <c r="CZ5" s="138" t="s">
        <v>96</v>
      </c>
      <c r="DA5" s="138" t="s">
        <v>98</v>
      </c>
      <c r="DB5" s="130">
        <v>18</v>
      </c>
      <c r="DC5" s="31" t="s">
        <v>116</v>
      </c>
      <c r="DE5" s="138">
        <v>8.6</v>
      </c>
      <c r="DF5" s="274">
        <v>0.90116279069767447</v>
      </c>
      <c r="DG5" s="138">
        <v>2</v>
      </c>
      <c r="DH5" s="138">
        <v>3</v>
      </c>
      <c r="DI5" s="130" t="s">
        <v>96</v>
      </c>
      <c r="DJ5" s="130" t="s">
        <v>99</v>
      </c>
      <c r="DK5" s="130">
        <v>19</v>
      </c>
      <c r="DL5" s="31" t="s">
        <v>116</v>
      </c>
      <c r="DN5" s="138">
        <v>4.8</v>
      </c>
      <c r="DO5" s="274">
        <v>1.6145833333333335</v>
      </c>
      <c r="DP5" s="138">
        <v>1</v>
      </c>
      <c r="DQ5" s="138">
        <v>3</v>
      </c>
      <c r="DR5" s="130" t="s">
        <v>96</v>
      </c>
      <c r="DS5" s="130" t="s">
        <v>98</v>
      </c>
      <c r="DT5" s="186">
        <v>20</v>
      </c>
      <c r="DU5" s="176" t="s">
        <v>116</v>
      </c>
      <c r="DW5" s="203">
        <v>5.6</v>
      </c>
      <c r="DX5" s="201">
        <v>1.3839285714285716</v>
      </c>
      <c r="DY5" s="195">
        <v>1</v>
      </c>
      <c r="DZ5" s="168">
        <v>3</v>
      </c>
      <c r="EA5" s="195" t="s">
        <v>97</v>
      </c>
      <c r="EB5" s="195" t="s">
        <v>98</v>
      </c>
      <c r="EC5" s="130">
        <v>7</v>
      </c>
      <c r="ED5" s="31" t="s">
        <v>122</v>
      </c>
      <c r="EF5" s="206">
        <v>9.4</v>
      </c>
      <c r="EG5" s="201">
        <v>1.4468085106382977</v>
      </c>
      <c r="EH5" s="212">
        <v>2</v>
      </c>
      <c r="EI5" s="193">
        <v>3</v>
      </c>
      <c r="EJ5" s="212" t="s">
        <v>96</v>
      </c>
      <c r="EK5" s="212" t="s">
        <v>98</v>
      </c>
      <c r="EL5" s="186">
        <v>8</v>
      </c>
      <c r="EM5" s="31" t="s">
        <v>122</v>
      </c>
      <c r="EX5" s="203">
        <v>4.7</v>
      </c>
      <c r="EY5" s="201">
        <v>1.6489361702127658</v>
      </c>
      <c r="EZ5" s="195">
        <v>2</v>
      </c>
      <c r="FA5" s="168">
        <v>3</v>
      </c>
      <c r="FB5" s="195" t="s">
        <v>96</v>
      </c>
      <c r="FC5" s="195" t="s">
        <v>98</v>
      </c>
      <c r="FD5" s="186">
        <v>10</v>
      </c>
      <c r="FE5" s="31" t="s">
        <v>122</v>
      </c>
      <c r="FG5" s="206">
        <v>7.4</v>
      </c>
      <c r="FH5" s="201">
        <v>1.0472972972972971</v>
      </c>
      <c r="FI5" s="212">
        <v>1</v>
      </c>
      <c r="FJ5" s="193">
        <v>3</v>
      </c>
      <c r="FK5" s="212" t="s">
        <v>96</v>
      </c>
      <c r="FL5" s="212" t="s">
        <v>98</v>
      </c>
      <c r="FM5" s="186">
        <v>11</v>
      </c>
      <c r="FN5" s="31" t="s">
        <v>122</v>
      </c>
      <c r="FY5" s="203">
        <v>12.1</v>
      </c>
      <c r="FZ5" s="201">
        <v>0.64049586776859502</v>
      </c>
      <c r="GA5" s="195">
        <v>1</v>
      </c>
      <c r="GB5" s="195">
        <v>3</v>
      </c>
      <c r="GC5" s="195" t="s">
        <v>96</v>
      </c>
      <c r="GD5" s="195" t="s">
        <v>98</v>
      </c>
      <c r="GE5" s="186">
        <v>13</v>
      </c>
      <c r="GF5" s="31" t="s">
        <v>122</v>
      </c>
      <c r="GH5" s="203">
        <v>7.9</v>
      </c>
      <c r="GI5" s="201">
        <v>0.98101265822784811</v>
      </c>
      <c r="GJ5" s="195">
        <v>2</v>
      </c>
      <c r="GK5" s="195">
        <v>3</v>
      </c>
      <c r="GL5" s="195" t="s">
        <v>96</v>
      </c>
      <c r="GM5" s="195" t="s">
        <v>98</v>
      </c>
      <c r="GN5" s="186">
        <v>14</v>
      </c>
      <c r="GO5" s="31" t="s">
        <v>122</v>
      </c>
      <c r="GZ5" s="203">
        <v>8</v>
      </c>
      <c r="HA5" s="201">
        <v>0.96875</v>
      </c>
      <c r="HB5" s="195">
        <v>2</v>
      </c>
      <c r="HC5" s="195">
        <v>3</v>
      </c>
      <c r="HD5" s="195" t="s">
        <v>96</v>
      </c>
      <c r="HE5" s="195" t="s">
        <v>98</v>
      </c>
      <c r="HF5" s="186">
        <v>16</v>
      </c>
      <c r="HG5" s="31" t="s">
        <v>122</v>
      </c>
      <c r="HI5" s="203">
        <v>9.5</v>
      </c>
      <c r="HJ5" s="201">
        <v>0.81578947368421051</v>
      </c>
      <c r="HK5" s="195">
        <v>2</v>
      </c>
      <c r="HL5" s="195">
        <v>3</v>
      </c>
      <c r="HM5" s="195" t="s">
        <v>96</v>
      </c>
      <c r="HN5" s="195" t="s">
        <v>98</v>
      </c>
      <c r="HO5" s="186">
        <v>17</v>
      </c>
      <c r="HP5" s="31" t="s">
        <v>122</v>
      </c>
      <c r="IA5" s="203">
        <v>8.5</v>
      </c>
      <c r="IB5" s="201">
        <v>0.91176470588235292</v>
      </c>
      <c r="IC5" s="195">
        <v>6</v>
      </c>
      <c r="ID5" s="195">
        <v>3</v>
      </c>
      <c r="IE5" s="195" t="s">
        <v>96</v>
      </c>
      <c r="IF5" s="195" t="s">
        <v>98</v>
      </c>
      <c r="IG5" s="186">
        <v>19</v>
      </c>
      <c r="IH5" s="31" t="s">
        <v>122</v>
      </c>
      <c r="IJ5" s="195">
        <v>9.4</v>
      </c>
      <c r="IK5" s="273">
        <v>0.82446808510638292</v>
      </c>
      <c r="IL5" s="195">
        <v>4</v>
      </c>
      <c r="IM5" s="195">
        <v>3</v>
      </c>
      <c r="IN5" s="186" t="s">
        <v>96</v>
      </c>
      <c r="IO5" s="186" t="s">
        <v>98</v>
      </c>
      <c r="IP5" s="130">
        <v>20</v>
      </c>
      <c r="IQ5" s="200" t="s">
        <v>122</v>
      </c>
      <c r="IS5" s="491" t="s">
        <v>254</v>
      </c>
      <c r="IT5" s="31">
        <v>26</v>
      </c>
      <c r="IU5" s="31">
        <v>1.49</v>
      </c>
      <c r="IW5" s="491" t="s">
        <v>254</v>
      </c>
      <c r="IX5" s="31">
        <v>4</v>
      </c>
      <c r="IY5" s="31">
        <v>1.46</v>
      </c>
    </row>
    <row r="6" spans="1:259">
      <c r="A6" s="195">
        <v>9.6</v>
      </c>
      <c r="B6" s="273">
        <v>1.4166666666666667</v>
      </c>
      <c r="C6" s="195">
        <v>3</v>
      </c>
      <c r="D6" s="195">
        <v>3</v>
      </c>
      <c r="E6" s="186" t="s">
        <v>96</v>
      </c>
      <c r="F6" s="186" t="s">
        <v>98</v>
      </c>
      <c r="G6" s="130">
        <v>7</v>
      </c>
      <c r="H6" s="31" t="s">
        <v>116</v>
      </c>
      <c r="J6" s="210">
        <v>5.9</v>
      </c>
      <c r="K6" s="273">
        <v>1.3135593220338981</v>
      </c>
      <c r="L6" s="210">
        <v>1</v>
      </c>
      <c r="M6" s="210">
        <v>1</v>
      </c>
      <c r="N6" s="277" t="s">
        <v>96</v>
      </c>
      <c r="O6" s="277" t="s">
        <v>98</v>
      </c>
      <c r="P6" s="130">
        <v>8</v>
      </c>
      <c r="Q6" s="31" t="s">
        <v>116</v>
      </c>
      <c r="S6" s="204">
        <v>5.7</v>
      </c>
      <c r="T6" s="202">
        <v>1.3596491228070176</v>
      </c>
      <c r="U6" s="138">
        <v>3</v>
      </c>
      <c r="V6" s="31">
        <v>3</v>
      </c>
      <c r="W6" s="138" t="s">
        <v>96</v>
      </c>
      <c r="X6" s="138" t="s">
        <v>98</v>
      </c>
      <c r="Y6" s="130">
        <v>9</v>
      </c>
      <c r="Z6" s="31" t="s">
        <v>116</v>
      </c>
      <c r="AB6" s="138">
        <v>4.9000000000000004</v>
      </c>
      <c r="AC6" s="274">
        <v>1.5816326530612244</v>
      </c>
      <c r="AD6" s="138">
        <v>2</v>
      </c>
      <c r="AE6" s="138">
        <v>3</v>
      </c>
      <c r="AF6" s="130" t="s">
        <v>96</v>
      </c>
      <c r="AG6" s="130" t="s">
        <v>98</v>
      </c>
      <c r="AH6" s="130">
        <v>10</v>
      </c>
      <c r="AI6" s="31" t="s">
        <v>116</v>
      </c>
      <c r="AK6" s="210">
        <v>9.1</v>
      </c>
      <c r="AL6" s="274">
        <v>0.85164835164835173</v>
      </c>
      <c r="AM6" s="210">
        <v>2</v>
      </c>
      <c r="AN6" s="210">
        <v>4</v>
      </c>
      <c r="AO6" s="277" t="s">
        <v>96</v>
      </c>
      <c r="AP6" s="277" t="s">
        <v>98</v>
      </c>
      <c r="AQ6" s="130">
        <v>11</v>
      </c>
      <c r="AR6" s="31" t="s">
        <v>116</v>
      </c>
      <c r="AT6" s="204">
        <v>10.4</v>
      </c>
      <c r="AU6" s="202">
        <v>0.74519230769230771</v>
      </c>
      <c r="AV6" s="138">
        <v>2</v>
      </c>
      <c r="AW6" s="31">
        <v>3</v>
      </c>
      <c r="AX6" s="138" t="s">
        <v>96</v>
      </c>
      <c r="AY6" s="138" t="s">
        <v>98</v>
      </c>
      <c r="AZ6" s="130">
        <v>12</v>
      </c>
      <c r="BA6" s="31" t="s">
        <v>116</v>
      </c>
      <c r="BC6" s="138">
        <v>6.3</v>
      </c>
      <c r="BD6" s="274">
        <v>1.2301587301587302</v>
      </c>
      <c r="BE6" s="138">
        <v>2</v>
      </c>
      <c r="BF6" s="138">
        <v>5</v>
      </c>
      <c r="BG6" s="130" t="s">
        <v>96</v>
      </c>
      <c r="BH6" s="130" t="s">
        <v>98</v>
      </c>
      <c r="BI6" s="130">
        <v>13</v>
      </c>
      <c r="BJ6" s="186" t="s">
        <v>116</v>
      </c>
      <c r="BL6" s="138">
        <v>8.6999999999999993</v>
      </c>
      <c r="BM6" s="274">
        <v>0.8908045977011495</v>
      </c>
      <c r="BN6" s="138">
        <v>2</v>
      </c>
      <c r="BO6" s="138">
        <v>3</v>
      </c>
      <c r="BP6" s="130" t="s">
        <v>96</v>
      </c>
      <c r="BQ6" s="130" t="s">
        <v>98</v>
      </c>
      <c r="BR6" s="130">
        <v>14</v>
      </c>
      <c r="BS6" s="176" t="s">
        <v>116</v>
      </c>
      <c r="BU6" s="204">
        <v>7.4</v>
      </c>
      <c r="BV6" s="202">
        <v>1.0472972972972971</v>
      </c>
      <c r="BW6" s="138">
        <v>2</v>
      </c>
      <c r="BX6" s="31">
        <v>4</v>
      </c>
      <c r="BY6" s="138" t="s">
        <v>96</v>
      </c>
      <c r="BZ6" s="138" t="s">
        <v>99</v>
      </c>
      <c r="CA6" s="130">
        <v>15</v>
      </c>
      <c r="CB6" s="31" t="s">
        <v>116</v>
      </c>
      <c r="CD6" s="138">
        <v>6.7</v>
      </c>
      <c r="CE6" s="274">
        <v>1.1567164179104477</v>
      </c>
      <c r="CF6" s="138">
        <v>2</v>
      </c>
      <c r="CG6" s="138">
        <v>3</v>
      </c>
      <c r="CH6" s="130" t="s">
        <v>96</v>
      </c>
      <c r="CI6" s="130" t="s">
        <v>98</v>
      </c>
      <c r="CJ6" s="130">
        <v>16</v>
      </c>
      <c r="CK6" s="31" t="s">
        <v>116</v>
      </c>
      <c r="CM6" s="138">
        <v>6.5</v>
      </c>
      <c r="CN6" s="274">
        <v>1.1923076923076923</v>
      </c>
      <c r="CO6" s="138">
        <v>2</v>
      </c>
      <c r="CP6" s="138">
        <v>3</v>
      </c>
      <c r="CQ6" s="130" t="s">
        <v>96</v>
      </c>
      <c r="CR6" s="130" t="s">
        <v>98</v>
      </c>
      <c r="CS6" s="130">
        <v>17</v>
      </c>
      <c r="CT6" s="176" t="s">
        <v>116</v>
      </c>
      <c r="CV6" s="204">
        <v>6.9</v>
      </c>
      <c r="CW6" s="202">
        <v>1.1231884057971013</v>
      </c>
      <c r="CX6" s="138">
        <v>1</v>
      </c>
      <c r="CY6" s="31">
        <v>3</v>
      </c>
      <c r="CZ6" s="138" t="s">
        <v>96</v>
      </c>
      <c r="DA6" s="138" t="s">
        <v>98</v>
      </c>
      <c r="DB6" s="130">
        <v>18</v>
      </c>
      <c r="DC6" s="31" t="s">
        <v>116</v>
      </c>
      <c r="DE6" s="138">
        <v>9.6999999999999993</v>
      </c>
      <c r="DF6" s="274">
        <v>0.7989690721649485</v>
      </c>
      <c r="DG6" s="138">
        <v>2</v>
      </c>
      <c r="DH6" s="138">
        <v>3</v>
      </c>
      <c r="DI6" s="130" t="s">
        <v>96</v>
      </c>
      <c r="DJ6" s="130" t="s">
        <v>98</v>
      </c>
      <c r="DK6" s="130">
        <v>19</v>
      </c>
      <c r="DL6" s="31" t="s">
        <v>116</v>
      </c>
      <c r="DN6" s="138">
        <v>5.0999999999999996</v>
      </c>
      <c r="DO6" s="274">
        <v>1.5196078431372551</v>
      </c>
      <c r="DP6" s="138">
        <v>1</v>
      </c>
      <c r="DQ6" s="138">
        <v>3</v>
      </c>
      <c r="DR6" s="130" t="s">
        <v>96</v>
      </c>
      <c r="DS6" s="130" t="s">
        <v>98</v>
      </c>
      <c r="DT6" s="186">
        <v>20</v>
      </c>
      <c r="DU6" s="176" t="s">
        <v>116</v>
      </c>
      <c r="DW6" s="203">
        <v>6.7</v>
      </c>
      <c r="DX6" s="201">
        <v>1.1567164179104477</v>
      </c>
      <c r="DY6" s="195">
        <v>2</v>
      </c>
      <c r="DZ6" s="168">
        <v>3</v>
      </c>
      <c r="EA6" s="195" t="s">
        <v>97</v>
      </c>
      <c r="EB6" s="195" t="s">
        <v>98</v>
      </c>
      <c r="EC6" s="130">
        <v>7</v>
      </c>
      <c r="ED6" s="31" t="s">
        <v>122</v>
      </c>
      <c r="EF6" s="206">
        <v>6.1</v>
      </c>
      <c r="EG6" s="201">
        <v>1.2704918032786885</v>
      </c>
      <c r="EH6" s="212">
        <v>1</v>
      </c>
      <c r="EI6" s="193">
        <v>2</v>
      </c>
      <c r="EJ6" s="212" t="s">
        <v>97</v>
      </c>
      <c r="EK6" s="212" t="s">
        <v>98</v>
      </c>
      <c r="EL6" s="186">
        <v>8</v>
      </c>
      <c r="EM6" s="31" t="s">
        <v>122</v>
      </c>
      <c r="EX6" s="203">
        <v>8.1999999999999993</v>
      </c>
      <c r="EY6" s="201">
        <v>0.94512195121951226</v>
      </c>
      <c r="EZ6" s="195">
        <v>2</v>
      </c>
      <c r="FA6" s="168">
        <v>3</v>
      </c>
      <c r="FB6" s="195" t="s">
        <v>96</v>
      </c>
      <c r="FC6" s="195" t="s">
        <v>98</v>
      </c>
      <c r="FD6" s="186">
        <v>10</v>
      </c>
      <c r="FE6" s="31" t="s">
        <v>122</v>
      </c>
      <c r="FG6" s="206">
        <v>8.5</v>
      </c>
      <c r="FH6" s="201">
        <v>0.91176470588235292</v>
      </c>
      <c r="FI6" s="212">
        <v>2</v>
      </c>
      <c r="FJ6" s="193">
        <v>3</v>
      </c>
      <c r="FK6" s="212" t="s">
        <v>96</v>
      </c>
      <c r="FL6" s="212" t="s">
        <v>98</v>
      </c>
      <c r="FM6" s="186">
        <v>11</v>
      </c>
      <c r="FN6" s="31" t="s">
        <v>122</v>
      </c>
      <c r="FY6" s="203">
        <v>6.3</v>
      </c>
      <c r="FZ6" s="201">
        <v>1.2301587301587302</v>
      </c>
      <c r="GA6" s="195">
        <v>2</v>
      </c>
      <c r="GB6" s="195">
        <v>3</v>
      </c>
      <c r="GC6" s="195" t="s">
        <v>96</v>
      </c>
      <c r="GD6" s="195" t="s">
        <v>98</v>
      </c>
      <c r="GE6" s="186">
        <v>13</v>
      </c>
      <c r="GF6" s="31" t="s">
        <v>122</v>
      </c>
      <c r="GH6" s="203">
        <v>8.4</v>
      </c>
      <c r="GI6" s="201">
        <v>0.92261904761904756</v>
      </c>
      <c r="GJ6" s="195">
        <v>2</v>
      </c>
      <c r="GK6" s="195">
        <v>3</v>
      </c>
      <c r="GL6" s="195" t="s">
        <v>96</v>
      </c>
      <c r="GM6" s="195" t="s">
        <v>98</v>
      </c>
      <c r="GN6" s="186">
        <v>14</v>
      </c>
      <c r="GO6" s="31" t="s">
        <v>122</v>
      </c>
      <c r="GZ6" s="203">
        <v>7.8</v>
      </c>
      <c r="HA6" s="201">
        <v>0.99358974358974361</v>
      </c>
      <c r="HB6" s="195">
        <v>1</v>
      </c>
      <c r="HC6" s="195">
        <v>3</v>
      </c>
      <c r="HD6" s="195" t="s">
        <v>96</v>
      </c>
      <c r="HE6" s="195" t="s">
        <v>98</v>
      </c>
      <c r="HF6" s="186">
        <v>16</v>
      </c>
      <c r="HG6" s="31" t="s">
        <v>122</v>
      </c>
      <c r="HI6" s="203">
        <v>13.4</v>
      </c>
      <c r="HJ6" s="201">
        <v>0.57835820895522383</v>
      </c>
      <c r="HK6" s="195">
        <v>2</v>
      </c>
      <c r="HL6" s="195">
        <v>3</v>
      </c>
      <c r="HM6" s="195" t="s">
        <v>96</v>
      </c>
      <c r="HN6" s="195" t="s">
        <v>98</v>
      </c>
      <c r="HO6" s="186">
        <v>17</v>
      </c>
      <c r="HP6" s="31" t="s">
        <v>122</v>
      </c>
      <c r="IA6" s="203">
        <v>8.1</v>
      </c>
      <c r="IB6" s="201">
        <v>0.95679012345679015</v>
      </c>
      <c r="IC6" s="195">
        <v>2</v>
      </c>
      <c r="ID6" s="195">
        <v>3</v>
      </c>
      <c r="IE6" s="195" t="s">
        <v>96</v>
      </c>
      <c r="IF6" s="195" t="s">
        <v>98</v>
      </c>
      <c r="IG6" s="186">
        <v>19</v>
      </c>
      <c r="IH6" s="31" t="s">
        <v>122</v>
      </c>
      <c r="IJ6" s="195">
        <v>9.1999999999999993</v>
      </c>
      <c r="IK6" s="273">
        <v>0.84239130434782616</v>
      </c>
      <c r="IL6" s="195">
        <v>2</v>
      </c>
      <c r="IM6" s="195">
        <v>3</v>
      </c>
      <c r="IN6" s="186" t="s">
        <v>96</v>
      </c>
      <c r="IO6" s="186" t="s">
        <v>98</v>
      </c>
      <c r="IP6" s="130">
        <v>20</v>
      </c>
      <c r="IQ6" s="200" t="s">
        <v>122</v>
      </c>
      <c r="IS6" s="491" t="s">
        <v>253</v>
      </c>
      <c r="IT6" s="31">
        <v>14</v>
      </c>
      <c r="IU6" s="31">
        <v>1.41</v>
      </c>
      <c r="IW6" s="491" t="s">
        <v>253</v>
      </c>
      <c r="IX6" s="31">
        <v>16</v>
      </c>
      <c r="IY6" s="31">
        <v>1.34</v>
      </c>
    </row>
    <row r="7" spans="1:259">
      <c r="A7" s="195">
        <v>9.3000000000000007</v>
      </c>
      <c r="B7" s="273">
        <v>1.4623655913978493</v>
      </c>
      <c r="C7" s="195">
        <v>1</v>
      </c>
      <c r="D7" s="195">
        <v>3</v>
      </c>
      <c r="E7" s="186" t="s">
        <v>96</v>
      </c>
      <c r="F7" s="186" t="s">
        <v>99</v>
      </c>
      <c r="G7" s="130">
        <v>7</v>
      </c>
      <c r="H7" s="31" t="s">
        <v>116</v>
      </c>
      <c r="J7" s="210">
        <v>9.5</v>
      </c>
      <c r="K7" s="274">
        <v>1.4315789473684211</v>
      </c>
      <c r="L7" s="210">
        <v>1</v>
      </c>
      <c r="M7" s="210">
        <v>3</v>
      </c>
      <c r="N7" s="277" t="s">
        <v>96</v>
      </c>
      <c r="O7" s="277" t="s">
        <v>99</v>
      </c>
      <c r="P7" s="130">
        <v>8</v>
      </c>
      <c r="Q7" s="31" t="s">
        <v>116</v>
      </c>
      <c r="S7" s="204">
        <v>7.4</v>
      </c>
      <c r="T7" s="202">
        <v>1.0472972972972971</v>
      </c>
      <c r="U7" s="138">
        <v>2</v>
      </c>
      <c r="V7" s="31">
        <v>3</v>
      </c>
      <c r="W7" s="138" t="s">
        <v>96</v>
      </c>
      <c r="X7" s="138" t="s">
        <v>98</v>
      </c>
      <c r="Y7" s="130">
        <v>9</v>
      </c>
      <c r="Z7" s="31" t="s">
        <v>116</v>
      </c>
      <c r="AB7" s="138">
        <v>7.1</v>
      </c>
      <c r="AC7" s="274">
        <v>1.091549295774648</v>
      </c>
      <c r="AD7" s="138">
        <v>2</v>
      </c>
      <c r="AE7" s="138">
        <v>4</v>
      </c>
      <c r="AF7" s="130" t="s">
        <v>96</v>
      </c>
      <c r="AG7" s="130" t="s">
        <v>98</v>
      </c>
      <c r="AH7" s="130">
        <v>10</v>
      </c>
      <c r="AI7" s="31" t="s">
        <v>116</v>
      </c>
      <c r="AK7" s="210">
        <v>7.6</v>
      </c>
      <c r="AL7" s="274">
        <v>1.0197368421052633</v>
      </c>
      <c r="AM7" s="210">
        <v>2</v>
      </c>
      <c r="AN7" s="210">
        <v>3</v>
      </c>
      <c r="AO7" s="277" t="s">
        <v>96</v>
      </c>
      <c r="AP7" s="277" t="s">
        <v>98</v>
      </c>
      <c r="AQ7" s="130">
        <v>11</v>
      </c>
      <c r="AR7" s="31" t="s">
        <v>116</v>
      </c>
      <c r="AT7" s="204">
        <v>8.6</v>
      </c>
      <c r="AU7" s="202">
        <v>0.90116279069767447</v>
      </c>
      <c r="AV7" s="138">
        <v>2</v>
      </c>
      <c r="AW7" s="31">
        <v>3</v>
      </c>
      <c r="AX7" s="138" t="s">
        <v>96</v>
      </c>
      <c r="AY7" s="138" t="s">
        <v>98</v>
      </c>
      <c r="AZ7" s="130">
        <v>12</v>
      </c>
      <c r="BA7" s="31" t="s">
        <v>116</v>
      </c>
      <c r="BC7" s="138">
        <v>6.8</v>
      </c>
      <c r="BD7" s="274">
        <v>1.1397058823529411</v>
      </c>
      <c r="BE7" s="138">
        <v>2</v>
      </c>
      <c r="BF7" s="138">
        <v>4</v>
      </c>
      <c r="BG7" s="130" t="s">
        <v>96</v>
      </c>
      <c r="BH7" s="130" t="s">
        <v>98</v>
      </c>
      <c r="BI7" s="130">
        <v>13</v>
      </c>
      <c r="BJ7" s="186" t="s">
        <v>116</v>
      </c>
      <c r="BL7" s="138">
        <v>8.6</v>
      </c>
      <c r="BM7" s="274">
        <v>0.90116279069767447</v>
      </c>
      <c r="BN7" s="138">
        <v>4</v>
      </c>
      <c r="BO7" s="138">
        <v>5</v>
      </c>
      <c r="BP7" s="130" t="s">
        <v>96</v>
      </c>
      <c r="BQ7" s="130" t="s">
        <v>98</v>
      </c>
      <c r="BR7" s="130">
        <v>14</v>
      </c>
      <c r="BS7" s="176" t="s">
        <v>116</v>
      </c>
      <c r="BU7" s="204">
        <v>10.3</v>
      </c>
      <c r="BV7" s="202">
        <v>0.75242718446601942</v>
      </c>
      <c r="BW7" s="138">
        <v>3</v>
      </c>
      <c r="BX7" s="31">
        <v>3</v>
      </c>
      <c r="BY7" s="138" t="s">
        <v>96</v>
      </c>
      <c r="BZ7" s="138" t="s">
        <v>98</v>
      </c>
      <c r="CA7" s="130">
        <v>15</v>
      </c>
      <c r="CB7" s="31" t="s">
        <v>116</v>
      </c>
      <c r="CD7" s="138">
        <v>7.7</v>
      </c>
      <c r="CE7" s="274">
        <v>1.0064935064935066</v>
      </c>
      <c r="CF7" s="138">
        <v>2</v>
      </c>
      <c r="CG7" s="138">
        <v>3</v>
      </c>
      <c r="CH7" s="130" t="s">
        <v>96</v>
      </c>
      <c r="CI7" s="130" t="s">
        <v>98</v>
      </c>
      <c r="CJ7" s="130">
        <v>16</v>
      </c>
      <c r="CK7" s="31" t="s">
        <v>116</v>
      </c>
      <c r="CM7" s="138">
        <v>7</v>
      </c>
      <c r="CN7" s="274">
        <v>1.1071428571428572</v>
      </c>
      <c r="CO7" s="138">
        <v>2</v>
      </c>
      <c r="CP7" s="138">
        <v>3</v>
      </c>
      <c r="CQ7" s="130" t="s">
        <v>96</v>
      </c>
      <c r="CR7" s="130" t="s">
        <v>98</v>
      </c>
      <c r="CS7" s="130">
        <v>17</v>
      </c>
      <c r="CT7" s="176" t="s">
        <v>116</v>
      </c>
      <c r="CV7" s="204">
        <v>7.5</v>
      </c>
      <c r="CW7" s="202">
        <v>1.0333333333333334</v>
      </c>
      <c r="CX7" s="138">
        <v>1</v>
      </c>
      <c r="CY7" s="31">
        <v>3</v>
      </c>
      <c r="CZ7" s="138" t="s">
        <v>96</v>
      </c>
      <c r="DA7" s="138" t="s">
        <v>98</v>
      </c>
      <c r="DB7" s="130">
        <v>18</v>
      </c>
      <c r="DC7" s="31" t="s">
        <v>116</v>
      </c>
      <c r="DE7" s="138">
        <v>6.6</v>
      </c>
      <c r="DF7" s="274">
        <v>1.1742424242424243</v>
      </c>
      <c r="DG7" s="138">
        <v>3</v>
      </c>
      <c r="DH7" s="138">
        <v>3</v>
      </c>
      <c r="DI7" s="130" t="s">
        <v>96</v>
      </c>
      <c r="DJ7" s="130" t="s">
        <v>98</v>
      </c>
      <c r="DK7" s="130">
        <v>19</v>
      </c>
      <c r="DL7" s="31" t="s">
        <v>116</v>
      </c>
      <c r="DN7" s="138">
        <v>6</v>
      </c>
      <c r="DO7" s="274">
        <v>1.2916666666666667</v>
      </c>
      <c r="DP7" s="138">
        <v>1</v>
      </c>
      <c r="DQ7" s="138">
        <v>3</v>
      </c>
      <c r="DR7" s="130" t="s">
        <v>96</v>
      </c>
      <c r="DS7" s="130" t="s">
        <v>98</v>
      </c>
      <c r="DT7" s="186">
        <v>20</v>
      </c>
      <c r="DU7" s="176" t="s">
        <v>116</v>
      </c>
      <c r="DW7" s="203">
        <v>6.4</v>
      </c>
      <c r="DX7" s="201">
        <v>1.2109375</v>
      </c>
      <c r="DY7" s="195">
        <v>1</v>
      </c>
      <c r="DZ7" s="168">
        <v>3</v>
      </c>
      <c r="EA7" s="195" t="s">
        <v>97</v>
      </c>
      <c r="EB7" s="195" t="s">
        <v>98</v>
      </c>
      <c r="EC7" s="130">
        <v>7</v>
      </c>
      <c r="ED7" s="31" t="s">
        <v>122</v>
      </c>
      <c r="EF7" s="206">
        <v>9.6999999999999993</v>
      </c>
      <c r="EG7" s="201">
        <v>0.7989690721649485</v>
      </c>
      <c r="EH7" s="212">
        <v>1</v>
      </c>
      <c r="EI7" s="193">
        <v>4</v>
      </c>
      <c r="EJ7" s="212" t="s">
        <v>97</v>
      </c>
      <c r="EK7" s="212" t="s">
        <v>98</v>
      </c>
      <c r="EL7" s="186">
        <v>8</v>
      </c>
      <c r="EM7" s="31" t="s">
        <v>122</v>
      </c>
      <c r="EX7" s="203">
        <v>6</v>
      </c>
      <c r="EY7" s="201">
        <v>1.2916666666666667</v>
      </c>
      <c r="EZ7" s="195">
        <v>1</v>
      </c>
      <c r="FA7" s="195">
        <v>3</v>
      </c>
      <c r="FB7" s="195" t="s">
        <v>96</v>
      </c>
      <c r="FC7" s="195" t="s">
        <v>98</v>
      </c>
      <c r="FD7" s="186">
        <v>10</v>
      </c>
      <c r="FE7" s="31" t="s">
        <v>122</v>
      </c>
      <c r="FG7" s="207">
        <v>7.9</v>
      </c>
      <c r="FH7" s="202">
        <v>0.98101265822784811</v>
      </c>
      <c r="FI7" s="213">
        <v>3</v>
      </c>
      <c r="FJ7" s="191">
        <v>5</v>
      </c>
      <c r="FK7" s="213" t="s">
        <v>96</v>
      </c>
      <c r="FL7" s="213" t="s">
        <v>98</v>
      </c>
      <c r="FM7" s="186">
        <v>11</v>
      </c>
      <c r="FN7" s="31" t="s">
        <v>122</v>
      </c>
      <c r="FY7" s="203">
        <v>8.5</v>
      </c>
      <c r="FZ7" s="201">
        <v>0.91176470588235292</v>
      </c>
      <c r="GA7" s="195">
        <v>2</v>
      </c>
      <c r="GB7" s="195">
        <v>3</v>
      </c>
      <c r="GC7" s="195" t="s">
        <v>96</v>
      </c>
      <c r="GD7" s="195" t="s">
        <v>98</v>
      </c>
      <c r="GE7" s="186">
        <v>13</v>
      </c>
      <c r="GF7" s="31" t="s">
        <v>122</v>
      </c>
      <c r="GH7" s="203">
        <v>11.36</v>
      </c>
      <c r="GI7" s="201">
        <v>0.68221830985915499</v>
      </c>
      <c r="GJ7" s="195">
        <v>2</v>
      </c>
      <c r="GK7" s="195">
        <v>3</v>
      </c>
      <c r="GL7" s="195" t="s">
        <v>96</v>
      </c>
      <c r="GM7" s="195" t="s">
        <v>98</v>
      </c>
      <c r="GN7" s="186">
        <v>14</v>
      </c>
      <c r="GO7" s="31" t="s">
        <v>122</v>
      </c>
      <c r="GZ7" s="203">
        <v>5.6</v>
      </c>
      <c r="HA7" s="201">
        <v>1.3839285714285716</v>
      </c>
      <c r="HB7" s="195">
        <v>2</v>
      </c>
      <c r="HC7" s="195">
        <v>3</v>
      </c>
      <c r="HD7" s="195" t="s">
        <v>96</v>
      </c>
      <c r="HE7" s="195" t="s">
        <v>98</v>
      </c>
      <c r="HF7" s="186">
        <v>16</v>
      </c>
      <c r="HG7" s="31" t="s">
        <v>122</v>
      </c>
      <c r="HI7" s="203">
        <v>14.8</v>
      </c>
      <c r="HJ7" s="201">
        <v>0.91891891891891886</v>
      </c>
      <c r="HK7" s="195">
        <v>1</v>
      </c>
      <c r="HL7" s="195">
        <v>3</v>
      </c>
      <c r="HM7" s="195" t="s">
        <v>96</v>
      </c>
      <c r="HN7" s="195" t="s">
        <v>98</v>
      </c>
      <c r="HO7" s="186">
        <v>17</v>
      </c>
      <c r="HP7" s="31" t="s">
        <v>122</v>
      </c>
      <c r="IA7" s="204">
        <v>5.0999999999999996</v>
      </c>
      <c r="IB7" s="202">
        <v>1.5196078431372551</v>
      </c>
      <c r="IC7" s="138">
        <v>1</v>
      </c>
      <c r="ID7" s="138">
        <v>3</v>
      </c>
      <c r="IE7" s="138" t="s">
        <v>96</v>
      </c>
      <c r="IF7" s="138" t="s">
        <v>98</v>
      </c>
      <c r="IG7" s="186">
        <v>19</v>
      </c>
      <c r="IH7" s="31" t="s">
        <v>122</v>
      </c>
      <c r="IJ7" s="195">
        <v>7.5</v>
      </c>
      <c r="IK7" s="273">
        <v>1.0333333333333334</v>
      </c>
      <c r="IL7" s="195">
        <v>2</v>
      </c>
      <c r="IM7" s="195">
        <v>3</v>
      </c>
      <c r="IN7" s="186" t="s">
        <v>96</v>
      </c>
      <c r="IO7" s="186" t="s">
        <v>99</v>
      </c>
      <c r="IP7" s="130">
        <v>20</v>
      </c>
      <c r="IQ7" s="200" t="s">
        <v>122</v>
      </c>
      <c r="IS7" s="491" t="s">
        <v>252</v>
      </c>
      <c r="IT7" s="31">
        <v>32</v>
      </c>
      <c r="IU7" s="31">
        <v>1.33</v>
      </c>
      <c r="IW7" s="491" t="s">
        <v>252</v>
      </c>
      <c r="IX7" s="31"/>
      <c r="IY7" s="31"/>
    </row>
    <row r="8" spans="1:259">
      <c r="A8" s="195">
        <v>7.6</v>
      </c>
      <c r="B8" s="273">
        <v>1.0197368421052633</v>
      </c>
      <c r="C8" s="195">
        <v>1</v>
      </c>
      <c r="D8" s="195">
        <v>3</v>
      </c>
      <c r="E8" s="186" t="s">
        <v>97</v>
      </c>
      <c r="F8" s="186" t="s">
        <v>98</v>
      </c>
      <c r="G8" s="130">
        <v>7</v>
      </c>
      <c r="H8" s="31" t="s">
        <v>116</v>
      </c>
      <c r="J8" s="209">
        <v>4.0999999999999996</v>
      </c>
      <c r="K8" s="273">
        <v>1.8902439024390245</v>
      </c>
      <c r="L8" s="209">
        <v>1</v>
      </c>
      <c r="M8" s="209">
        <v>3</v>
      </c>
      <c r="N8" s="276" t="s">
        <v>97</v>
      </c>
      <c r="O8" s="276" t="s">
        <v>98</v>
      </c>
      <c r="P8" s="130">
        <v>8</v>
      </c>
      <c r="Q8" s="31" t="s">
        <v>116</v>
      </c>
      <c r="S8" s="204">
        <v>7.5</v>
      </c>
      <c r="T8" s="202">
        <v>1.0333333333333334</v>
      </c>
      <c r="U8" s="138">
        <v>4</v>
      </c>
      <c r="V8" s="31">
        <v>5</v>
      </c>
      <c r="W8" s="138" t="s">
        <v>96</v>
      </c>
      <c r="X8" s="138" t="s">
        <v>98</v>
      </c>
      <c r="Y8" s="130">
        <v>9</v>
      </c>
      <c r="Z8" s="31" t="s">
        <v>116</v>
      </c>
      <c r="AB8" s="138">
        <v>5.2</v>
      </c>
      <c r="AC8" s="274">
        <v>1.4903846153846154</v>
      </c>
      <c r="AD8" s="138">
        <v>2</v>
      </c>
      <c r="AE8" s="138">
        <v>3</v>
      </c>
      <c r="AF8" s="130" t="s">
        <v>96</v>
      </c>
      <c r="AG8" s="130" t="s">
        <v>98</v>
      </c>
      <c r="AH8" s="130">
        <v>10</v>
      </c>
      <c r="AI8" s="31" t="s">
        <v>116</v>
      </c>
      <c r="AK8" s="210">
        <v>9.1</v>
      </c>
      <c r="AL8" s="274">
        <v>0.85164835164835173</v>
      </c>
      <c r="AM8" s="210">
        <v>2</v>
      </c>
      <c r="AN8" s="210">
        <v>3</v>
      </c>
      <c r="AO8" s="277" t="s">
        <v>96</v>
      </c>
      <c r="AP8" s="277" t="s">
        <v>98</v>
      </c>
      <c r="AQ8" s="130">
        <v>11</v>
      </c>
      <c r="AR8" s="31" t="s">
        <v>116</v>
      </c>
      <c r="AT8" s="204">
        <v>6.4</v>
      </c>
      <c r="AU8" s="202">
        <v>1.2109375</v>
      </c>
      <c r="AV8" s="138">
        <v>2</v>
      </c>
      <c r="AW8" s="31">
        <v>3</v>
      </c>
      <c r="AX8" s="138" t="s">
        <v>96</v>
      </c>
      <c r="AY8" s="138" t="s">
        <v>98</v>
      </c>
      <c r="AZ8" s="130">
        <v>12</v>
      </c>
      <c r="BA8" s="31" t="s">
        <v>116</v>
      </c>
      <c r="BC8" s="138">
        <v>6.3</v>
      </c>
      <c r="BD8" s="274">
        <v>1.2301587301587302</v>
      </c>
      <c r="BE8" s="138">
        <v>2</v>
      </c>
      <c r="BF8" s="138">
        <v>3</v>
      </c>
      <c r="BG8" s="130" t="s">
        <v>96</v>
      </c>
      <c r="BH8" s="130" t="s">
        <v>98</v>
      </c>
      <c r="BI8" s="130">
        <v>13</v>
      </c>
      <c r="BJ8" s="186" t="s">
        <v>116</v>
      </c>
      <c r="BL8" s="138">
        <v>5.3</v>
      </c>
      <c r="BM8" s="274">
        <v>1.4622641509433962</v>
      </c>
      <c r="BN8" s="138">
        <v>1</v>
      </c>
      <c r="BO8" s="138">
        <v>3</v>
      </c>
      <c r="BP8" s="130" t="s">
        <v>96</v>
      </c>
      <c r="BQ8" s="130" t="s">
        <v>98</v>
      </c>
      <c r="BR8" s="130">
        <v>14</v>
      </c>
      <c r="BS8" s="176" t="s">
        <v>116</v>
      </c>
      <c r="BU8" s="204">
        <v>6</v>
      </c>
      <c r="BV8" s="202">
        <v>1.2916666666666667</v>
      </c>
      <c r="BW8" s="138">
        <v>2</v>
      </c>
      <c r="BX8" s="31">
        <v>3</v>
      </c>
      <c r="BY8" s="138" t="s">
        <v>96</v>
      </c>
      <c r="BZ8" s="138" t="s">
        <v>98</v>
      </c>
      <c r="CA8" s="130">
        <v>15</v>
      </c>
      <c r="CB8" s="31" t="s">
        <v>116</v>
      </c>
      <c r="CD8" s="138">
        <v>6.5</v>
      </c>
      <c r="CE8" s="274">
        <v>1.1923076923076923</v>
      </c>
      <c r="CF8" s="138">
        <v>1</v>
      </c>
      <c r="CG8" s="138">
        <v>3</v>
      </c>
      <c r="CH8" s="130" t="s">
        <v>96</v>
      </c>
      <c r="CI8" s="130" t="s">
        <v>98</v>
      </c>
      <c r="CJ8" s="130">
        <v>16</v>
      </c>
      <c r="CK8" s="31" t="s">
        <v>116</v>
      </c>
      <c r="CM8" s="138">
        <v>8.6</v>
      </c>
      <c r="CN8" s="274">
        <v>0.90116279069767447</v>
      </c>
      <c r="CO8" s="138">
        <v>6</v>
      </c>
      <c r="CP8" s="138">
        <v>3</v>
      </c>
      <c r="CQ8" s="130" t="s">
        <v>96</v>
      </c>
      <c r="CR8" s="130" t="s">
        <v>98</v>
      </c>
      <c r="CS8" s="130">
        <v>17</v>
      </c>
      <c r="CT8" s="176" t="s">
        <v>116</v>
      </c>
      <c r="CV8" s="204">
        <v>5.4</v>
      </c>
      <c r="CW8" s="202">
        <v>1.4351851851851851</v>
      </c>
      <c r="CX8" s="138">
        <v>1</v>
      </c>
      <c r="CY8" s="31">
        <v>3</v>
      </c>
      <c r="CZ8" s="138" t="s">
        <v>96</v>
      </c>
      <c r="DA8" s="138" t="s">
        <v>98</v>
      </c>
      <c r="DB8" s="130">
        <v>18</v>
      </c>
      <c r="DC8" s="31" t="s">
        <v>116</v>
      </c>
      <c r="DE8" s="138">
        <v>6.6</v>
      </c>
      <c r="DF8" s="274">
        <v>1.1742424242424243</v>
      </c>
      <c r="DG8" s="138">
        <v>5</v>
      </c>
      <c r="DH8" s="138">
        <v>3</v>
      </c>
      <c r="DI8" s="130" t="s">
        <v>96</v>
      </c>
      <c r="DJ8" s="130" t="s">
        <v>98</v>
      </c>
      <c r="DK8" s="130">
        <v>19</v>
      </c>
      <c r="DL8" s="31" t="s">
        <v>116</v>
      </c>
      <c r="DN8" s="138">
        <v>7.1</v>
      </c>
      <c r="DO8" s="274">
        <v>1.091549295774648</v>
      </c>
      <c r="DP8" s="138">
        <v>2</v>
      </c>
      <c r="DQ8" s="138">
        <v>3</v>
      </c>
      <c r="DR8" s="130" t="s">
        <v>96</v>
      </c>
      <c r="DS8" s="130" t="s">
        <v>98</v>
      </c>
      <c r="DT8" s="186">
        <v>20</v>
      </c>
      <c r="DU8" s="176" t="s">
        <v>116</v>
      </c>
      <c r="DW8" s="203">
        <v>5.8</v>
      </c>
      <c r="DX8" s="201">
        <v>1.3362068965517242</v>
      </c>
      <c r="DY8" s="195">
        <v>1</v>
      </c>
      <c r="DZ8" s="168">
        <v>3</v>
      </c>
      <c r="EA8" s="195" t="s">
        <v>97</v>
      </c>
      <c r="EB8" s="195" t="s">
        <v>98</v>
      </c>
      <c r="EC8" s="130">
        <v>7</v>
      </c>
      <c r="ED8" s="31" t="s">
        <v>122</v>
      </c>
      <c r="EF8" s="206">
        <v>7.6</v>
      </c>
      <c r="EG8" s="201">
        <v>1.0197368421052633</v>
      </c>
      <c r="EH8" s="212">
        <v>2</v>
      </c>
      <c r="EI8" s="193">
        <v>3</v>
      </c>
      <c r="EJ8" s="212" t="s">
        <v>97</v>
      </c>
      <c r="EK8" s="212" t="s">
        <v>98</v>
      </c>
      <c r="EL8" s="186">
        <v>8</v>
      </c>
      <c r="EM8" s="31" t="s">
        <v>122</v>
      </c>
      <c r="EX8" s="204">
        <v>5.7</v>
      </c>
      <c r="EY8" s="202">
        <v>1.3596491228070176</v>
      </c>
      <c r="EZ8" s="138">
        <v>2</v>
      </c>
      <c r="FA8" s="138">
        <v>3</v>
      </c>
      <c r="FB8" s="138" t="s">
        <v>96</v>
      </c>
      <c r="FC8" s="138" t="s">
        <v>98</v>
      </c>
      <c r="FD8" s="186">
        <v>10</v>
      </c>
      <c r="FE8" s="31" t="s">
        <v>122</v>
      </c>
      <c r="FG8" s="207">
        <v>5.9</v>
      </c>
      <c r="FH8" s="202">
        <v>1.3135593220338981</v>
      </c>
      <c r="FI8" s="213">
        <v>2</v>
      </c>
      <c r="FJ8" s="191">
        <v>3</v>
      </c>
      <c r="FK8" s="213" t="s">
        <v>96</v>
      </c>
      <c r="FL8" s="213" t="s">
        <v>98</v>
      </c>
      <c r="FM8" s="186">
        <v>11</v>
      </c>
      <c r="FN8" s="31" t="s">
        <v>122</v>
      </c>
      <c r="FY8" s="204">
        <v>8.4</v>
      </c>
      <c r="FZ8" s="202">
        <v>0.92261904761904756</v>
      </c>
      <c r="GA8" s="138">
        <v>2</v>
      </c>
      <c r="GB8" s="138">
        <v>3</v>
      </c>
      <c r="GC8" s="138" t="s">
        <v>96</v>
      </c>
      <c r="GD8" s="138" t="s">
        <v>98</v>
      </c>
      <c r="GE8" s="186">
        <v>13</v>
      </c>
      <c r="GF8" s="31" t="s">
        <v>122</v>
      </c>
      <c r="GH8" s="203">
        <v>9.1999999999999993</v>
      </c>
      <c r="GI8" s="201">
        <v>1.4782608695652175</v>
      </c>
      <c r="GJ8" s="195">
        <v>2</v>
      </c>
      <c r="GK8" s="195">
        <v>3</v>
      </c>
      <c r="GL8" s="195" t="s">
        <v>96</v>
      </c>
      <c r="GM8" s="195" t="s">
        <v>98</v>
      </c>
      <c r="GN8" s="186">
        <v>14</v>
      </c>
      <c r="GO8" s="31" t="s">
        <v>122</v>
      </c>
      <c r="GZ8" s="203">
        <v>7.8</v>
      </c>
      <c r="HA8" s="201">
        <v>0.99358974358974361</v>
      </c>
      <c r="HB8" s="195">
        <v>2</v>
      </c>
      <c r="HC8" s="195">
        <v>3</v>
      </c>
      <c r="HD8" s="195" t="s">
        <v>114</v>
      </c>
      <c r="HE8" s="195" t="s">
        <v>98</v>
      </c>
      <c r="HF8" s="186">
        <v>16</v>
      </c>
      <c r="HG8" s="31" t="s">
        <v>122</v>
      </c>
      <c r="HI8" s="203">
        <v>10.6</v>
      </c>
      <c r="HJ8" s="201">
        <v>1.2830188679245282</v>
      </c>
      <c r="HK8" s="195">
        <v>2</v>
      </c>
      <c r="HL8" s="195">
        <v>3</v>
      </c>
      <c r="HM8" s="195" t="s">
        <v>96</v>
      </c>
      <c r="HN8" s="195" t="s">
        <v>98</v>
      </c>
      <c r="HO8" s="186">
        <v>17</v>
      </c>
      <c r="HP8" s="31" t="s">
        <v>122</v>
      </c>
      <c r="IA8" s="204">
        <v>6.6</v>
      </c>
      <c r="IB8" s="202">
        <v>1.1742424242424243</v>
      </c>
      <c r="IC8" s="138">
        <v>2</v>
      </c>
      <c r="ID8" s="138">
        <v>3</v>
      </c>
      <c r="IE8" s="138" t="s">
        <v>96</v>
      </c>
      <c r="IF8" s="138" t="s">
        <v>98</v>
      </c>
      <c r="IG8" s="186">
        <v>19</v>
      </c>
      <c r="IH8" s="31" t="s">
        <v>122</v>
      </c>
      <c r="IJ8" s="195">
        <v>6.9</v>
      </c>
      <c r="IK8" s="273">
        <v>1.1231884057971013</v>
      </c>
      <c r="IL8" s="195">
        <v>2</v>
      </c>
      <c r="IM8" s="195">
        <v>3</v>
      </c>
      <c r="IN8" s="186" t="s">
        <v>96</v>
      </c>
      <c r="IO8" s="186" t="s">
        <v>98</v>
      </c>
      <c r="IP8" s="130">
        <v>20</v>
      </c>
      <c r="IQ8" s="200" t="s">
        <v>122</v>
      </c>
      <c r="IS8" s="491" t="s">
        <v>251</v>
      </c>
      <c r="IT8" s="31">
        <v>40</v>
      </c>
      <c r="IU8" s="31">
        <v>1.32</v>
      </c>
      <c r="IW8" s="491" t="s">
        <v>251</v>
      </c>
      <c r="IX8" s="31">
        <v>50</v>
      </c>
      <c r="IY8" s="31">
        <v>1.29</v>
      </c>
    </row>
    <row r="9" spans="1:259">
      <c r="A9" s="195">
        <v>3.2</v>
      </c>
      <c r="B9" s="273">
        <v>2.421875</v>
      </c>
      <c r="C9" s="195">
        <v>1</v>
      </c>
      <c r="D9" s="195">
        <v>3</v>
      </c>
      <c r="E9" s="186" t="s">
        <v>97</v>
      </c>
      <c r="F9" s="186" t="s">
        <v>98</v>
      </c>
      <c r="G9" s="130">
        <v>7</v>
      </c>
      <c r="H9" s="31" t="s">
        <v>116</v>
      </c>
      <c r="J9" s="210">
        <v>5.4</v>
      </c>
      <c r="K9" s="273">
        <v>1.4351851851851851</v>
      </c>
      <c r="L9" s="210">
        <v>2</v>
      </c>
      <c r="M9" s="210">
        <v>3</v>
      </c>
      <c r="N9" s="277" t="s">
        <v>97</v>
      </c>
      <c r="O9" s="277" t="s">
        <v>98</v>
      </c>
      <c r="P9" s="130">
        <v>8</v>
      </c>
      <c r="Q9" s="31" t="s">
        <v>116</v>
      </c>
      <c r="S9" s="204">
        <v>6.3</v>
      </c>
      <c r="T9" s="202">
        <v>1.2301587301587302</v>
      </c>
      <c r="U9" s="138">
        <v>2</v>
      </c>
      <c r="V9" s="31">
        <v>3</v>
      </c>
      <c r="W9" s="138" t="s">
        <v>96</v>
      </c>
      <c r="X9" s="138" t="s">
        <v>98</v>
      </c>
      <c r="Y9" s="130">
        <v>9</v>
      </c>
      <c r="Z9" s="31" t="s">
        <v>116</v>
      </c>
      <c r="AB9" s="138">
        <v>11.2</v>
      </c>
      <c r="AC9" s="274">
        <v>0.69196428571428581</v>
      </c>
      <c r="AD9" s="138">
        <v>4</v>
      </c>
      <c r="AE9" s="138">
        <v>3</v>
      </c>
      <c r="AF9" s="130" t="s">
        <v>96</v>
      </c>
      <c r="AG9" s="130" t="s">
        <v>98</v>
      </c>
      <c r="AH9" s="130">
        <v>10</v>
      </c>
      <c r="AI9" s="31" t="s">
        <v>116</v>
      </c>
      <c r="AK9" s="210">
        <v>6.1</v>
      </c>
      <c r="AL9" s="274">
        <v>1.2704918032786885</v>
      </c>
      <c r="AM9" s="210">
        <v>2</v>
      </c>
      <c r="AN9" s="210">
        <v>3</v>
      </c>
      <c r="AO9" s="277" t="s">
        <v>96</v>
      </c>
      <c r="AP9" s="277" t="s">
        <v>98</v>
      </c>
      <c r="AQ9" s="130">
        <v>11</v>
      </c>
      <c r="AR9" s="31" t="s">
        <v>116</v>
      </c>
      <c r="AT9" s="204">
        <v>8.6999999999999993</v>
      </c>
      <c r="AU9" s="202">
        <v>0.8908045977011495</v>
      </c>
      <c r="AV9" s="138">
        <v>2</v>
      </c>
      <c r="AW9" s="31">
        <v>3</v>
      </c>
      <c r="AX9" s="138" t="s">
        <v>96</v>
      </c>
      <c r="AY9" s="138" t="s">
        <v>98</v>
      </c>
      <c r="AZ9" s="130">
        <v>12</v>
      </c>
      <c r="BA9" s="31" t="s">
        <v>116</v>
      </c>
      <c r="BC9" s="138">
        <v>6.5</v>
      </c>
      <c r="BD9" s="274">
        <v>1.1923076923076923</v>
      </c>
      <c r="BE9" s="138">
        <v>1</v>
      </c>
      <c r="BF9" s="138">
        <v>3</v>
      </c>
      <c r="BG9" s="130" t="s">
        <v>96</v>
      </c>
      <c r="BH9" s="130" t="s">
        <v>99</v>
      </c>
      <c r="BI9" s="130">
        <v>13</v>
      </c>
      <c r="BJ9" s="186" t="s">
        <v>116</v>
      </c>
      <c r="BL9" s="138">
        <v>6</v>
      </c>
      <c r="BM9" s="274">
        <v>1.2916666666666667</v>
      </c>
      <c r="BN9" s="138">
        <v>2</v>
      </c>
      <c r="BO9" s="138">
        <v>3</v>
      </c>
      <c r="BP9" s="130" t="s">
        <v>96</v>
      </c>
      <c r="BQ9" s="130" t="s">
        <v>98</v>
      </c>
      <c r="BR9" s="130">
        <v>14</v>
      </c>
      <c r="BS9" s="176" t="s">
        <v>116</v>
      </c>
      <c r="BU9" s="204">
        <v>5.0999999999999996</v>
      </c>
      <c r="BV9" s="202">
        <v>1.5196078431372551</v>
      </c>
      <c r="BW9" s="138">
        <v>1</v>
      </c>
      <c r="BX9" s="31">
        <v>3</v>
      </c>
      <c r="BY9" s="138" t="s">
        <v>96</v>
      </c>
      <c r="BZ9" s="138" t="s">
        <v>99</v>
      </c>
      <c r="CA9" s="130">
        <v>15</v>
      </c>
      <c r="CB9" s="31" t="s">
        <v>116</v>
      </c>
      <c r="CD9" s="138">
        <v>14.6</v>
      </c>
      <c r="CE9" s="274">
        <v>0.53082191780821919</v>
      </c>
      <c r="CF9" s="138">
        <v>3</v>
      </c>
      <c r="CG9" s="138">
        <v>3</v>
      </c>
      <c r="CH9" s="130" t="s">
        <v>96</v>
      </c>
      <c r="CI9" s="130" t="s">
        <v>98</v>
      </c>
      <c r="CJ9" s="130">
        <v>16</v>
      </c>
      <c r="CK9" s="31" t="s">
        <v>116</v>
      </c>
      <c r="CM9" s="138">
        <v>6.5</v>
      </c>
      <c r="CN9" s="274">
        <v>1.1923076923076923</v>
      </c>
      <c r="CO9" s="138">
        <v>1</v>
      </c>
      <c r="CP9" s="138">
        <v>3</v>
      </c>
      <c r="CQ9" s="130" t="s">
        <v>96</v>
      </c>
      <c r="CR9" s="130" t="s">
        <v>98</v>
      </c>
      <c r="CS9" s="130">
        <v>17</v>
      </c>
      <c r="CT9" s="176" t="s">
        <v>116</v>
      </c>
      <c r="CV9" s="204">
        <v>9.6</v>
      </c>
      <c r="CW9" s="202">
        <v>0.80729166666666674</v>
      </c>
      <c r="CX9" s="138">
        <v>1</v>
      </c>
      <c r="CY9" s="31">
        <v>3</v>
      </c>
      <c r="CZ9" s="138" t="s">
        <v>96</v>
      </c>
      <c r="DA9" s="138" t="s">
        <v>98</v>
      </c>
      <c r="DB9" s="130">
        <v>18</v>
      </c>
      <c r="DC9" s="31" t="s">
        <v>116</v>
      </c>
      <c r="DE9" s="138">
        <v>6.9</v>
      </c>
      <c r="DF9" s="274">
        <v>1.1231884057971013</v>
      </c>
      <c r="DG9" s="138">
        <v>2</v>
      </c>
      <c r="DH9" s="138">
        <v>3</v>
      </c>
      <c r="DI9" s="130" t="s">
        <v>96</v>
      </c>
      <c r="DJ9" s="130" t="s">
        <v>98</v>
      </c>
      <c r="DK9" s="130">
        <v>19</v>
      </c>
      <c r="DL9" s="31" t="s">
        <v>116</v>
      </c>
      <c r="DN9" s="138">
        <v>6.7</v>
      </c>
      <c r="DO9" s="274">
        <v>1.1567164179104477</v>
      </c>
      <c r="DP9" s="138">
        <v>2</v>
      </c>
      <c r="DQ9" s="138">
        <v>3</v>
      </c>
      <c r="DR9" s="130" t="s">
        <v>96</v>
      </c>
      <c r="DS9" s="130" t="s">
        <v>98</v>
      </c>
      <c r="DT9" s="186">
        <v>20</v>
      </c>
      <c r="DU9" s="176" t="s">
        <v>116</v>
      </c>
      <c r="DW9" s="203">
        <v>5.0999999999999996</v>
      </c>
      <c r="DX9" s="201">
        <v>1.5196078431372551</v>
      </c>
      <c r="DY9" s="195">
        <v>1</v>
      </c>
      <c r="DZ9" s="168">
        <v>3</v>
      </c>
      <c r="EA9" s="195" t="s">
        <v>97</v>
      </c>
      <c r="EB9" s="195" t="s">
        <v>98</v>
      </c>
      <c r="EC9" s="130">
        <v>7</v>
      </c>
      <c r="ED9" s="31" t="s">
        <v>122</v>
      </c>
      <c r="EF9" s="206">
        <v>4.9000000000000004</v>
      </c>
      <c r="EG9" s="201">
        <v>1.5816326530612244</v>
      </c>
      <c r="EH9" s="212">
        <v>1</v>
      </c>
      <c r="EI9" s="193">
        <v>3</v>
      </c>
      <c r="EJ9" s="212" t="s">
        <v>97</v>
      </c>
      <c r="EK9" s="212" t="s">
        <v>98</v>
      </c>
      <c r="EL9" s="186">
        <v>8</v>
      </c>
      <c r="EM9" s="31" t="s">
        <v>122</v>
      </c>
      <c r="EX9" s="204">
        <v>6</v>
      </c>
      <c r="EY9" s="202">
        <v>1.2916666666666667</v>
      </c>
      <c r="EZ9" s="138">
        <v>3</v>
      </c>
      <c r="FA9" s="138">
        <v>3</v>
      </c>
      <c r="FB9" s="138" t="s">
        <v>96</v>
      </c>
      <c r="FC9" s="138" t="s">
        <v>98</v>
      </c>
      <c r="FD9" s="186">
        <v>10</v>
      </c>
      <c r="FE9" s="31" t="s">
        <v>122</v>
      </c>
      <c r="FG9" s="206">
        <v>14</v>
      </c>
      <c r="FH9" s="201">
        <v>0.97142857142857142</v>
      </c>
      <c r="FI9" s="212">
        <v>7</v>
      </c>
      <c r="FJ9" s="193">
        <v>3</v>
      </c>
      <c r="FK9" s="212" t="s">
        <v>96</v>
      </c>
      <c r="FL9" s="212" t="s">
        <v>98</v>
      </c>
      <c r="FM9" s="186">
        <v>11</v>
      </c>
      <c r="FN9" s="31" t="s">
        <v>122</v>
      </c>
      <c r="FY9" s="204">
        <v>8</v>
      </c>
      <c r="FZ9" s="202">
        <v>0.96875</v>
      </c>
      <c r="GA9" s="138">
        <v>2</v>
      </c>
      <c r="GB9" s="138">
        <v>3</v>
      </c>
      <c r="GC9" s="138" t="s">
        <v>96</v>
      </c>
      <c r="GD9" s="138" t="s">
        <v>98</v>
      </c>
      <c r="GE9" s="186">
        <v>13</v>
      </c>
      <c r="GF9" s="31" t="s">
        <v>122</v>
      </c>
      <c r="GH9" s="203">
        <v>19.7</v>
      </c>
      <c r="GI9" s="201">
        <v>0.69035532994923854</v>
      </c>
      <c r="GJ9" s="195">
        <v>4</v>
      </c>
      <c r="GK9" s="195">
        <v>5</v>
      </c>
      <c r="GL9" s="195" t="s">
        <v>96</v>
      </c>
      <c r="GM9" s="195" t="s">
        <v>100</v>
      </c>
      <c r="GN9" s="186">
        <v>14</v>
      </c>
      <c r="GO9" s="31" t="s">
        <v>122</v>
      </c>
      <c r="GZ9" s="203">
        <v>11.5</v>
      </c>
      <c r="HA9" s="201">
        <v>1.182608695652174</v>
      </c>
      <c r="HB9" s="195">
        <v>2</v>
      </c>
      <c r="HC9" s="195">
        <v>3</v>
      </c>
      <c r="HD9" s="195" t="s">
        <v>96</v>
      </c>
      <c r="HE9" s="195" t="s">
        <v>98</v>
      </c>
      <c r="HF9" s="186">
        <v>16</v>
      </c>
      <c r="HG9" s="31" t="s">
        <v>122</v>
      </c>
      <c r="HI9" s="203">
        <v>8.8000000000000007</v>
      </c>
      <c r="HJ9" s="201">
        <v>1.5454545454545452</v>
      </c>
      <c r="HK9" s="195">
        <v>1</v>
      </c>
      <c r="HL9" s="195">
        <v>3</v>
      </c>
      <c r="HM9" s="195" t="s">
        <v>96</v>
      </c>
      <c r="HN9" s="195" t="s">
        <v>98</v>
      </c>
      <c r="HO9" s="186">
        <v>17</v>
      </c>
      <c r="HP9" s="31" t="s">
        <v>122</v>
      </c>
      <c r="IA9" s="204">
        <v>15</v>
      </c>
      <c r="IB9" s="202">
        <v>0.51666666666666672</v>
      </c>
      <c r="IC9" s="138">
        <v>1</v>
      </c>
      <c r="ID9" s="138">
        <v>3</v>
      </c>
      <c r="IE9" s="138" t="s">
        <v>96</v>
      </c>
      <c r="IF9" s="138" t="s">
        <v>98</v>
      </c>
      <c r="IG9" s="186">
        <v>19</v>
      </c>
      <c r="IH9" s="31" t="s">
        <v>122</v>
      </c>
      <c r="IJ9" s="138">
        <v>6</v>
      </c>
      <c r="IK9" s="274">
        <v>1.2916666666666667</v>
      </c>
      <c r="IL9" s="138">
        <v>2</v>
      </c>
      <c r="IM9" s="138">
        <v>3</v>
      </c>
      <c r="IN9" s="130" t="s">
        <v>96</v>
      </c>
      <c r="IO9" s="130" t="s">
        <v>98</v>
      </c>
      <c r="IP9" s="130">
        <v>20</v>
      </c>
      <c r="IQ9" s="200" t="s">
        <v>122</v>
      </c>
      <c r="IS9" s="491" t="s">
        <v>250</v>
      </c>
      <c r="IT9" s="31">
        <v>37</v>
      </c>
      <c r="IU9" s="31">
        <v>1.39</v>
      </c>
      <c r="IW9" s="491" t="s">
        <v>250</v>
      </c>
      <c r="IX9" s="31">
        <v>40</v>
      </c>
      <c r="IY9" s="31">
        <v>1.19</v>
      </c>
    </row>
    <row r="10" spans="1:259">
      <c r="A10" s="138">
        <v>5.3</v>
      </c>
      <c r="B10" s="274">
        <v>1.4622641509433962</v>
      </c>
      <c r="C10" s="138">
        <v>1</v>
      </c>
      <c r="D10" s="138">
        <v>3</v>
      </c>
      <c r="E10" s="130" t="s">
        <v>97</v>
      </c>
      <c r="F10" s="130" t="s">
        <v>99</v>
      </c>
      <c r="G10" s="130">
        <v>7</v>
      </c>
      <c r="H10" s="31" t="s">
        <v>116</v>
      </c>
      <c r="J10" s="210">
        <v>5.3</v>
      </c>
      <c r="K10" s="273">
        <v>1.4622641509433962</v>
      </c>
      <c r="L10" s="210">
        <v>1</v>
      </c>
      <c r="M10" s="210">
        <v>3</v>
      </c>
      <c r="N10" s="277" t="s">
        <v>97</v>
      </c>
      <c r="O10" s="277" t="s">
        <v>98</v>
      </c>
      <c r="P10" s="130">
        <v>8</v>
      </c>
      <c r="Q10" s="31" t="s">
        <v>116</v>
      </c>
      <c r="S10" s="204">
        <v>5.9</v>
      </c>
      <c r="T10" s="202">
        <v>1.3135593220338981</v>
      </c>
      <c r="U10" s="138">
        <v>2</v>
      </c>
      <c r="V10" s="31">
        <v>3</v>
      </c>
      <c r="W10" s="138" t="s">
        <v>96</v>
      </c>
      <c r="X10" s="138" t="s">
        <v>98</v>
      </c>
      <c r="Y10" s="130">
        <v>9</v>
      </c>
      <c r="Z10" s="31" t="s">
        <v>116</v>
      </c>
      <c r="AB10" s="138">
        <v>6.8</v>
      </c>
      <c r="AC10" s="274">
        <v>1.1397058823529411</v>
      </c>
      <c r="AD10" s="138">
        <v>2</v>
      </c>
      <c r="AE10" s="138">
        <v>3</v>
      </c>
      <c r="AF10" s="130" t="s">
        <v>96</v>
      </c>
      <c r="AG10" s="130" t="s">
        <v>98</v>
      </c>
      <c r="AH10" s="130">
        <v>10</v>
      </c>
      <c r="AI10" s="31" t="s">
        <v>116</v>
      </c>
      <c r="AK10" s="210">
        <v>6.4</v>
      </c>
      <c r="AL10" s="274">
        <v>1.2109375</v>
      </c>
      <c r="AM10" s="210">
        <v>2</v>
      </c>
      <c r="AN10" s="210">
        <v>3</v>
      </c>
      <c r="AO10" s="277" t="s">
        <v>96</v>
      </c>
      <c r="AP10" s="277" t="s">
        <v>98</v>
      </c>
      <c r="AQ10" s="130">
        <v>11</v>
      </c>
      <c r="AR10" s="31" t="s">
        <v>116</v>
      </c>
      <c r="AT10" s="204">
        <v>8.5</v>
      </c>
      <c r="AU10" s="202">
        <v>0.91176470588235292</v>
      </c>
      <c r="AV10" s="138">
        <v>2</v>
      </c>
      <c r="AW10" s="31">
        <v>3</v>
      </c>
      <c r="AX10" s="138" t="s">
        <v>96</v>
      </c>
      <c r="AY10" s="138" t="s">
        <v>98</v>
      </c>
      <c r="AZ10" s="130">
        <v>12</v>
      </c>
      <c r="BA10" s="31" t="s">
        <v>116</v>
      </c>
      <c r="BC10" s="138">
        <v>6</v>
      </c>
      <c r="BD10" s="274">
        <v>1.2916666666666667</v>
      </c>
      <c r="BE10" s="138">
        <v>1</v>
      </c>
      <c r="BF10" s="138">
        <v>3</v>
      </c>
      <c r="BG10" s="130" t="s">
        <v>96</v>
      </c>
      <c r="BH10" s="130" t="s">
        <v>98</v>
      </c>
      <c r="BI10" s="130">
        <v>13</v>
      </c>
      <c r="BJ10" s="186" t="s">
        <v>116</v>
      </c>
      <c r="BL10" s="138">
        <v>7.1</v>
      </c>
      <c r="BM10" s="274">
        <v>1.091549295774648</v>
      </c>
      <c r="BN10" s="138">
        <v>2</v>
      </c>
      <c r="BO10" s="138">
        <v>3</v>
      </c>
      <c r="BP10" s="130" t="s">
        <v>96</v>
      </c>
      <c r="BQ10" s="130" t="s">
        <v>98</v>
      </c>
      <c r="BR10" s="130">
        <v>14</v>
      </c>
      <c r="BS10" s="176" t="s">
        <v>116</v>
      </c>
      <c r="BU10" s="204">
        <v>5</v>
      </c>
      <c r="BV10" s="202">
        <v>1.55</v>
      </c>
      <c r="BW10" s="138">
        <v>1</v>
      </c>
      <c r="BX10" s="31">
        <v>3</v>
      </c>
      <c r="BY10" s="138" t="s">
        <v>96</v>
      </c>
      <c r="BZ10" s="138" t="s">
        <v>98</v>
      </c>
      <c r="CA10" s="130">
        <v>15</v>
      </c>
      <c r="CB10" s="31" t="s">
        <v>116</v>
      </c>
      <c r="CD10" s="138">
        <v>8.3000000000000007</v>
      </c>
      <c r="CE10" s="274">
        <v>0.9337349397590361</v>
      </c>
      <c r="CF10" s="138">
        <v>2</v>
      </c>
      <c r="CG10" s="138">
        <v>3</v>
      </c>
      <c r="CH10" s="130" t="s">
        <v>96</v>
      </c>
      <c r="CI10" s="130" t="s">
        <v>98</v>
      </c>
      <c r="CJ10" s="130">
        <v>16</v>
      </c>
      <c r="CK10" s="31" t="s">
        <v>116</v>
      </c>
      <c r="CM10" s="138">
        <v>6</v>
      </c>
      <c r="CN10" s="274">
        <v>1.2916666666666667</v>
      </c>
      <c r="CO10" s="138">
        <v>1</v>
      </c>
      <c r="CP10" s="138">
        <v>3</v>
      </c>
      <c r="CQ10" s="130" t="s">
        <v>96</v>
      </c>
      <c r="CR10" s="130" t="s">
        <v>98</v>
      </c>
      <c r="CS10" s="130">
        <v>17</v>
      </c>
      <c r="CT10" s="176" t="s">
        <v>116</v>
      </c>
      <c r="CV10" s="204">
        <v>7.2</v>
      </c>
      <c r="CW10" s="202">
        <v>1.0763888888888888</v>
      </c>
      <c r="CX10" s="138">
        <v>2</v>
      </c>
      <c r="CY10" s="31">
        <v>3</v>
      </c>
      <c r="CZ10" s="138" t="s">
        <v>96</v>
      </c>
      <c r="DA10" s="138" t="s">
        <v>98</v>
      </c>
      <c r="DB10" s="130">
        <v>18</v>
      </c>
      <c r="DC10" s="31" t="s">
        <v>116</v>
      </c>
      <c r="DE10" s="138">
        <v>8.6999999999999993</v>
      </c>
      <c r="DF10" s="274">
        <v>0.8908045977011495</v>
      </c>
      <c r="DG10" s="138">
        <v>2</v>
      </c>
      <c r="DH10" s="138">
        <v>3</v>
      </c>
      <c r="DI10" s="130" t="s">
        <v>96</v>
      </c>
      <c r="DJ10" s="130" t="s">
        <v>98</v>
      </c>
      <c r="DK10" s="130">
        <v>19</v>
      </c>
      <c r="DL10" s="31" t="s">
        <v>116</v>
      </c>
      <c r="DN10" s="138">
        <v>10.1</v>
      </c>
      <c r="DO10" s="274">
        <v>0.76732673267326734</v>
      </c>
      <c r="DP10" s="138">
        <v>2</v>
      </c>
      <c r="DQ10" s="138">
        <v>3</v>
      </c>
      <c r="DR10" s="130" t="s">
        <v>96</v>
      </c>
      <c r="DS10" s="130" t="s">
        <v>98</v>
      </c>
      <c r="DT10" s="186">
        <v>20</v>
      </c>
      <c r="DU10" s="176" t="s">
        <v>116</v>
      </c>
      <c r="DW10" s="203">
        <v>5.2</v>
      </c>
      <c r="DX10" s="201">
        <v>1.4903846153846154</v>
      </c>
      <c r="DY10" s="195">
        <v>1</v>
      </c>
      <c r="DZ10" s="168">
        <v>3</v>
      </c>
      <c r="EA10" s="195" t="s">
        <v>97</v>
      </c>
      <c r="EB10" s="195" t="s">
        <v>98</v>
      </c>
      <c r="EC10" s="130">
        <v>7</v>
      </c>
      <c r="ED10" s="31" t="s">
        <v>122</v>
      </c>
      <c r="EF10" s="206">
        <v>6.5</v>
      </c>
      <c r="EG10" s="201">
        <v>1.1923076923076923</v>
      </c>
      <c r="EH10" s="212">
        <v>1</v>
      </c>
      <c r="EI10" s="193">
        <v>2</v>
      </c>
      <c r="EJ10" s="212" t="s">
        <v>97</v>
      </c>
      <c r="EK10" s="212" t="s">
        <v>98</v>
      </c>
      <c r="EL10" s="186">
        <v>8</v>
      </c>
      <c r="EM10" s="31" t="s">
        <v>122</v>
      </c>
      <c r="EX10" s="204">
        <v>5.8</v>
      </c>
      <c r="EY10" s="202">
        <v>1.3362068965517242</v>
      </c>
      <c r="EZ10" s="138">
        <v>21</v>
      </c>
      <c r="FA10" s="138">
        <v>3</v>
      </c>
      <c r="FB10" s="138" t="s">
        <v>96</v>
      </c>
      <c r="FC10" s="138" t="s">
        <v>98</v>
      </c>
      <c r="FD10" s="186">
        <v>10</v>
      </c>
      <c r="FE10" s="31" t="s">
        <v>122</v>
      </c>
      <c r="FG10" s="206">
        <v>12.2</v>
      </c>
      <c r="FH10" s="201">
        <v>1.1147540983606559</v>
      </c>
      <c r="FI10" s="212">
        <v>2</v>
      </c>
      <c r="FJ10" s="193">
        <v>4</v>
      </c>
      <c r="FK10" s="212" t="s">
        <v>96</v>
      </c>
      <c r="FL10" s="212" t="s">
        <v>98</v>
      </c>
      <c r="FM10" s="186">
        <v>11</v>
      </c>
      <c r="FN10" s="31" t="s">
        <v>122</v>
      </c>
      <c r="FY10" s="204">
        <v>7</v>
      </c>
      <c r="FZ10" s="202">
        <v>1.1071428571428572</v>
      </c>
      <c r="GA10" s="138">
        <v>2</v>
      </c>
      <c r="GB10" s="138">
        <v>3</v>
      </c>
      <c r="GC10" s="138" t="s">
        <v>96</v>
      </c>
      <c r="GD10" s="138" t="s">
        <v>98</v>
      </c>
      <c r="GE10" s="186">
        <v>13</v>
      </c>
      <c r="GF10" s="31" t="s">
        <v>122</v>
      </c>
      <c r="GH10" s="203">
        <v>12.3</v>
      </c>
      <c r="GI10" s="201">
        <v>1.1056910569105689</v>
      </c>
      <c r="GJ10" s="195">
        <v>4</v>
      </c>
      <c r="GK10" s="195">
        <v>3</v>
      </c>
      <c r="GL10" s="195" t="s">
        <v>96</v>
      </c>
      <c r="GM10" s="195" t="s">
        <v>98</v>
      </c>
      <c r="GN10" s="186">
        <v>14</v>
      </c>
      <c r="GO10" s="31" t="s">
        <v>122</v>
      </c>
      <c r="GZ10" s="203">
        <v>12.5</v>
      </c>
      <c r="HA10" s="201">
        <v>1.0880000000000001</v>
      </c>
      <c r="HB10" s="195">
        <v>6</v>
      </c>
      <c r="HC10" s="195">
        <v>3</v>
      </c>
      <c r="HD10" s="195" t="s">
        <v>96</v>
      </c>
      <c r="HE10" s="195" t="s">
        <v>98</v>
      </c>
      <c r="HF10" s="186">
        <v>16</v>
      </c>
      <c r="HG10" s="31" t="s">
        <v>122</v>
      </c>
      <c r="HI10" s="203">
        <v>11</v>
      </c>
      <c r="HJ10" s="201">
        <v>1.2363636363636363</v>
      </c>
      <c r="HK10" s="195">
        <v>3</v>
      </c>
      <c r="HL10" s="195">
        <v>3</v>
      </c>
      <c r="HM10" s="195" t="s">
        <v>96</v>
      </c>
      <c r="HN10" s="195" t="s">
        <v>98</v>
      </c>
      <c r="HO10" s="186">
        <v>17</v>
      </c>
      <c r="HP10" s="31" t="s">
        <v>122</v>
      </c>
      <c r="IA10" s="204">
        <v>8.1999999999999993</v>
      </c>
      <c r="IB10" s="202">
        <v>0.94512195121951226</v>
      </c>
      <c r="IC10" s="138">
        <v>3</v>
      </c>
      <c r="ID10" s="138">
        <v>3</v>
      </c>
      <c r="IE10" s="138" t="s">
        <v>96</v>
      </c>
      <c r="IF10" s="138" t="s">
        <v>98</v>
      </c>
      <c r="IG10" s="186">
        <v>19</v>
      </c>
      <c r="IH10" s="31" t="s">
        <v>122</v>
      </c>
      <c r="IJ10" s="138">
        <v>9.3000000000000007</v>
      </c>
      <c r="IK10" s="274">
        <v>0.83333333333333326</v>
      </c>
      <c r="IL10" s="138">
        <v>8</v>
      </c>
      <c r="IM10" s="138">
        <v>5</v>
      </c>
      <c r="IN10" s="130" t="s">
        <v>96</v>
      </c>
      <c r="IO10" s="130" t="s">
        <v>98</v>
      </c>
      <c r="IP10" s="130">
        <v>20</v>
      </c>
      <c r="IQ10" s="200" t="s">
        <v>122</v>
      </c>
      <c r="IS10" s="491" t="s">
        <v>249</v>
      </c>
      <c r="IT10" s="31">
        <v>41</v>
      </c>
      <c r="IU10" s="31">
        <v>1.25</v>
      </c>
      <c r="IW10" s="491" t="s">
        <v>249</v>
      </c>
      <c r="IX10" s="31"/>
      <c r="IY10" s="31"/>
    </row>
    <row r="11" spans="1:259">
      <c r="A11" s="138">
        <v>7.1</v>
      </c>
      <c r="B11" s="274">
        <v>1.091549295774648</v>
      </c>
      <c r="C11" s="138">
        <v>2</v>
      </c>
      <c r="D11" s="138">
        <v>3</v>
      </c>
      <c r="E11" s="130" t="s">
        <v>97</v>
      </c>
      <c r="F11" s="130" t="s">
        <v>98</v>
      </c>
      <c r="G11" s="130">
        <v>7</v>
      </c>
      <c r="H11" s="31" t="s">
        <v>116</v>
      </c>
      <c r="J11" s="210">
        <v>4.3</v>
      </c>
      <c r="K11" s="273">
        <v>1.8023255813953489</v>
      </c>
      <c r="L11" s="210">
        <v>1</v>
      </c>
      <c r="M11" s="210">
        <v>3</v>
      </c>
      <c r="N11" s="277" t="s">
        <v>97</v>
      </c>
      <c r="O11" s="277" t="s">
        <v>98</v>
      </c>
      <c r="P11" s="130">
        <v>8</v>
      </c>
      <c r="Q11" s="31" t="s">
        <v>116</v>
      </c>
      <c r="S11" s="204">
        <v>8.4</v>
      </c>
      <c r="T11" s="202">
        <v>0.92261904761904756</v>
      </c>
      <c r="U11" s="138">
        <v>4</v>
      </c>
      <c r="V11" s="31">
        <v>5</v>
      </c>
      <c r="W11" s="138" t="s">
        <v>96</v>
      </c>
      <c r="X11" s="138" t="s">
        <v>98</v>
      </c>
      <c r="Y11" s="130">
        <v>9</v>
      </c>
      <c r="Z11" s="31" t="s">
        <v>116</v>
      </c>
      <c r="AB11" s="138">
        <v>6.2</v>
      </c>
      <c r="AC11" s="274">
        <v>1.25</v>
      </c>
      <c r="AD11" s="138">
        <v>2</v>
      </c>
      <c r="AE11" s="138">
        <v>3</v>
      </c>
      <c r="AF11" s="130" t="s">
        <v>96</v>
      </c>
      <c r="AG11" s="130" t="s">
        <v>98</v>
      </c>
      <c r="AH11" s="130">
        <v>10</v>
      </c>
      <c r="AI11" s="31" t="s">
        <v>116</v>
      </c>
      <c r="AK11" s="210">
        <v>11.6</v>
      </c>
      <c r="AL11" s="274">
        <v>0.6681034482758621</v>
      </c>
      <c r="AM11" s="210">
        <v>2</v>
      </c>
      <c r="AN11" s="210">
        <v>3</v>
      </c>
      <c r="AO11" s="277" t="s">
        <v>96</v>
      </c>
      <c r="AP11" s="277" t="s">
        <v>98</v>
      </c>
      <c r="AQ11" s="130">
        <v>11</v>
      </c>
      <c r="AR11" s="31" t="s">
        <v>116</v>
      </c>
      <c r="AT11" s="204">
        <v>5.8</v>
      </c>
      <c r="AU11" s="202">
        <v>1.3362068965517242</v>
      </c>
      <c r="AV11" s="138">
        <v>2</v>
      </c>
      <c r="AW11" s="31">
        <v>3</v>
      </c>
      <c r="AX11" s="138" t="s">
        <v>96</v>
      </c>
      <c r="AY11" s="138" t="s">
        <v>98</v>
      </c>
      <c r="AZ11" s="130">
        <v>12</v>
      </c>
      <c r="BA11" s="31" t="s">
        <v>116</v>
      </c>
      <c r="BC11" s="138">
        <v>6.1</v>
      </c>
      <c r="BD11" s="274">
        <v>1.2704918032786885</v>
      </c>
      <c r="BE11" s="138">
        <v>1</v>
      </c>
      <c r="BF11" s="138">
        <v>3</v>
      </c>
      <c r="BG11" s="130" t="s">
        <v>96</v>
      </c>
      <c r="BH11" s="130" t="s">
        <v>98</v>
      </c>
      <c r="BI11" s="130">
        <v>13</v>
      </c>
      <c r="BJ11" s="186" t="s">
        <v>116</v>
      </c>
      <c r="BL11" s="138">
        <v>8.1999999999999993</v>
      </c>
      <c r="BM11" s="274">
        <v>0.94512195121951226</v>
      </c>
      <c r="BN11" s="138">
        <v>21</v>
      </c>
      <c r="BO11" s="138">
        <v>5</v>
      </c>
      <c r="BP11" s="130" t="s">
        <v>96</v>
      </c>
      <c r="BQ11" s="130" t="s">
        <v>98</v>
      </c>
      <c r="BR11" s="130">
        <v>14</v>
      </c>
      <c r="BS11" s="176" t="s">
        <v>116</v>
      </c>
      <c r="BU11" s="204">
        <v>6.9</v>
      </c>
      <c r="BV11" s="202">
        <v>1.1231884057971013</v>
      </c>
      <c r="BW11" s="138">
        <v>2</v>
      </c>
      <c r="BX11" s="31">
        <v>3</v>
      </c>
      <c r="BY11" s="138" t="s">
        <v>96</v>
      </c>
      <c r="BZ11" s="138" t="s">
        <v>98</v>
      </c>
      <c r="CA11" s="130">
        <v>15</v>
      </c>
      <c r="CB11" s="31" t="s">
        <v>116</v>
      </c>
      <c r="CD11" s="138">
        <v>6.9</v>
      </c>
      <c r="CE11" s="274">
        <v>1.1231884057971013</v>
      </c>
      <c r="CF11" s="138">
        <v>4</v>
      </c>
      <c r="CG11" s="138">
        <v>3</v>
      </c>
      <c r="CH11" s="130" t="s">
        <v>96</v>
      </c>
      <c r="CI11" s="130" t="s">
        <v>98</v>
      </c>
      <c r="CJ11" s="130">
        <v>16</v>
      </c>
      <c r="CK11" s="31" t="s">
        <v>116</v>
      </c>
      <c r="CM11" s="138">
        <v>8.1</v>
      </c>
      <c r="CN11" s="274">
        <v>0.95679012345679015</v>
      </c>
      <c r="CO11" s="138">
        <v>1</v>
      </c>
      <c r="CP11" s="138">
        <v>3</v>
      </c>
      <c r="CQ11" s="130" t="s">
        <v>96</v>
      </c>
      <c r="CR11" s="130" t="s">
        <v>98</v>
      </c>
      <c r="CS11" s="130">
        <v>17</v>
      </c>
      <c r="CT11" s="176" t="s">
        <v>116</v>
      </c>
      <c r="CV11" s="204">
        <v>6.1</v>
      </c>
      <c r="CW11" s="202">
        <v>1.2704918032786885</v>
      </c>
      <c r="CX11" s="138">
        <v>50</v>
      </c>
      <c r="CY11" s="31">
        <v>3</v>
      </c>
      <c r="CZ11" s="138" t="s">
        <v>96</v>
      </c>
      <c r="DA11" s="138" t="s">
        <v>98</v>
      </c>
      <c r="DB11" s="130">
        <v>18</v>
      </c>
      <c r="DC11" s="31" t="s">
        <v>116</v>
      </c>
      <c r="DE11" s="138">
        <v>7.8</v>
      </c>
      <c r="DF11" s="274">
        <v>0.99358974358974361</v>
      </c>
      <c r="DG11" s="138">
        <v>2</v>
      </c>
      <c r="DH11" s="138">
        <v>3</v>
      </c>
      <c r="DI11" s="130" t="s">
        <v>96</v>
      </c>
      <c r="DJ11" s="130" t="s">
        <v>98</v>
      </c>
      <c r="DK11" s="130">
        <v>19</v>
      </c>
      <c r="DL11" s="31" t="s">
        <v>116</v>
      </c>
      <c r="DN11" s="138">
        <v>7.4</v>
      </c>
      <c r="DO11" s="274">
        <v>1.0472972972972971</v>
      </c>
      <c r="DP11" s="138">
        <v>1</v>
      </c>
      <c r="DQ11" s="138">
        <v>3</v>
      </c>
      <c r="DR11" s="130" t="s">
        <v>96</v>
      </c>
      <c r="DS11" s="130" t="s">
        <v>98</v>
      </c>
      <c r="DT11" s="186">
        <v>20</v>
      </c>
      <c r="DU11" s="176" t="s">
        <v>116</v>
      </c>
      <c r="DW11" s="203">
        <v>5.9</v>
      </c>
      <c r="DX11" s="201">
        <v>1.3135593220338981</v>
      </c>
      <c r="DY11" s="195">
        <v>1</v>
      </c>
      <c r="DZ11" s="195">
        <v>3</v>
      </c>
      <c r="EA11" s="195" t="s">
        <v>97</v>
      </c>
      <c r="EB11" s="195" t="s">
        <v>98</v>
      </c>
      <c r="EC11" s="130">
        <v>7</v>
      </c>
      <c r="ED11" s="31" t="s">
        <v>122</v>
      </c>
      <c r="EF11" s="206">
        <v>6.4</v>
      </c>
      <c r="EG11" s="201">
        <v>1.2109375</v>
      </c>
      <c r="EH11" s="212">
        <v>1</v>
      </c>
      <c r="EI11" s="193">
        <v>3</v>
      </c>
      <c r="EJ11" s="212" t="s">
        <v>97</v>
      </c>
      <c r="EK11" s="212" t="s">
        <v>98</v>
      </c>
      <c r="EL11" s="186">
        <v>8</v>
      </c>
      <c r="EM11" s="31" t="s">
        <v>122</v>
      </c>
      <c r="EX11" s="204">
        <v>13.3</v>
      </c>
      <c r="EY11" s="202">
        <v>0.58270676691729317</v>
      </c>
      <c r="EZ11" s="138">
        <v>2</v>
      </c>
      <c r="FA11" s="138">
        <v>3</v>
      </c>
      <c r="FB11" s="138" t="s">
        <v>96</v>
      </c>
      <c r="FC11" s="138" t="s">
        <v>98</v>
      </c>
      <c r="FD11" s="186">
        <v>10</v>
      </c>
      <c r="FE11" s="31" t="s">
        <v>122</v>
      </c>
      <c r="FG11" s="206">
        <v>7</v>
      </c>
      <c r="FH11" s="201">
        <v>1.1071428571428572</v>
      </c>
      <c r="FI11" s="212">
        <v>2</v>
      </c>
      <c r="FJ11" s="193">
        <v>3</v>
      </c>
      <c r="FK11" s="212" t="s">
        <v>97</v>
      </c>
      <c r="FL11" s="212" t="s">
        <v>98</v>
      </c>
      <c r="FM11" s="186">
        <v>11</v>
      </c>
      <c r="FN11" s="31" t="s">
        <v>122</v>
      </c>
      <c r="FY11" s="204">
        <v>9.1999999999999993</v>
      </c>
      <c r="FZ11" s="202">
        <v>0.84239130434782616</v>
      </c>
      <c r="GA11" s="138">
        <v>1</v>
      </c>
      <c r="GB11" s="138">
        <v>3</v>
      </c>
      <c r="GC11" s="138" t="s">
        <v>96</v>
      </c>
      <c r="GD11" s="138" t="s">
        <v>98</v>
      </c>
      <c r="GE11" s="186">
        <v>13</v>
      </c>
      <c r="GF11" s="31" t="s">
        <v>122</v>
      </c>
      <c r="GH11" s="203">
        <v>17.600000000000001</v>
      </c>
      <c r="GI11" s="201">
        <v>0.7727272727272726</v>
      </c>
      <c r="GJ11" s="195">
        <v>20</v>
      </c>
      <c r="GK11" s="195">
        <v>3</v>
      </c>
      <c r="GL11" s="195" t="s">
        <v>96</v>
      </c>
      <c r="GM11" s="195" t="s">
        <v>98</v>
      </c>
      <c r="GN11" s="186">
        <v>14</v>
      </c>
      <c r="GO11" s="31" t="s">
        <v>122</v>
      </c>
      <c r="GZ11" s="203">
        <v>14.4</v>
      </c>
      <c r="HA11" s="201">
        <v>0.94444444444444442</v>
      </c>
      <c r="HB11" s="195">
        <v>1</v>
      </c>
      <c r="HC11" s="195">
        <v>4</v>
      </c>
      <c r="HD11" s="195" t="s">
        <v>96</v>
      </c>
      <c r="HE11" s="195" t="s">
        <v>98</v>
      </c>
      <c r="HF11" s="186">
        <v>16</v>
      </c>
      <c r="HG11" s="31" t="s">
        <v>122</v>
      </c>
      <c r="HI11" s="204">
        <v>9.9</v>
      </c>
      <c r="HJ11" s="202">
        <v>1.3737373737373737</v>
      </c>
      <c r="HK11" s="138">
        <v>2</v>
      </c>
      <c r="HL11" s="138">
        <v>3</v>
      </c>
      <c r="HM11" s="138" t="s">
        <v>96</v>
      </c>
      <c r="HN11" s="138" t="s">
        <v>98</v>
      </c>
      <c r="HO11" s="186">
        <v>17</v>
      </c>
      <c r="HP11" s="31" t="s">
        <v>122</v>
      </c>
      <c r="IA11" s="204">
        <v>6</v>
      </c>
      <c r="IB11" s="202">
        <v>1.2916666666666667</v>
      </c>
      <c r="IC11" s="138">
        <v>2</v>
      </c>
      <c r="ID11" s="138">
        <v>3</v>
      </c>
      <c r="IE11" s="138" t="s">
        <v>96</v>
      </c>
      <c r="IF11" s="138" t="s">
        <v>98</v>
      </c>
      <c r="IG11" s="186">
        <v>19</v>
      </c>
      <c r="IH11" s="31" t="s">
        <v>122</v>
      </c>
      <c r="IJ11" s="138">
        <v>10.199999999999999</v>
      </c>
      <c r="IK11" s="274">
        <v>0.75980392156862753</v>
      </c>
      <c r="IL11" s="138">
        <v>1</v>
      </c>
      <c r="IM11" s="138">
        <v>3</v>
      </c>
      <c r="IN11" s="130" t="s">
        <v>96</v>
      </c>
      <c r="IO11" s="130" t="s">
        <v>98</v>
      </c>
      <c r="IP11" s="130">
        <v>20</v>
      </c>
      <c r="IQ11" s="200" t="s">
        <v>122</v>
      </c>
      <c r="IS11" s="491" t="s">
        <v>247</v>
      </c>
      <c r="IT11" s="31">
        <v>57</v>
      </c>
      <c r="IU11" s="31">
        <v>1.33</v>
      </c>
      <c r="IW11" s="491" t="s">
        <v>247</v>
      </c>
      <c r="IX11" s="31">
        <v>61</v>
      </c>
      <c r="IY11" s="31">
        <v>1.1200000000000001</v>
      </c>
    </row>
    <row r="12" spans="1:259">
      <c r="A12" s="138">
        <v>6.9</v>
      </c>
      <c r="B12" s="274">
        <v>1.1231884057971013</v>
      </c>
      <c r="C12" s="138">
        <v>1</v>
      </c>
      <c r="D12" s="138">
        <v>3</v>
      </c>
      <c r="E12" s="130" t="s">
        <v>97</v>
      </c>
      <c r="F12" s="130" t="s">
        <v>98</v>
      </c>
      <c r="G12" s="130">
        <v>7</v>
      </c>
      <c r="H12" s="31" t="s">
        <v>116</v>
      </c>
      <c r="J12" s="210">
        <v>6.8</v>
      </c>
      <c r="K12" s="273">
        <v>1.1397058823529411</v>
      </c>
      <c r="L12" s="210">
        <v>2</v>
      </c>
      <c r="M12" s="210">
        <v>3</v>
      </c>
      <c r="N12" s="277" t="s">
        <v>97</v>
      </c>
      <c r="O12" s="277" t="s">
        <v>98</v>
      </c>
      <c r="P12" s="130">
        <v>8</v>
      </c>
      <c r="Q12" s="31" t="s">
        <v>116</v>
      </c>
      <c r="S12" s="203">
        <v>12.6</v>
      </c>
      <c r="T12" s="201">
        <v>1.0793650793650793</v>
      </c>
      <c r="U12" s="195">
        <v>1</v>
      </c>
      <c r="V12" s="168">
        <v>3</v>
      </c>
      <c r="W12" s="195" t="s">
        <v>96</v>
      </c>
      <c r="X12" s="195" t="s">
        <v>98</v>
      </c>
      <c r="Y12" s="130">
        <v>9</v>
      </c>
      <c r="Z12" s="31" t="s">
        <v>116</v>
      </c>
      <c r="AB12" s="138">
        <v>8.6999999999999993</v>
      </c>
      <c r="AC12" s="274">
        <v>0.8908045977011495</v>
      </c>
      <c r="AD12" s="138">
        <v>2</v>
      </c>
      <c r="AE12" s="138">
        <v>3</v>
      </c>
      <c r="AF12" s="130" t="s">
        <v>96</v>
      </c>
      <c r="AG12" s="130" t="s">
        <v>98</v>
      </c>
      <c r="AH12" s="130">
        <v>10</v>
      </c>
      <c r="AI12" s="31" t="s">
        <v>116</v>
      </c>
      <c r="AK12" s="210">
        <v>7.3</v>
      </c>
      <c r="AL12" s="274">
        <v>1.0616438356164384</v>
      </c>
      <c r="AM12" s="210">
        <v>1</v>
      </c>
      <c r="AN12" s="210">
        <v>3</v>
      </c>
      <c r="AO12" s="277" t="s">
        <v>96</v>
      </c>
      <c r="AP12" s="277" t="s">
        <v>98</v>
      </c>
      <c r="AQ12" s="130">
        <v>11</v>
      </c>
      <c r="AR12" s="31" t="s">
        <v>116</v>
      </c>
      <c r="AT12" s="204">
        <v>12.2</v>
      </c>
      <c r="AU12" s="202">
        <v>0.63524590163934425</v>
      </c>
      <c r="AV12" s="138">
        <v>2</v>
      </c>
      <c r="AW12" s="31">
        <v>3</v>
      </c>
      <c r="AX12" s="138" t="s">
        <v>96</v>
      </c>
      <c r="AY12" s="138" t="s">
        <v>98</v>
      </c>
      <c r="AZ12" s="130">
        <v>12</v>
      </c>
      <c r="BA12" s="31" t="s">
        <v>116</v>
      </c>
      <c r="BC12" s="138">
        <v>6.6</v>
      </c>
      <c r="BD12" s="274">
        <v>1.1742424242424243</v>
      </c>
      <c r="BE12" s="138">
        <v>4</v>
      </c>
      <c r="BF12" s="138">
        <v>3</v>
      </c>
      <c r="BG12" s="130" t="s">
        <v>96</v>
      </c>
      <c r="BH12" s="130" t="s">
        <v>98</v>
      </c>
      <c r="BI12" s="130">
        <v>13</v>
      </c>
      <c r="BJ12" s="186" t="s">
        <v>116</v>
      </c>
      <c r="BL12" s="195">
        <v>8.6999999999999993</v>
      </c>
      <c r="BM12" s="273">
        <v>1.5632183908045978</v>
      </c>
      <c r="BN12" s="195">
        <v>2</v>
      </c>
      <c r="BO12" s="195">
        <v>3</v>
      </c>
      <c r="BP12" s="186" t="s">
        <v>114</v>
      </c>
      <c r="BQ12" s="186" t="s">
        <v>98</v>
      </c>
      <c r="BR12" s="130">
        <v>14</v>
      </c>
      <c r="BS12" s="176" t="s">
        <v>116</v>
      </c>
      <c r="BU12" s="204">
        <v>6.1</v>
      </c>
      <c r="BV12" s="202">
        <v>1.2704918032786885</v>
      </c>
      <c r="BW12" s="138">
        <v>1</v>
      </c>
      <c r="BX12" s="31">
        <v>3</v>
      </c>
      <c r="BY12" s="138" t="s">
        <v>96</v>
      </c>
      <c r="BZ12" s="138" t="s">
        <v>98</v>
      </c>
      <c r="CA12" s="130">
        <v>15</v>
      </c>
      <c r="CB12" s="31" t="s">
        <v>116</v>
      </c>
      <c r="CD12" s="138">
        <v>20</v>
      </c>
      <c r="CE12" s="274">
        <v>0.38750000000000001</v>
      </c>
      <c r="CF12" s="138">
        <v>2</v>
      </c>
      <c r="CG12" s="138">
        <v>3</v>
      </c>
      <c r="CH12" s="130" t="s">
        <v>96</v>
      </c>
      <c r="CI12" s="130" t="s">
        <v>98</v>
      </c>
      <c r="CJ12" s="130">
        <v>16</v>
      </c>
      <c r="CK12" s="31" t="s">
        <v>116</v>
      </c>
      <c r="CM12" s="138">
        <v>10</v>
      </c>
      <c r="CN12" s="274">
        <v>0.77500000000000002</v>
      </c>
      <c r="CO12" s="138">
        <v>2</v>
      </c>
      <c r="CP12" s="138">
        <v>3</v>
      </c>
      <c r="CQ12" s="130" t="s">
        <v>96</v>
      </c>
      <c r="CR12" s="130" t="s">
        <v>98</v>
      </c>
      <c r="CS12" s="130">
        <v>17</v>
      </c>
      <c r="CT12" s="176" t="s">
        <v>116</v>
      </c>
      <c r="CV12" s="204">
        <v>5.9</v>
      </c>
      <c r="CW12" s="202">
        <v>1.3135593220338981</v>
      </c>
      <c r="CX12" s="138">
        <v>6</v>
      </c>
      <c r="CY12" s="31">
        <v>3</v>
      </c>
      <c r="CZ12" s="138" t="s">
        <v>96</v>
      </c>
      <c r="DA12" s="138" t="s">
        <v>98</v>
      </c>
      <c r="DB12" s="130">
        <v>18</v>
      </c>
      <c r="DC12" s="31" t="s">
        <v>116</v>
      </c>
      <c r="DE12" s="138">
        <v>11</v>
      </c>
      <c r="DF12" s="274">
        <v>0.70454545454545459</v>
      </c>
      <c r="DG12" s="138">
        <v>1</v>
      </c>
      <c r="DH12" s="138">
        <v>3</v>
      </c>
      <c r="DI12" s="130" t="s">
        <v>96</v>
      </c>
      <c r="DJ12" s="130" t="s">
        <v>98</v>
      </c>
      <c r="DK12" s="130">
        <v>19</v>
      </c>
      <c r="DL12" s="31" t="s">
        <v>116</v>
      </c>
      <c r="DN12" s="138">
        <v>10.7</v>
      </c>
      <c r="DO12" s="274">
        <v>0.72429906542056077</v>
      </c>
      <c r="DP12" s="138">
        <v>1</v>
      </c>
      <c r="DQ12" s="138">
        <v>4</v>
      </c>
      <c r="DR12" s="130" t="s">
        <v>96</v>
      </c>
      <c r="DS12" s="130" t="s">
        <v>98</v>
      </c>
      <c r="DT12" s="186">
        <v>20</v>
      </c>
      <c r="DU12" s="176" t="s">
        <v>116</v>
      </c>
      <c r="DW12" s="203">
        <v>5</v>
      </c>
      <c r="DX12" s="201">
        <v>1.55</v>
      </c>
      <c r="DY12" s="195">
        <v>1</v>
      </c>
      <c r="DZ12" s="195">
        <v>3</v>
      </c>
      <c r="EA12" s="195" t="s">
        <v>97</v>
      </c>
      <c r="EB12" s="195" t="s">
        <v>98</v>
      </c>
      <c r="EC12" s="130">
        <v>7</v>
      </c>
      <c r="ED12" s="31" t="s">
        <v>122</v>
      </c>
      <c r="EF12" s="206">
        <v>4.9000000000000004</v>
      </c>
      <c r="EG12" s="201">
        <v>1.5816326530612244</v>
      </c>
      <c r="EH12" s="212">
        <v>1</v>
      </c>
      <c r="EI12" s="193">
        <v>3</v>
      </c>
      <c r="EJ12" s="212" t="s">
        <v>97</v>
      </c>
      <c r="EK12" s="212" t="s">
        <v>98</v>
      </c>
      <c r="EL12" s="186">
        <v>8</v>
      </c>
      <c r="EM12" s="31" t="s">
        <v>122</v>
      </c>
      <c r="EX12" s="204">
        <v>5.7</v>
      </c>
      <c r="EY12" s="202">
        <v>1.3596491228070176</v>
      </c>
      <c r="EZ12" s="138">
        <v>2</v>
      </c>
      <c r="FA12" s="138">
        <v>3</v>
      </c>
      <c r="FB12" s="138" t="s">
        <v>96</v>
      </c>
      <c r="FC12" s="138" t="s">
        <v>98</v>
      </c>
      <c r="FD12" s="186">
        <v>10</v>
      </c>
      <c r="FE12" s="31" t="s">
        <v>122</v>
      </c>
      <c r="FG12" s="206">
        <v>6.8</v>
      </c>
      <c r="FH12" s="201">
        <v>1.1397058823529411</v>
      </c>
      <c r="FI12" s="212">
        <v>1</v>
      </c>
      <c r="FJ12" s="193">
        <v>4</v>
      </c>
      <c r="FK12" s="212" t="s">
        <v>97</v>
      </c>
      <c r="FL12" s="212" t="s">
        <v>98</v>
      </c>
      <c r="FM12" s="186">
        <v>11</v>
      </c>
      <c r="FN12" s="31" t="s">
        <v>122</v>
      </c>
      <c r="FY12" s="204">
        <v>6.7</v>
      </c>
      <c r="FZ12" s="202">
        <v>1.1567164179104477</v>
      </c>
      <c r="GA12" s="138">
        <v>4</v>
      </c>
      <c r="GB12" s="138">
        <v>3</v>
      </c>
      <c r="GC12" s="138" t="s">
        <v>96</v>
      </c>
      <c r="GD12" s="138" t="s">
        <v>98</v>
      </c>
      <c r="GE12" s="186">
        <v>13</v>
      </c>
      <c r="GF12" s="31" t="s">
        <v>122</v>
      </c>
      <c r="GH12" s="204">
        <v>15.5</v>
      </c>
      <c r="GI12" s="202">
        <v>0.8774193548387097</v>
      </c>
      <c r="GJ12" s="138">
        <v>1</v>
      </c>
      <c r="GK12" s="138">
        <v>3</v>
      </c>
      <c r="GL12" s="138" t="s">
        <v>96</v>
      </c>
      <c r="GM12" s="138" t="s">
        <v>98</v>
      </c>
      <c r="GN12" s="186">
        <v>14</v>
      </c>
      <c r="GO12" s="31" t="s">
        <v>122</v>
      </c>
      <c r="GZ12" s="203">
        <v>11.4</v>
      </c>
      <c r="HA12" s="201">
        <v>1.1929824561403508</v>
      </c>
      <c r="HB12" s="195">
        <v>2</v>
      </c>
      <c r="HC12" s="195">
        <v>3</v>
      </c>
      <c r="HD12" s="195" t="s">
        <v>114</v>
      </c>
      <c r="HE12" s="195" t="s">
        <v>99</v>
      </c>
      <c r="HF12" s="186">
        <v>16</v>
      </c>
      <c r="HG12" s="31" t="s">
        <v>122</v>
      </c>
      <c r="HI12" s="203">
        <v>6.7</v>
      </c>
      <c r="HJ12" s="201">
        <v>1.1567164179104477</v>
      </c>
      <c r="HK12" s="195">
        <v>2</v>
      </c>
      <c r="HL12" s="195">
        <v>2</v>
      </c>
      <c r="HM12" s="195" t="s">
        <v>97</v>
      </c>
      <c r="HN12" s="195" t="s">
        <v>98</v>
      </c>
      <c r="HO12" s="186">
        <v>17</v>
      </c>
      <c r="HP12" s="31" t="s">
        <v>122</v>
      </c>
      <c r="IA12" s="204">
        <v>7.3</v>
      </c>
      <c r="IB12" s="202">
        <v>1.0616438356164384</v>
      </c>
      <c r="IC12" s="138">
        <v>2</v>
      </c>
      <c r="ID12" s="138">
        <v>3</v>
      </c>
      <c r="IE12" s="138" t="s">
        <v>96</v>
      </c>
      <c r="IF12" s="138" t="s">
        <v>98</v>
      </c>
      <c r="IG12" s="186">
        <v>19</v>
      </c>
      <c r="IH12" s="31" t="s">
        <v>122</v>
      </c>
      <c r="IJ12" s="138">
        <v>11.7</v>
      </c>
      <c r="IK12" s="274">
        <v>0.66239316239316248</v>
      </c>
      <c r="IL12" s="138">
        <v>2</v>
      </c>
      <c r="IM12" s="138">
        <v>3</v>
      </c>
      <c r="IN12" s="130" t="s">
        <v>96</v>
      </c>
      <c r="IO12" s="130" t="s">
        <v>98</v>
      </c>
      <c r="IP12" s="130">
        <v>20</v>
      </c>
      <c r="IQ12" s="200" t="s">
        <v>122</v>
      </c>
      <c r="IS12" s="491" t="s">
        <v>246</v>
      </c>
      <c r="IT12" s="31">
        <v>50</v>
      </c>
      <c r="IU12" s="31">
        <v>1.33</v>
      </c>
      <c r="IW12" s="491" t="s">
        <v>246</v>
      </c>
      <c r="IX12" s="31">
        <v>58</v>
      </c>
      <c r="IY12" s="31">
        <v>1.06</v>
      </c>
    </row>
    <row r="13" spans="1:259">
      <c r="A13" s="138">
        <v>7.3</v>
      </c>
      <c r="B13" s="274">
        <v>1.0616438356164384</v>
      </c>
      <c r="C13" s="138">
        <v>1</v>
      </c>
      <c r="D13" s="138">
        <v>3</v>
      </c>
      <c r="E13" s="130" t="s">
        <v>97</v>
      </c>
      <c r="F13" s="130" t="s">
        <v>112</v>
      </c>
      <c r="G13" s="130">
        <v>7</v>
      </c>
      <c r="H13" s="31" t="s">
        <v>116</v>
      </c>
      <c r="J13" s="210">
        <v>6</v>
      </c>
      <c r="K13" s="273">
        <v>1.2916666666666667</v>
      </c>
      <c r="L13" s="210">
        <v>1</v>
      </c>
      <c r="M13" s="210">
        <v>3</v>
      </c>
      <c r="N13" s="277" t="s">
        <v>97</v>
      </c>
      <c r="O13" s="277" t="s">
        <v>98</v>
      </c>
      <c r="P13" s="130">
        <v>8</v>
      </c>
      <c r="Q13" s="31" t="s">
        <v>116</v>
      </c>
      <c r="S13" s="204">
        <v>9.6</v>
      </c>
      <c r="T13" s="202">
        <v>1.4166666666666667</v>
      </c>
      <c r="U13" s="138">
        <v>2</v>
      </c>
      <c r="V13" s="31">
        <v>3</v>
      </c>
      <c r="W13" s="138" t="s">
        <v>96</v>
      </c>
      <c r="X13" s="138" t="s">
        <v>99</v>
      </c>
      <c r="Y13" s="130">
        <v>9</v>
      </c>
      <c r="Z13" s="31" t="s">
        <v>116</v>
      </c>
      <c r="AB13" s="138">
        <v>6.2</v>
      </c>
      <c r="AC13" s="274">
        <v>1.25</v>
      </c>
      <c r="AD13" s="138">
        <v>1</v>
      </c>
      <c r="AE13" s="138">
        <v>3</v>
      </c>
      <c r="AF13" s="130" t="s">
        <v>96</v>
      </c>
      <c r="AG13" s="130" t="s">
        <v>98</v>
      </c>
      <c r="AH13" s="130">
        <v>10</v>
      </c>
      <c r="AI13" s="31" t="s">
        <v>116</v>
      </c>
      <c r="AK13" s="210">
        <v>8.6999999999999993</v>
      </c>
      <c r="AL13" s="274">
        <v>0.8908045977011495</v>
      </c>
      <c r="AM13" s="210">
        <v>1</v>
      </c>
      <c r="AN13" s="210">
        <v>3</v>
      </c>
      <c r="AO13" s="277" t="s">
        <v>96</v>
      </c>
      <c r="AP13" s="277" t="s">
        <v>98</v>
      </c>
      <c r="AQ13" s="130">
        <v>11</v>
      </c>
      <c r="AR13" s="31" t="s">
        <v>116</v>
      </c>
      <c r="AT13" s="204">
        <v>8.1</v>
      </c>
      <c r="AU13" s="202">
        <v>0.95679012345679015</v>
      </c>
      <c r="AV13" s="138">
        <v>2</v>
      </c>
      <c r="AW13" s="31">
        <v>3</v>
      </c>
      <c r="AX13" s="138" t="s">
        <v>96</v>
      </c>
      <c r="AY13" s="138" t="s">
        <v>98</v>
      </c>
      <c r="AZ13" s="130">
        <v>12</v>
      </c>
      <c r="BA13" s="31" t="s">
        <v>116</v>
      </c>
      <c r="BC13" s="138">
        <v>8.5</v>
      </c>
      <c r="BD13" s="274">
        <v>0.91176470588235292</v>
      </c>
      <c r="BE13" s="138">
        <v>2</v>
      </c>
      <c r="BF13" s="138">
        <v>4</v>
      </c>
      <c r="BG13" s="130" t="s">
        <v>96</v>
      </c>
      <c r="BH13" s="130" t="s">
        <v>98</v>
      </c>
      <c r="BI13" s="130">
        <v>13</v>
      </c>
      <c r="BJ13" s="186" t="s">
        <v>116</v>
      </c>
      <c r="BL13" s="195">
        <v>9.9</v>
      </c>
      <c r="BM13" s="273">
        <v>1.3737373737373737</v>
      </c>
      <c r="BN13" s="195">
        <v>1</v>
      </c>
      <c r="BO13" s="195">
        <v>3</v>
      </c>
      <c r="BP13" s="186" t="s">
        <v>96</v>
      </c>
      <c r="BQ13" s="186" t="s">
        <v>99</v>
      </c>
      <c r="BR13" s="130">
        <v>14</v>
      </c>
      <c r="BS13" s="176" t="s">
        <v>116</v>
      </c>
      <c r="BU13" s="204">
        <v>6.3</v>
      </c>
      <c r="BV13" s="202">
        <v>1.2301587301587302</v>
      </c>
      <c r="BW13" s="138">
        <v>1</v>
      </c>
      <c r="BX13" s="31">
        <v>3</v>
      </c>
      <c r="BY13" s="138" t="s">
        <v>96</v>
      </c>
      <c r="BZ13" s="138" t="s">
        <v>98</v>
      </c>
      <c r="CA13" s="130">
        <v>15</v>
      </c>
      <c r="CB13" s="31" t="s">
        <v>116</v>
      </c>
      <c r="CD13" s="138">
        <v>12</v>
      </c>
      <c r="CE13" s="274">
        <v>0.64583333333333337</v>
      </c>
      <c r="CF13" s="138">
        <v>2</v>
      </c>
      <c r="CG13" s="138">
        <v>3</v>
      </c>
      <c r="CH13" s="130" t="s">
        <v>96</v>
      </c>
      <c r="CI13" s="130" t="s">
        <v>98</v>
      </c>
      <c r="CJ13" s="130">
        <v>16</v>
      </c>
      <c r="CK13" s="31" t="s">
        <v>116</v>
      </c>
      <c r="CM13" s="138">
        <v>10.9</v>
      </c>
      <c r="CN13" s="274">
        <v>0.71100917431192656</v>
      </c>
      <c r="CO13" s="138">
        <v>4</v>
      </c>
      <c r="CP13" s="138">
        <v>4</v>
      </c>
      <c r="CQ13" s="130" t="s">
        <v>96</v>
      </c>
      <c r="CR13" s="130" t="s">
        <v>98</v>
      </c>
      <c r="CS13" s="130">
        <v>17</v>
      </c>
      <c r="CT13" s="176" t="s">
        <v>116</v>
      </c>
      <c r="CV13" s="204">
        <v>6.5</v>
      </c>
      <c r="CW13" s="202">
        <v>1.1923076923076923</v>
      </c>
      <c r="CX13" s="138">
        <v>2</v>
      </c>
      <c r="CY13" s="31">
        <v>3</v>
      </c>
      <c r="CZ13" s="138" t="s">
        <v>96</v>
      </c>
      <c r="DA13" s="138" t="s">
        <v>98</v>
      </c>
      <c r="DB13" s="130">
        <v>18</v>
      </c>
      <c r="DC13" s="31" t="s">
        <v>116</v>
      </c>
      <c r="DE13" s="138">
        <v>9.5</v>
      </c>
      <c r="DF13" s="274">
        <v>0.81578947368421051</v>
      </c>
      <c r="DG13" s="138">
        <v>2</v>
      </c>
      <c r="DH13" s="138">
        <v>3</v>
      </c>
      <c r="DI13" s="130" t="s">
        <v>96</v>
      </c>
      <c r="DJ13" s="130" t="s">
        <v>98</v>
      </c>
      <c r="DK13" s="130">
        <v>19</v>
      </c>
      <c r="DL13" s="31" t="s">
        <v>116</v>
      </c>
      <c r="DN13" s="138">
        <v>8.4</v>
      </c>
      <c r="DO13" s="274">
        <v>0.92261904761904756</v>
      </c>
      <c r="DP13" s="138">
        <v>2</v>
      </c>
      <c r="DQ13" s="138">
        <v>3</v>
      </c>
      <c r="DR13" s="130" t="s">
        <v>96</v>
      </c>
      <c r="DS13" s="130" t="s">
        <v>98</v>
      </c>
      <c r="DT13" s="186">
        <v>20</v>
      </c>
      <c r="DU13" s="176" t="s">
        <v>116</v>
      </c>
      <c r="DW13" s="204">
        <v>6.9</v>
      </c>
      <c r="DX13" s="202">
        <v>1.1231884057971013</v>
      </c>
      <c r="DY13" s="138">
        <v>1</v>
      </c>
      <c r="DZ13" s="138">
        <v>3</v>
      </c>
      <c r="EA13" s="138" t="s">
        <v>97</v>
      </c>
      <c r="EB13" s="138" t="s">
        <v>98</v>
      </c>
      <c r="EC13" s="130">
        <v>7</v>
      </c>
      <c r="ED13" s="31" t="s">
        <v>122</v>
      </c>
      <c r="EF13" s="206">
        <v>8.6</v>
      </c>
      <c r="EG13" s="201">
        <v>1.5813953488372092</v>
      </c>
      <c r="EH13" s="212">
        <v>1</v>
      </c>
      <c r="EI13" s="193">
        <v>3</v>
      </c>
      <c r="EJ13" s="212" t="s">
        <v>97</v>
      </c>
      <c r="EK13" s="212" t="s">
        <v>98</v>
      </c>
      <c r="EL13" s="186">
        <v>8</v>
      </c>
      <c r="EM13" s="31" t="s">
        <v>122</v>
      </c>
      <c r="EX13" s="204">
        <v>6</v>
      </c>
      <c r="EY13" s="202">
        <v>1.2916666666666667</v>
      </c>
      <c r="EZ13" s="138">
        <v>2</v>
      </c>
      <c r="FA13" s="138">
        <v>3</v>
      </c>
      <c r="FB13" s="138" t="s">
        <v>96</v>
      </c>
      <c r="FC13" s="138" t="s">
        <v>98</v>
      </c>
      <c r="FD13" s="186">
        <v>10</v>
      </c>
      <c r="FE13" s="31" t="s">
        <v>122</v>
      </c>
      <c r="FG13" s="207">
        <v>7.9</v>
      </c>
      <c r="FH13" s="202">
        <v>0.98101265822784811</v>
      </c>
      <c r="FI13" s="213">
        <v>1</v>
      </c>
      <c r="FJ13" s="191">
        <v>4</v>
      </c>
      <c r="FK13" s="213" t="s">
        <v>97</v>
      </c>
      <c r="FL13" s="213" t="s">
        <v>98</v>
      </c>
      <c r="FM13" s="186">
        <v>11</v>
      </c>
      <c r="FN13" s="31" t="s">
        <v>122</v>
      </c>
      <c r="FY13" s="204">
        <v>5.4</v>
      </c>
      <c r="FZ13" s="202">
        <v>1.4351851851851851</v>
      </c>
      <c r="GA13" s="138">
        <v>25</v>
      </c>
      <c r="GB13" s="138">
        <v>3</v>
      </c>
      <c r="GC13" s="138" t="s">
        <v>96</v>
      </c>
      <c r="GD13" s="138" t="s">
        <v>98</v>
      </c>
      <c r="GE13" s="186">
        <v>13</v>
      </c>
      <c r="GF13" s="31" t="s">
        <v>122</v>
      </c>
      <c r="GH13" s="204">
        <v>10.4</v>
      </c>
      <c r="GI13" s="202">
        <v>1.3076923076923077</v>
      </c>
      <c r="GJ13" s="138">
        <v>2</v>
      </c>
      <c r="GK13" s="138">
        <v>5</v>
      </c>
      <c r="GL13" s="138" t="s">
        <v>96</v>
      </c>
      <c r="GM13" s="138" t="s">
        <v>98</v>
      </c>
      <c r="GN13" s="186">
        <v>14</v>
      </c>
      <c r="GO13" s="31" t="s">
        <v>122</v>
      </c>
      <c r="GZ13" s="203">
        <v>6.2</v>
      </c>
      <c r="HA13" s="201">
        <v>1.25</v>
      </c>
      <c r="HB13" s="195">
        <v>1</v>
      </c>
      <c r="HC13" s="195">
        <v>3</v>
      </c>
      <c r="HD13" s="195" t="s">
        <v>97</v>
      </c>
      <c r="HE13" s="195" t="s">
        <v>98</v>
      </c>
      <c r="HF13" s="186">
        <v>16</v>
      </c>
      <c r="HG13" s="31" t="s">
        <v>122</v>
      </c>
      <c r="HI13" s="203">
        <v>7.2</v>
      </c>
      <c r="HJ13" s="201">
        <v>1.0763888888888888</v>
      </c>
      <c r="HK13" s="195">
        <v>1</v>
      </c>
      <c r="HL13" s="195">
        <v>3</v>
      </c>
      <c r="HM13" s="195" t="s">
        <v>97</v>
      </c>
      <c r="HN13" s="195" t="s">
        <v>100</v>
      </c>
      <c r="HO13" s="186">
        <v>17</v>
      </c>
      <c r="HP13" s="31" t="s">
        <v>122</v>
      </c>
      <c r="IA13" s="204">
        <v>16.100000000000001</v>
      </c>
      <c r="IB13" s="202">
        <v>0.48136645962732916</v>
      </c>
      <c r="IC13" s="138">
        <v>2</v>
      </c>
      <c r="ID13" s="138">
        <v>3</v>
      </c>
      <c r="IE13" s="138" t="s">
        <v>96</v>
      </c>
      <c r="IF13" s="138" t="s">
        <v>98</v>
      </c>
      <c r="IG13" s="186">
        <v>19</v>
      </c>
      <c r="IH13" s="31" t="s">
        <v>122</v>
      </c>
      <c r="IJ13" s="138">
        <v>11</v>
      </c>
      <c r="IK13" s="274">
        <v>0.70454545454545459</v>
      </c>
      <c r="IL13" s="138">
        <v>2</v>
      </c>
      <c r="IM13" s="138">
        <v>3</v>
      </c>
      <c r="IN13" s="130" t="s">
        <v>96</v>
      </c>
      <c r="IO13" s="130" t="s">
        <v>98</v>
      </c>
      <c r="IP13" s="130">
        <v>20</v>
      </c>
      <c r="IQ13" s="200" t="s">
        <v>122</v>
      </c>
      <c r="IS13" s="491" t="s">
        <v>245</v>
      </c>
      <c r="IT13" s="31">
        <v>55</v>
      </c>
      <c r="IU13" s="31">
        <v>1.23</v>
      </c>
      <c r="IW13" s="491" t="s">
        <v>245</v>
      </c>
      <c r="IX13" s="31"/>
      <c r="IY13" s="31"/>
    </row>
    <row r="14" spans="1:259">
      <c r="A14" s="138">
        <v>8</v>
      </c>
      <c r="B14" s="274">
        <v>0.96875</v>
      </c>
      <c r="C14" s="138">
        <v>1</v>
      </c>
      <c r="D14" s="138">
        <v>4</v>
      </c>
      <c r="E14" s="130" t="s">
        <v>97</v>
      </c>
      <c r="F14" s="130" t="s">
        <v>98</v>
      </c>
      <c r="G14" s="130">
        <v>7</v>
      </c>
      <c r="H14" s="31" t="s">
        <v>116</v>
      </c>
      <c r="J14" s="210">
        <v>6.7</v>
      </c>
      <c r="K14" s="273">
        <v>1.1567164179104477</v>
      </c>
      <c r="L14" s="210">
        <v>1</v>
      </c>
      <c r="M14" s="210">
        <v>5</v>
      </c>
      <c r="N14" s="277" t="s">
        <v>97</v>
      </c>
      <c r="O14" s="277" t="s">
        <v>98</v>
      </c>
      <c r="P14" s="130">
        <v>8</v>
      </c>
      <c r="Q14" s="31" t="s">
        <v>116</v>
      </c>
      <c r="S14" s="204">
        <v>11.4</v>
      </c>
      <c r="T14" s="202">
        <v>1.1929824561403508</v>
      </c>
      <c r="U14" s="138">
        <v>7</v>
      </c>
      <c r="V14" s="31">
        <v>3</v>
      </c>
      <c r="W14" s="138" t="s">
        <v>96</v>
      </c>
      <c r="X14" s="138" t="s">
        <v>98</v>
      </c>
      <c r="Y14" s="130">
        <v>9</v>
      </c>
      <c r="Z14" s="31" t="s">
        <v>116</v>
      </c>
      <c r="AB14" s="138">
        <v>12.1</v>
      </c>
      <c r="AC14" s="274">
        <v>0.64049586776859502</v>
      </c>
      <c r="AD14" s="138">
        <v>6</v>
      </c>
      <c r="AE14" s="138">
        <v>5</v>
      </c>
      <c r="AF14" s="130" t="s">
        <v>96</v>
      </c>
      <c r="AG14" s="130" t="s">
        <v>98</v>
      </c>
      <c r="AH14" s="130">
        <v>10</v>
      </c>
      <c r="AI14" s="31" t="s">
        <v>116</v>
      </c>
      <c r="AK14" s="209">
        <v>13.1</v>
      </c>
      <c r="AL14" s="273">
        <v>1.0381679389312977</v>
      </c>
      <c r="AM14" s="209">
        <v>2</v>
      </c>
      <c r="AN14" s="209">
        <v>3</v>
      </c>
      <c r="AO14" s="276" t="s">
        <v>96</v>
      </c>
      <c r="AP14" s="276" t="s">
        <v>98</v>
      </c>
      <c r="AQ14" s="130">
        <v>11</v>
      </c>
      <c r="AR14" s="31" t="s">
        <v>116</v>
      </c>
      <c r="AT14" s="204">
        <v>7.2</v>
      </c>
      <c r="AU14" s="202">
        <v>1.0763888888888888</v>
      </c>
      <c r="AV14" s="138">
        <v>2</v>
      </c>
      <c r="AW14" s="31">
        <v>3</v>
      </c>
      <c r="AX14" s="138" t="s">
        <v>96</v>
      </c>
      <c r="AY14" s="138" t="s">
        <v>98</v>
      </c>
      <c r="AZ14" s="130">
        <v>12</v>
      </c>
      <c r="BA14" s="31" t="s">
        <v>116</v>
      </c>
      <c r="BC14" s="138">
        <v>6.8</v>
      </c>
      <c r="BD14" s="274">
        <v>1.1397058823529411</v>
      </c>
      <c r="BE14" s="138">
        <v>1</v>
      </c>
      <c r="BF14" s="138">
        <v>3</v>
      </c>
      <c r="BG14" s="130" t="s">
        <v>96</v>
      </c>
      <c r="BH14" s="130" t="s">
        <v>98</v>
      </c>
      <c r="BI14" s="130">
        <v>13</v>
      </c>
      <c r="BJ14" s="186" t="s">
        <v>116</v>
      </c>
      <c r="BL14" s="138">
        <v>11.8</v>
      </c>
      <c r="BM14" s="274">
        <v>1.1525423728813557</v>
      </c>
      <c r="BN14" s="138">
        <v>2</v>
      </c>
      <c r="BO14" s="138">
        <v>4</v>
      </c>
      <c r="BP14" s="130" t="s">
        <v>96</v>
      </c>
      <c r="BQ14" s="130" t="s">
        <v>98</v>
      </c>
      <c r="BR14" s="130">
        <v>14</v>
      </c>
      <c r="BS14" s="176" t="s">
        <v>116</v>
      </c>
      <c r="BU14" s="204">
        <v>6.1</v>
      </c>
      <c r="BV14" s="202">
        <v>1.2704918032786885</v>
      </c>
      <c r="BW14" s="138">
        <v>2</v>
      </c>
      <c r="BX14" s="31">
        <v>3</v>
      </c>
      <c r="BY14" s="138" t="s">
        <v>96</v>
      </c>
      <c r="BZ14" s="138" t="s">
        <v>98</v>
      </c>
      <c r="CA14" s="130">
        <v>15</v>
      </c>
      <c r="CB14" s="31" t="s">
        <v>116</v>
      </c>
      <c r="CD14" s="138">
        <v>10</v>
      </c>
      <c r="CE14" s="274">
        <v>0.77500000000000002</v>
      </c>
      <c r="CF14" s="138">
        <v>1</v>
      </c>
      <c r="CG14" s="138">
        <v>3</v>
      </c>
      <c r="CH14" s="130" t="s">
        <v>96</v>
      </c>
      <c r="CI14" s="130" t="s">
        <v>98</v>
      </c>
      <c r="CJ14" s="130">
        <v>16</v>
      </c>
      <c r="CK14" s="31" t="s">
        <v>116</v>
      </c>
      <c r="CM14" s="138">
        <v>6</v>
      </c>
      <c r="CN14" s="274">
        <v>1.2916666666666667</v>
      </c>
      <c r="CO14" s="138">
        <v>2</v>
      </c>
      <c r="CP14" s="138">
        <v>3</v>
      </c>
      <c r="CQ14" s="130" t="s">
        <v>96</v>
      </c>
      <c r="CR14" s="130" t="s">
        <v>98</v>
      </c>
      <c r="CS14" s="130">
        <v>17</v>
      </c>
      <c r="CT14" s="176" t="s">
        <v>116</v>
      </c>
      <c r="CV14" s="204">
        <v>9.8000000000000007</v>
      </c>
      <c r="CW14" s="202">
        <v>0.79081632653061218</v>
      </c>
      <c r="CX14" s="138">
        <v>2</v>
      </c>
      <c r="CY14" s="31">
        <v>3</v>
      </c>
      <c r="CZ14" s="138" t="s">
        <v>96</v>
      </c>
      <c r="DA14" s="138" t="s">
        <v>98</v>
      </c>
      <c r="DB14" s="130">
        <v>18</v>
      </c>
      <c r="DC14" s="31" t="s">
        <v>116</v>
      </c>
      <c r="DE14" s="138">
        <v>7</v>
      </c>
      <c r="DF14" s="274">
        <v>1.1071428571428572</v>
      </c>
      <c r="DG14" s="138">
        <v>4</v>
      </c>
      <c r="DH14" s="138">
        <v>3</v>
      </c>
      <c r="DI14" s="130" t="s">
        <v>96</v>
      </c>
      <c r="DJ14" s="130" t="s">
        <v>98</v>
      </c>
      <c r="DK14" s="130">
        <v>19</v>
      </c>
      <c r="DL14" s="31" t="s">
        <v>116</v>
      </c>
      <c r="DN14" s="195">
        <v>7.9</v>
      </c>
      <c r="DO14" s="273">
        <v>1.721518987341772</v>
      </c>
      <c r="DP14" s="195">
        <v>1</v>
      </c>
      <c r="DQ14" s="195">
        <v>3</v>
      </c>
      <c r="DR14" s="186" t="s">
        <v>114</v>
      </c>
      <c r="DS14" s="186" t="s">
        <v>98</v>
      </c>
      <c r="DT14" s="186">
        <v>20</v>
      </c>
      <c r="DU14" s="176" t="s">
        <v>116</v>
      </c>
      <c r="DW14" s="203">
        <v>7.6</v>
      </c>
      <c r="DX14" s="201">
        <v>1.7894736842105263</v>
      </c>
      <c r="DY14" s="195">
        <v>1</v>
      </c>
      <c r="DZ14" s="168">
        <v>3</v>
      </c>
      <c r="EA14" s="195" t="s">
        <v>97</v>
      </c>
      <c r="EB14" s="195" t="s">
        <v>98</v>
      </c>
      <c r="EC14" s="130">
        <v>7</v>
      </c>
      <c r="ED14" s="31" t="s">
        <v>122</v>
      </c>
      <c r="EF14" s="206">
        <v>10.5</v>
      </c>
      <c r="EG14" s="201">
        <v>1.2952380952380953</v>
      </c>
      <c r="EH14" s="212">
        <v>1</v>
      </c>
      <c r="EI14" s="193">
        <v>3</v>
      </c>
      <c r="EJ14" s="212" t="s">
        <v>97</v>
      </c>
      <c r="EK14" s="212" t="s">
        <v>98</v>
      </c>
      <c r="EL14" s="186">
        <v>8</v>
      </c>
      <c r="EM14" s="31" t="s">
        <v>122</v>
      </c>
      <c r="EX14" s="204">
        <v>9.1999999999999993</v>
      </c>
      <c r="EY14" s="202">
        <v>0.84239130434782616</v>
      </c>
      <c r="EZ14" s="138">
        <v>2</v>
      </c>
      <c r="FA14" s="138">
        <v>4</v>
      </c>
      <c r="FB14" s="138" t="s">
        <v>96</v>
      </c>
      <c r="FC14" s="138" t="s">
        <v>98</v>
      </c>
      <c r="FD14" s="186">
        <v>10</v>
      </c>
      <c r="FE14" s="31" t="s">
        <v>122</v>
      </c>
      <c r="FG14" s="206">
        <v>9.1999999999999993</v>
      </c>
      <c r="FH14" s="201">
        <v>1.4782608695652175</v>
      </c>
      <c r="FI14" s="212">
        <v>1</v>
      </c>
      <c r="FJ14" s="193">
        <v>3</v>
      </c>
      <c r="FK14" s="212" t="s">
        <v>97</v>
      </c>
      <c r="FL14" s="212" t="s">
        <v>98</v>
      </c>
      <c r="FM14" s="186">
        <v>11</v>
      </c>
      <c r="FN14" s="31" t="s">
        <v>122</v>
      </c>
      <c r="FY14" s="204">
        <v>6.6</v>
      </c>
      <c r="FZ14" s="202">
        <v>1.1742424242424243</v>
      </c>
      <c r="GA14" s="138">
        <v>2</v>
      </c>
      <c r="GB14" s="138">
        <v>3</v>
      </c>
      <c r="GC14" s="138" t="s">
        <v>96</v>
      </c>
      <c r="GD14" s="138" t="s">
        <v>98</v>
      </c>
      <c r="GE14" s="186">
        <v>13</v>
      </c>
      <c r="GF14" s="31" t="s">
        <v>122</v>
      </c>
      <c r="GH14" s="203">
        <v>6.9</v>
      </c>
      <c r="GI14" s="201">
        <v>1.1231884057971013</v>
      </c>
      <c r="GJ14" s="195">
        <v>2</v>
      </c>
      <c r="GK14" s="195">
        <v>4</v>
      </c>
      <c r="GL14" s="195" t="s">
        <v>97</v>
      </c>
      <c r="GM14" s="195" t="s">
        <v>98</v>
      </c>
      <c r="GN14" s="186">
        <v>14</v>
      </c>
      <c r="GO14" s="31" t="s">
        <v>122</v>
      </c>
      <c r="GZ14" s="203">
        <v>6.6</v>
      </c>
      <c r="HA14" s="201">
        <v>1.1742424242424243</v>
      </c>
      <c r="HB14" s="195">
        <v>1</v>
      </c>
      <c r="HC14" s="195">
        <v>3</v>
      </c>
      <c r="HD14" s="195" t="s">
        <v>97</v>
      </c>
      <c r="HE14" s="195" t="s">
        <v>98</v>
      </c>
      <c r="HF14" s="186">
        <v>16</v>
      </c>
      <c r="HG14" s="31" t="s">
        <v>122</v>
      </c>
      <c r="HI14" s="203">
        <v>9.1</v>
      </c>
      <c r="HJ14" s="201">
        <v>0.85164835164835173</v>
      </c>
      <c r="HK14" s="195">
        <v>1</v>
      </c>
      <c r="HL14" s="195">
        <v>4</v>
      </c>
      <c r="HM14" s="195" t="s">
        <v>97</v>
      </c>
      <c r="HN14" s="195" t="s">
        <v>98</v>
      </c>
      <c r="HO14" s="186">
        <v>17</v>
      </c>
      <c r="HP14" s="31" t="s">
        <v>122</v>
      </c>
      <c r="IA14" s="204">
        <v>10.5</v>
      </c>
      <c r="IB14" s="202">
        <v>0.73809523809523814</v>
      </c>
      <c r="IC14" s="138">
        <v>2</v>
      </c>
      <c r="ID14" s="138">
        <v>3</v>
      </c>
      <c r="IE14" s="138" t="s">
        <v>114</v>
      </c>
      <c r="IF14" s="138" t="s">
        <v>98</v>
      </c>
      <c r="IG14" s="186">
        <v>19</v>
      </c>
      <c r="IH14" s="31" t="s">
        <v>122</v>
      </c>
      <c r="IJ14" s="138">
        <v>8.1999999999999993</v>
      </c>
      <c r="IK14" s="274">
        <v>0.94512195121951226</v>
      </c>
      <c r="IL14" s="138">
        <v>2</v>
      </c>
      <c r="IM14" s="138">
        <v>3</v>
      </c>
      <c r="IN14" s="130" t="s">
        <v>96</v>
      </c>
      <c r="IO14" s="130" t="s">
        <v>98</v>
      </c>
      <c r="IP14" s="130">
        <v>20</v>
      </c>
      <c r="IQ14" s="200" t="s">
        <v>122</v>
      </c>
      <c r="IS14" s="491" t="s">
        <v>244</v>
      </c>
      <c r="IT14" s="31">
        <v>40</v>
      </c>
      <c r="IU14" s="31">
        <v>1.05</v>
      </c>
      <c r="IW14" s="491" t="s">
        <v>244</v>
      </c>
      <c r="IX14" s="31">
        <v>63</v>
      </c>
      <c r="IY14" s="31">
        <v>1.17</v>
      </c>
    </row>
    <row r="15" spans="1:259">
      <c r="A15" s="138">
        <v>6</v>
      </c>
      <c r="B15" s="274">
        <v>1.2916666666666667</v>
      </c>
      <c r="C15" s="138">
        <v>1</v>
      </c>
      <c r="D15" s="138">
        <v>3</v>
      </c>
      <c r="E15" s="130" t="s">
        <v>97</v>
      </c>
      <c r="F15" s="130" t="s">
        <v>98</v>
      </c>
      <c r="G15" s="130">
        <v>7</v>
      </c>
      <c r="H15" s="31" t="s">
        <v>116</v>
      </c>
      <c r="J15" s="210">
        <v>6.2</v>
      </c>
      <c r="K15" s="273">
        <v>1.25</v>
      </c>
      <c r="L15" s="210">
        <v>1</v>
      </c>
      <c r="M15" s="210">
        <v>3</v>
      </c>
      <c r="N15" s="277" t="s">
        <v>97</v>
      </c>
      <c r="O15" s="277" t="s">
        <v>98</v>
      </c>
      <c r="P15" s="130">
        <v>8</v>
      </c>
      <c r="Q15" s="31" t="s">
        <v>116</v>
      </c>
      <c r="S15" s="204">
        <v>9.1999999999999993</v>
      </c>
      <c r="T15" s="202">
        <v>1.4782608695652175</v>
      </c>
      <c r="U15" s="138">
        <v>15</v>
      </c>
      <c r="V15" s="31">
        <v>3</v>
      </c>
      <c r="W15" s="138" t="s">
        <v>96</v>
      </c>
      <c r="X15" s="138" t="s">
        <v>98</v>
      </c>
      <c r="Y15" s="130">
        <v>9</v>
      </c>
      <c r="Z15" s="31" t="s">
        <v>116</v>
      </c>
      <c r="AB15" s="195">
        <v>12.4</v>
      </c>
      <c r="AC15" s="273">
        <v>1.096774193548387</v>
      </c>
      <c r="AD15" s="195">
        <v>2</v>
      </c>
      <c r="AE15" s="195">
        <v>3</v>
      </c>
      <c r="AF15" s="186" t="s">
        <v>114</v>
      </c>
      <c r="AG15" s="186" t="s">
        <v>98</v>
      </c>
      <c r="AH15" s="130">
        <v>10</v>
      </c>
      <c r="AI15" s="31" t="s">
        <v>116</v>
      </c>
      <c r="AK15" s="210">
        <v>7.4</v>
      </c>
      <c r="AL15" s="274">
        <v>1.8378378378378377</v>
      </c>
      <c r="AM15" s="210">
        <v>1</v>
      </c>
      <c r="AN15" s="210">
        <v>3</v>
      </c>
      <c r="AO15" s="277" t="s">
        <v>96</v>
      </c>
      <c r="AP15" s="277" t="s">
        <v>98</v>
      </c>
      <c r="AQ15" s="130">
        <v>11</v>
      </c>
      <c r="AR15" s="31" t="s">
        <v>116</v>
      </c>
      <c r="AT15" s="203">
        <v>11.5</v>
      </c>
      <c r="AU15" s="201">
        <v>1.182608695652174</v>
      </c>
      <c r="AV15" s="195">
        <v>1</v>
      </c>
      <c r="AW15" s="168">
        <v>3</v>
      </c>
      <c r="AX15" s="195" t="s">
        <v>96</v>
      </c>
      <c r="AY15" s="195" t="s">
        <v>98</v>
      </c>
      <c r="AZ15" s="130">
        <v>12</v>
      </c>
      <c r="BA15" s="31" t="s">
        <v>116</v>
      </c>
      <c r="BC15" s="138">
        <v>7.8</v>
      </c>
      <c r="BD15" s="274">
        <v>0.99358974358974361</v>
      </c>
      <c r="BE15" s="138">
        <v>2</v>
      </c>
      <c r="BF15" s="138">
        <v>3</v>
      </c>
      <c r="BG15" s="130" t="s">
        <v>96</v>
      </c>
      <c r="BH15" s="130" t="s">
        <v>99</v>
      </c>
      <c r="BI15" s="130">
        <v>13</v>
      </c>
      <c r="BJ15" s="186" t="s">
        <v>116</v>
      </c>
      <c r="BL15" s="138">
        <v>9.1999999999999993</v>
      </c>
      <c r="BM15" s="274">
        <v>1.4782608695652175</v>
      </c>
      <c r="BN15" s="138">
        <v>3</v>
      </c>
      <c r="BO15" s="138">
        <v>3</v>
      </c>
      <c r="BP15" s="130" t="s">
        <v>96</v>
      </c>
      <c r="BQ15" s="130" t="s">
        <v>98</v>
      </c>
      <c r="BR15" s="130">
        <v>14</v>
      </c>
      <c r="BS15" s="176" t="s">
        <v>116</v>
      </c>
      <c r="BU15" s="203">
        <v>12.6</v>
      </c>
      <c r="BV15" s="201">
        <v>1.0793650793650793</v>
      </c>
      <c r="BW15" s="195">
        <v>1</v>
      </c>
      <c r="BX15" s="168">
        <v>3</v>
      </c>
      <c r="BY15" s="195" t="s">
        <v>96</v>
      </c>
      <c r="BZ15" s="195" t="s">
        <v>98</v>
      </c>
      <c r="CA15" s="130">
        <v>15</v>
      </c>
      <c r="CB15" s="31" t="s">
        <v>116</v>
      </c>
      <c r="CD15" s="195">
        <v>10.4</v>
      </c>
      <c r="CE15" s="273">
        <v>1.3076923076923077</v>
      </c>
      <c r="CF15" s="195">
        <v>2</v>
      </c>
      <c r="CG15" s="195">
        <v>3</v>
      </c>
      <c r="CH15" s="186" t="s">
        <v>114</v>
      </c>
      <c r="CI15" s="186" t="s">
        <v>98</v>
      </c>
      <c r="CJ15" s="130">
        <v>16</v>
      </c>
      <c r="CK15" s="31" t="s">
        <v>116</v>
      </c>
      <c r="CM15" s="138">
        <v>8.5</v>
      </c>
      <c r="CN15" s="274">
        <v>0.91176470588235292</v>
      </c>
      <c r="CO15" s="138">
        <v>2</v>
      </c>
      <c r="CP15" s="138">
        <v>3</v>
      </c>
      <c r="CQ15" s="130" t="s">
        <v>96</v>
      </c>
      <c r="CR15" s="130" t="s">
        <v>98</v>
      </c>
      <c r="CS15" s="130">
        <v>17</v>
      </c>
      <c r="CT15" s="176" t="s">
        <v>116</v>
      </c>
      <c r="CV15" s="204">
        <v>7.1</v>
      </c>
      <c r="CW15" s="202">
        <v>1.091549295774648</v>
      </c>
      <c r="CX15" s="138">
        <v>2</v>
      </c>
      <c r="CY15" s="31">
        <v>3</v>
      </c>
      <c r="CZ15" s="138" t="s">
        <v>96</v>
      </c>
      <c r="DA15" s="138" t="s">
        <v>98</v>
      </c>
      <c r="DB15" s="130">
        <v>18</v>
      </c>
      <c r="DC15" s="31" t="s">
        <v>116</v>
      </c>
      <c r="DE15" s="138">
        <v>6.7</v>
      </c>
      <c r="DF15" s="274">
        <v>1.1567164179104477</v>
      </c>
      <c r="DG15" s="138">
        <v>2</v>
      </c>
      <c r="DH15" s="138">
        <v>3</v>
      </c>
      <c r="DI15" s="130" t="s">
        <v>96</v>
      </c>
      <c r="DJ15" s="130" t="s">
        <v>98</v>
      </c>
      <c r="DK15" s="130">
        <v>19</v>
      </c>
      <c r="DL15" s="31" t="s">
        <v>116</v>
      </c>
      <c r="DN15" s="195">
        <v>11.2</v>
      </c>
      <c r="DO15" s="273">
        <v>1.2142857142857144</v>
      </c>
      <c r="DP15" s="195">
        <v>2</v>
      </c>
      <c r="DQ15" s="195">
        <v>3</v>
      </c>
      <c r="DR15" s="186" t="s">
        <v>96</v>
      </c>
      <c r="DS15" s="186" t="s">
        <v>99</v>
      </c>
      <c r="DT15" s="186">
        <v>20</v>
      </c>
      <c r="DU15" s="176" t="s">
        <v>116</v>
      </c>
      <c r="DW15" s="203">
        <v>9.1</v>
      </c>
      <c r="DX15" s="201">
        <v>1.4945054945054945</v>
      </c>
      <c r="DY15" s="195">
        <v>2</v>
      </c>
      <c r="DZ15" s="168">
        <v>3</v>
      </c>
      <c r="EA15" s="195" t="s">
        <v>97</v>
      </c>
      <c r="EB15" s="195" t="s">
        <v>98</v>
      </c>
      <c r="EC15" s="130">
        <v>7</v>
      </c>
      <c r="ED15" s="31" t="s">
        <v>122</v>
      </c>
      <c r="EF15" s="206">
        <v>9</v>
      </c>
      <c r="EG15" s="201">
        <v>1.5111111111111111</v>
      </c>
      <c r="EH15" s="212">
        <v>1</v>
      </c>
      <c r="EI15" s="193">
        <v>3</v>
      </c>
      <c r="EJ15" s="212" t="s">
        <v>97</v>
      </c>
      <c r="EK15" s="212" t="s">
        <v>98</v>
      </c>
      <c r="EL15" s="186">
        <v>8</v>
      </c>
      <c r="EM15" s="31" t="s">
        <v>122</v>
      </c>
      <c r="EX15" s="204">
        <v>9.1</v>
      </c>
      <c r="EY15" s="202">
        <v>0.85164835164835173</v>
      </c>
      <c r="EZ15" s="138">
        <v>2</v>
      </c>
      <c r="FA15" s="138">
        <v>3</v>
      </c>
      <c r="FB15" s="138" t="s">
        <v>96</v>
      </c>
      <c r="FC15" s="138" t="s">
        <v>98</v>
      </c>
      <c r="FD15" s="186">
        <v>10</v>
      </c>
      <c r="FE15" s="31" t="s">
        <v>122</v>
      </c>
      <c r="FG15" s="206">
        <v>8</v>
      </c>
      <c r="FH15" s="201">
        <v>1.7</v>
      </c>
      <c r="FI15" s="212">
        <v>1</v>
      </c>
      <c r="FJ15" s="193">
        <v>3</v>
      </c>
      <c r="FK15" s="212" t="s">
        <v>97</v>
      </c>
      <c r="FL15" s="212" t="s">
        <v>98</v>
      </c>
      <c r="FM15" s="186">
        <v>11</v>
      </c>
      <c r="FN15" s="31" t="s">
        <v>122</v>
      </c>
      <c r="FY15" s="204">
        <v>9.6</v>
      </c>
      <c r="FZ15" s="202">
        <v>0.80729166666666674</v>
      </c>
      <c r="GA15" s="138">
        <v>2</v>
      </c>
      <c r="GB15" s="138">
        <v>3</v>
      </c>
      <c r="GC15" s="138" t="s">
        <v>96</v>
      </c>
      <c r="GD15" s="138" t="s">
        <v>98</v>
      </c>
      <c r="GE15" s="186">
        <v>13</v>
      </c>
      <c r="GF15" s="31" t="s">
        <v>122</v>
      </c>
      <c r="GH15" s="203">
        <v>9</v>
      </c>
      <c r="GI15" s="201">
        <v>0.86111111111111116</v>
      </c>
      <c r="GJ15" s="195">
        <v>1</v>
      </c>
      <c r="GK15" s="195">
        <v>4</v>
      </c>
      <c r="GL15" s="195" t="s">
        <v>97</v>
      </c>
      <c r="GM15" s="195" t="s">
        <v>98</v>
      </c>
      <c r="GN15" s="186">
        <v>14</v>
      </c>
      <c r="GO15" s="31" t="s">
        <v>122</v>
      </c>
      <c r="GZ15" s="203">
        <v>7.9</v>
      </c>
      <c r="HA15" s="201">
        <v>1.721518987341772</v>
      </c>
      <c r="HB15" s="195">
        <v>1</v>
      </c>
      <c r="HC15" s="195">
        <v>3</v>
      </c>
      <c r="HD15" s="195" t="s">
        <v>97</v>
      </c>
      <c r="HE15" s="195" t="s">
        <v>98</v>
      </c>
      <c r="HF15" s="186">
        <v>16</v>
      </c>
      <c r="HG15" s="31" t="s">
        <v>122</v>
      </c>
      <c r="HI15" s="203">
        <v>11.3</v>
      </c>
      <c r="HJ15" s="201">
        <v>0.68584070796460173</v>
      </c>
      <c r="HK15" s="195">
        <v>1</v>
      </c>
      <c r="HL15" s="195">
        <v>4</v>
      </c>
      <c r="HM15" s="195" t="s">
        <v>97</v>
      </c>
      <c r="HN15" s="195" t="s">
        <v>98</v>
      </c>
      <c r="HO15" s="186">
        <v>17</v>
      </c>
      <c r="HP15" s="31" t="s">
        <v>122</v>
      </c>
      <c r="IA15" s="203">
        <v>10.5</v>
      </c>
      <c r="IB15" s="201">
        <v>1.2952380952380953</v>
      </c>
      <c r="IC15" s="195">
        <v>2</v>
      </c>
      <c r="ID15" s="195">
        <v>3</v>
      </c>
      <c r="IE15" s="195" t="s">
        <v>114</v>
      </c>
      <c r="IF15" s="195" t="s">
        <v>99</v>
      </c>
      <c r="IG15" s="186">
        <v>19</v>
      </c>
      <c r="IH15" s="31" t="s">
        <v>122</v>
      </c>
      <c r="IJ15" s="138">
        <v>9.8000000000000007</v>
      </c>
      <c r="IK15" s="274">
        <v>0.79081632653061218</v>
      </c>
      <c r="IL15" s="138">
        <v>28</v>
      </c>
      <c r="IM15" s="138">
        <v>3</v>
      </c>
      <c r="IN15" s="130" t="s">
        <v>96</v>
      </c>
      <c r="IO15" s="130" t="s">
        <v>98</v>
      </c>
      <c r="IP15" s="130">
        <v>20</v>
      </c>
      <c r="IQ15" s="200" t="s">
        <v>122</v>
      </c>
      <c r="IS15" s="491" t="s">
        <v>243</v>
      </c>
      <c r="IT15" s="31">
        <v>41</v>
      </c>
      <c r="IU15" s="31">
        <v>1.31</v>
      </c>
      <c r="IW15" s="491" t="s">
        <v>243</v>
      </c>
      <c r="IX15" s="31">
        <v>38</v>
      </c>
      <c r="IY15" s="31">
        <v>1.1200000000000001</v>
      </c>
    </row>
    <row r="16" spans="1:259">
      <c r="A16" s="138">
        <v>5.8</v>
      </c>
      <c r="B16" s="274">
        <v>1.3362068965517242</v>
      </c>
      <c r="C16" s="138">
        <v>1</v>
      </c>
      <c r="D16" s="138">
        <v>3</v>
      </c>
      <c r="E16" s="130" t="s">
        <v>97</v>
      </c>
      <c r="F16" s="130" t="s">
        <v>98</v>
      </c>
      <c r="G16" s="130">
        <v>7</v>
      </c>
      <c r="H16" s="31" t="s">
        <v>116</v>
      </c>
      <c r="J16" s="210">
        <v>7.5</v>
      </c>
      <c r="K16" s="273">
        <v>1.0333333333333334</v>
      </c>
      <c r="L16" s="210">
        <v>1</v>
      </c>
      <c r="M16" s="210">
        <v>3</v>
      </c>
      <c r="N16" s="277" t="s">
        <v>97</v>
      </c>
      <c r="O16" s="277" t="s">
        <v>99</v>
      </c>
      <c r="P16" s="130">
        <v>8</v>
      </c>
      <c r="Q16" s="31" t="s">
        <v>116</v>
      </c>
      <c r="S16" s="204">
        <v>10.5</v>
      </c>
      <c r="T16" s="202">
        <v>1.2952380952380953</v>
      </c>
      <c r="U16" s="138">
        <v>1</v>
      </c>
      <c r="V16" s="31">
        <v>3</v>
      </c>
      <c r="W16" s="138" t="s">
        <v>96</v>
      </c>
      <c r="X16" s="138" t="s">
        <v>98</v>
      </c>
      <c r="Y16" s="130">
        <v>9</v>
      </c>
      <c r="Z16" s="31" t="s">
        <v>116</v>
      </c>
      <c r="AB16" s="195">
        <v>7.3</v>
      </c>
      <c r="AC16" s="273">
        <v>1.8630136986301369</v>
      </c>
      <c r="AD16" s="195">
        <v>2</v>
      </c>
      <c r="AE16" s="195">
        <v>3</v>
      </c>
      <c r="AF16" s="186" t="s">
        <v>96</v>
      </c>
      <c r="AG16" s="186" t="s">
        <v>98</v>
      </c>
      <c r="AH16" s="130">
        <v>10</v>
      </c>
      <c r="AI16" s="31" t="s">
        <v>116</v>
      </c>
      <c r="AK16" s="210">
        <v>8.5</v>
      </c>
      <c r="AL16" s="274">
        <v>1.5999999999999999</v>
      </c>
      <c r="AM16" s="210">
        <v>1</v>
      </c>
      <c r="AN16" s="210">
        <v>3</v>
      </c>
      <c r="AO16" s="277" t="s">
        <v>96</v>
      </c>
      <c r="AP16" s="277" t="s">
        <v>98</v>
      </c>
      <c r="AQ16" s="130">
        <v>11</v>
      </c>
      <c r="AR16" s="31" t="s">
        <v>116</v>
      </c>
      <c r="AT16" s="203">
        <v>6.5</v>
      </c>
      <c r="AU16" s="201">
        <v>2.0923076923076924</v>
      </c>
      <c r="AV16" s="195">
        <v>1</v>
      </c>
      <c r="AW16" s="168">
        <v>3</v>
      </c>
      <c r="AX16" s="195" t="s">
        <v>96</v>
      </c>
      <c r="AY16" s="195" t="s">
        <v>99</v>
      </c>
      <c r="AZ16" s="130">
        <v>12</v>
      </c>
      <c r="BA16" s="31" t="s">
        <v>116</v>
      </c>
      <c r="BC16" s="138">
        <v>6.5</v>
      </c>
      <c r="BD16" s="274">
        <v>1.1923076923076923</v>
      </c>
      <c r="BE16" s="138">
        <v>2</v>
      </c>
      <c r="BF16" s="138">
        <v>3</v>
      </c>
      <c r="BG16" s="130" t="s">
        <v>96</v>
      </c>
      <c r="BH16" s="130" t="s">
        <v>98</v>
      </c>
      <c r="BI16" s="130">
        <v>13</v>
      </c>
      <c r="BJ16" s="186" t="s">
        <v>116</v>
      </c>
      <c r="BL16" s="138">
        <v>7.3</v>
      </c>
      <c r="BM16" s="274">
        <v>1.8630136986301369</v>
      </c>
      <c r="BN16" s="138">
        <v>2</v>
      </c>
      <c r="BO16" s="138">
        <v>3</v>
      </c>
      <c r="BP16" s="130" t="s">
        <v>96</v>
      </c>
      <c r="BQ16" s="130" t="s">
        <v>98</v>
      </c>
      <c r="BR16" s="130">
        <v>14</v>
      </c>
      <c r="BS16" s="176" t="s">
        <v>116</v>
      </c>
      <c r="BU16" s="203">
        <v>13.4</v>
      </c>
      <c r="BV16" s="201">
        <v>1.0149253731343284</v>
      </c>
      <c r="BW16" s="195">
        <v>1</v>
      </c>
      <c r="BX16" s="168">
        <v>3</v>
      </c>
      <c r="BY16" s="195" t="s">
        <v>96</v>
      </c>
      <c r="BZ16" s="195" t="s">
        <v>98</v>
      </c>
      <c r="CA16" s="130">
        <v>15</v>
      </c>
      <c r="CB16" s="31" t="s">
        <v>116</v>
      </c>
      <c r="CD16" s="195">
        <v>13.7</v>
      </c>
      <c r="CE16" s="273">
        <v>0.99270072992700731</v>
      </c>
      <c r="CF16" s="195">
        <v>2</v>
      </c>
      <c r="CG16" s="195">
        <v>3</v>
      </c>
      <c r="CH16" s="186" t="s">
        <v>96</v>
      </c>
      <c r="CI16" s="186" t="s">
        <v>98</v>
      </c>
      <c r="CJ16" s="130">
        <v>16</v>
      </c>
      <c r="CK16" s="31" t="s">
        <v>116</v>
      </c>
      <c r="CM16" s="138">
        <v>9.9</v>
      </c>
      <c r="CN16" s="274">
        <v>0.78282828282828276</v>
      </c>
      <c r="CO16" s="138">
        <v>2</v>
      </c>
      <c r="CP16" s="138">
        <v>4</v>
      </c>
      <c r="CQ16" s="130" t="s">
        <v>96</v>
      </c>
      <c r="CR16" s="130" t="s">
        <v>98</v>
      </c>
      <c r="CS16" s="130">
        <v>17</v>
      </c>
      <c r="CT16" s="176" t="s">
        <v>116</v>
      </c>
      <c r="CV16" s="203">
        <v>15.9</v>
      </c>
      <c r="CW16" s="201">
        <v>0.85534591194968546</v>
      </c>
      <c r="CX16" s="195">
        <v>2</v>
      </c>
      <c r="CY16" s="168">
        <v>3</v>
      </c>
      <c r="CZ16" s="195" t="s">
        <v>96</v>
      </c>
      <c r="DA16" s="195" t="s">
        <v>98</v>
      </c>
      <c r="DB16" s="130">
        <v>18</v>
      </c>
      <c r="DC16" s="31" t="s">
        <v>116</v>
      </c>
      <c r="DE16" s="195">
        <v>7.8</v>
      </c>
      <c r="DF16" s="273">
        <v>1.7435897435897436</v>
      </c>
      <c r="DG16" s="195">
        <v>1</v>
      </c>
      <c r="DH16" s="195">
        <v>3</v>
      </c>
      <c r="DI16" s="186" t="s">
        <v>114</v>
      </c>
      <c r="DJ16" s="186" t="s">
        <v>98</v>
      </c>
      <c r="DK16" s="130">
        <v>19</v>
      </c>
      <c r="DL16" s="31" t="s">
        <v>116</v>
      </c>
      <c r="DN16" s="138">
        <v>9.6999999999999993</v>
      </c>
      <c r="DO16" s="274">
        <v>1.4020618556701032</v>
      </c>
      <c r="DP16" s="138">
        <v>2</v>
      </c>
      <c r="DQ16" s="138">
        <v>3</v>
      </c>
      <c r="DR16" s="130" t="s">
        <v>96</v>
      </c>
      <c r="DS16" s="130" t="s">
        <v>98</v>
      </c>
      <c r="DT16" s="186">
        <v>20</v>
      </c>
      <c r="DU16" s="176" t="s">
        <v>116</v>
      </c>
      <c r="DW16" s="203">
        <v>8.3000000000000007</v>
      </c>
      <c r="DX16" s="201">
        <v>1.6385542168674696</v>
      </c>
      <c r="DY16" s="195">
        <v>1</v>
      </c>
      <c r="DZ16" s="168">
        <v>3</v>
      </c>
      <c r="EA16" s="195" t="s">
        <v>97</v>
      </c>
      <c r="EB16" s="195" t="s">
        <v>98</v>
      </c>
      <c r="EC16" s="130">
        <v>7</v>
      </c>
      <c r="ED16" s="31" t="s">
        <v>122</v>
      </c>
      <c r="EF16" s="206">
        <v>11.1</v>
      </c>
      <c r="EG16" s="201">
        <v>1.2252252252252251</v>
      </c>
      <c r="EH16" s="212">
        <v>2</v>
      </c>
      <c r="EI16" s="193">
        <v>3</v>
      </c>
      <c r="EJ16" s="212" t="s">
        <v>97</v>
      </c>
      <c r="EK16" s="212" t="s">
        <v>98</v>
      </c>
      <c r="EL16" s="186">
        <v>8</v>
      </c>
      <c r="EM16" s="31" t="s">
        <v>122</v>
      </c>
      <c r="EX16" s="203">
        <v>17.5</v>
      </c>
      <c r="EY16" s="201">
        <v>0.77714285714285714</v>
      </c>
      <c r="EZ16" s="195">
        <v>2</v>
      </c>
      <c r="FA16" s="195">
        <v>3</v>
      </c>
      <c r="FB16" s="195" t="s">
        <v>114</v>
      </c>
      <c r="FC16" s="195" t="s">
        <v>98</v>
      </c>
      <c r="FD16" s="186">
        <v>10</v>
      </c>
      <c r="FE16" s="31" t="s">
        <v>122</v>
      </c>
      <c r="FG16" s="206">
        <v>9.9</v>
      </c>
      <c r="FH16" s="201">
        <v>1.3737373737373737</v>
      </c>
      <c r="FI16" s="212">
        <v>1</v>
      </c>
      <c r="FJ16" s="193">
        <v>3</v>
      </c>
      <c r="FK16" s="212" t="s">
        <v>97</v>
      </c>
      <c r="FL16" s="212" t="s">
        <v>98</v>
      </c>
      <c r="FM16" s="186">
        <v>11</v>
      </c>
      <c r="FN16" s="31" t="s">
        <v>122</v>
      </c>
      <c r="FY16" s="204">
        <v>9.1999999999999993</v>
      </c>
      <c r="FZ16" s="202">
        <v>0.84239130434782616</v>
      </c>
      <c r="GA16" s="138">
        <v>2</v>
      </c>
      <c r="GB16" s="138">
        <v>3</v>
      </c>
      <c r="GC16" s="138" t="s">
        <v>96</v>
      </c>
      <c r="GD16" s="138" t="s">
        <v>98</v>
      </c>
      <c r="GE16" s="186">
        <v>13</v>
      </c>
      <c r="GF16" s="31" t="s">
        <v>122</v>
      </c>
      <c r="GH16" s="203">
        <v>7.7</v>
      </c>
      <c r="GI16" s="201">
        <v>1.0064935064935066</v>
      </c>
      <c r="GJ16" s="195">
        <v>1</v>
      </c>
      <c r="GK16" s="195">
        <v>3</v>
      </c>
      <c r="GL16" s="195" t="s">
        <v>97</v>
      </c>
      <c r="GM16" s="195" t="s">
        <v>98</v>
      </c>
      <c r="GN16" s="186">
        <v>14</v>
      </c>
      <c r="GO16" s="31" t="s">
        <v>122</v>
      </c>
      <c r="GZ16" s="203">
        <v>7.8</v>
      </c>
      <c r="HA16" s="201">
        <v>1.7435897435897436</v>
      </c>
      <c r="HB16" s="195">
        <v>2</v>
      </c>
      <c r="HC16" s="195">
        <v>3</v>
      </c>
      <c r="HD16" s="195" t="s">
        <v>97</v>
      </c>
      <c r="HE16" s="195" t="s">
        <v>98</v>
      </c>
      <c r="HF16" s="186">
        <v>16</v>
      </c>
      <c r="HG16" s="31" t="s">
        <v>122</v>
      </c>
      <c r="HI16" s="203">
        <v>7.1</v>
      </c>
      <c r="HJ16" s="201">
        <v>1.091549295774648</v>
      </c>
      <c r="HK16" s="195">
        <v>2</v>
      </c>
      <c r="HL16" s="195">
        <v>3</v>
      </c>
      <c r="HM16" s="195" t="s">
        <v>97</v>
      </c>
      <c r="HN16" s="195" t="s">
        <v>98</v>
      </c>
      <c r="HO16" s="186">
        <v>17</v>
      </c>
      <c r="HP16" s="31" t="s">
        <v>122</v>
      </c>
      <c r="IA16" s="203">
        <v>11.4</v>
      </c>
      <c r="IB16" s="201">
        <v>1.1929824561403508</v>
      </c>
      <c r="IC16" s="195">
        <v>2</v>
      </c>
      <c r="ID16" s="195">
        <v>3</v>
      </c>
      <c r="IE16" s="195" t="s">
        <v>96</v>
      </c>
      <c r="IF16" s="195" t="s">
        <v>98</v>
      </c>
      <c r="IG16" s="186">
        <v>19</v>
      </c>
      <c r="IH16" s="31" t="s">
        <v>122</v>
      </c>
      <c r="IJ16" s="138">
        <v>6.5</v>
      </c>
      <c r="IK16" s="274">
        <v>1.1923076923076923</v>
      </c>
      <c r="IL16" s="138">
        <v>3</v>
      </c>
      <c r="IM16" s="138">
        <v>3</v>
      </c>
      <c r="IN16" s="130" t="s">
        <v>96</v>
      </c>
      <c r="IO16" s="130" t="s">
        <v>98</v>
      </c>
      <c r="IP16" s="130">
        <v>20</v>
      </c>
      <c r="IQ16" s="200" t="s">
        <v>122</v>
      </c>
      <c r="IS16" s="491" t="s">
        <v>242</v>
      </c>
      <c r="IT16" s="31">
        <v>48</v>
      </c>
      <c r="IU16" s="31">
        <v>1.26</v>
      </c>
      <c r="IW16" s="491" t="s">
        <v>242</v>
      </c>
      <c r="IX16" s="31"/>
      <c r="IY16" s="31"/>
    </row>
    <row r="17" spans="1:259">
      <c r="A17" s="195">
        <v>10.1</v>
      </c>
      <c r="B17" s="273">
        <v>1.3465346534653466</v>
      </c>
      <c r="C17" s="195">
        <v>1</v>
      </c>
      <c r="D17" s="195">
        <v>4</v>
      </c>
      <c r="E17" s="186" t="s">
        <v>97</v>
      </c>
      <c r="F17" s="186" t="s">
        <v>98</v>
      </c>
      <c r="G17" s="130">
        <v>7</v>
      </c>
      <c r="H17" s="31" t="s">
        <v>116</v>
      </c>
      <c r="J17" s="210">
        <v>5.0999999999999996</v>
      </c>
      <c r="K17" s="273">
        <v>1.5196078431372551</v>
      </c>
      <c r="L17" s="210">
        <v>2</v>
      </c>
      <c r="M17" s="210">
        <v>3</v>
      </c>
      <c r="N17" s="277" t="s">
        <v>97</v>
      </c>
      <c r="O17" s="277" t="s">
        <v>98</v>
      </c>
      <c r="P17" s="130">
        <v>8</v>
      </c>
      <c r="Q17" s="31" t="s">
        <v>116</v>
      </c>
      <c r="S17" s="203">
        <v>4.5</v>
      </c>
      <c r="T17" s="201">
        <v>1.7222222222222223</v>
      </c>
      <c r="U17" s="195">
        <v>1</v>
      </c>
      <c r="V17" s="168">
        <v>3</v>
      </c>
      <c r="W17" s="195" t="s">
        <v>95</v>
      </c>
      <c r="X17" s="195" t="s">
        <v>98</v>
      </c>
      <c r="Y17" s="130">
        <v>9</v>
      </c>
      <c r="Z17" s="31" t="s">
        <v>116</v>
      </c>
      <c r="AB17" s="195">
        <v>7.5</v>
      </c>
      <c r="AC17" s="273">
        <v>1.8133333333333332</v>
      </c>
      <c r="AD17" s="195">
        <v>1</v>
      </c>
      <c r="AE17" s="195">
        <v>3</v>
      </c>
      <c r="AF17" s="186" t="s">
        <v>96</v>
      </c>
      <c r="AG17" s="186" t="s">
        <v>99</v>
      </c>
      <c r="AH17" s="130">
        <v>10</v>
      </c>
      <c r="AI17" s="31" t="s">
        <v>116</v>
      </c>
      <c r="AK17" s="210">
        <v>8.9</v>
      </c>
      <c r="AL17" s="274">
        <v>1.5280898876404494</v>
      </c>
      <c r="AM17" s="210">
        <v>2</v>
      </c>
      <c r="AN17" s="210">
        <v>3</v>
      </c>
      <c r="AO17" s="277" t="s">
        <v>114</v>
      </c>
      <c r="AP17" s="277" t="s">
        <v>98</v>
      </c>
      <c r="AQ17" s="130">
        <v>11</v>
      </c>
      <c r="AR17" s="31" t="s">
        <v>116</v>
      </c>
      <c r="AT17" s="203">
        <v>8.5</v>
      </c>
      <c r="AU17" s="201">
        <v>1.5999999999999999</v>
      </c>
      <c r="AV17" s="195">
        <v>1</v>
      </c>
      <c r="AW17" s="168">
        <v>3</v>
      </c>
      <c r="AX17" s="195" t="s">
        <v>96</v>
      </c>
      <c r="AY17" s="195" t="s">
        <v>98</v>
      </c>
      <c r="AZ17" s="130">
        <v>12</v>
      </c>
      <c r="BA17" s="31" t="s">
        <v>116</v>
      </c>
      <c r="BC17" s="138">
        <v>9.1999999999999993</v>
      </c>
      <c r="BD17" s="274">
        <v>0.84239130434782616</v>
      </c>
      <c r="BE17" s="138">
        <v>2</v>
      </c>
      <c r="BF17" s="138">
        <v>5</v>
      </c>
      <c r="BG17" s="130" t="s">
        <v>96</v>
      </c>
      <c r="BH17" s="130" t="s">
        <v>98</v>
      </c>
      <c r="BI17" s="130">
        <v>13</v>
      </c>
      <c r="BJ17" s="186" t="s">
        <v>116</v>
      </c>
      <c r="BL17" s="138">
        <v>13.7</v>
      </c>
      <c r="BM17" s="274">
        <v>0.99270072992700731</v>
      </c>
      <c r="BN17" s="138">
        <v>2</v>
      </c>
      <c r="BO17" s="138">
        <v>4</v>
      </c>
      <c r="BP17" s="130" t="s">
        <v>96</v>
      </c>
      <c r="BQ17" s="130" t="s">
        <v>98</v>
      </c>
      <c r="BR17" s="130">
        <v>14</v>
      </c>
      <c r="BS17" s="176" t="s">
        <v>116</v>
      </c>
      <c r="BU17" s="203">
        <v>9.9</v>
      </c>
      <c r="BV17" s="201">
        <v>1.3737373737373737</v>
      </c>
      <c r="BW17" s="195">
        <v>1</v>
      </c>
      <c r="BX17" s="168">
        <v>3</v>
      </c>
      <c r="BY17" s="195" t="s">
        <v>96</v>
      </c>
      <c r="BZ17" s="195" t="s">
        <v>98</v>
      </c>
      <c r="CA17" s="130">
        <v>15</v>
      </c>
      <c r="CB17" s="31" t="s">
        <v>116</v>
      </c>
      <c r="CD17" s="138">
        <v>11.1</v>
      </c>
      <c r="CE17" s="274">
        <v>1.2252252252252251</v>
      </c>
      <c r="CF17" s="138">
        <v>2</v>
      </c>
      <c r="CG17" s="138">
        <v>5</v>
      </c>
      <c r="CH17" s="130" t="s">
        <v>96</v>
      </c>
      <c r="CI17" s="130" t="s">
        <v>98</v>
      </c>
      <c r="CJ17" s="130">
        <v>16</v>
      </c>
      <c r="CK17" s="31" t="s">
        <v>116</v>
      </c>
      <c r="CM17" s="138">
        <v>9.8000000000000007</v>
      </c>
      <c r="CN17" s="274">
        <v>0.79081632653061218</v>
      </c>
      <c r="CO17" s="138">
        <v>2</v>
      </c>
      <c r="CP17" s="138">
        <v>3</v>
      </c>
      <c r="CQ17" s="130" t="s">
        <v>96</v>
      </c>
      <c r="CR17" s="130" t="s">
        <v>98</v>
      </c>
      <c r="CS17" s="130">
        <v>17</v>
      </c>
      <c r="CT17" s="176" t="s">
        <v>116</v>
      </c>
      <c r="CV17" s="203">
        <v>14.8</v>
      </c>
      <c r="CW17" s="201">
        <v>0.91891891891891886</v>
      </c>
      <c r="CX17" s="195">
        <v>2</v>
      </c>
      <c r="CY17" s="168">
        <v>3</v>
      </c>
      <c r="CZ17" s="195" t="s">
        <v>96</v>
      </c>
      <c r="DA17" s="195" t="s">
        <v>98</v>
      </c>
      <c r="DB17" s="130">
        <v>18</v>
      </c>
      <c r="DC17" s="31" t="s">
        <v>116</v>
      </c>
      <c r="DE17" s="195">
        <v>11</v>
      </c>
      <c r="DF17" s="273">
        <v>1.2363636363636363</v>
      </c>
      <c r="DG17" s="195">
        <v>2</v>
      </c>
      <c r="DH17" s="195">
        <v>5</v>
      </c>
      <c r="DI17" s="186" t="s">
        <v>96</v>
      </c>
      <c r="DJ17" s="186" t="s">
        <v>98</v>
      </c>
      <c r="DK17" s="130">
        <v>19</v>
      </c>
      <c r="DL17" s="31" t="s">
        <v>116</v>
      </c>
      <c r="DN17" s="138">
        <v>13.3</v>
      </c>
      <c r="DO17" s="274">
        <v>1.0225563909774436</v>
      </c>
      <c r="DP17" s="138">
        <v>2</v>
      </c>
      <c r="DQ17" s="138">
        <v>3</v>
      </c>
      <c r="DR17" s="130" t="s">
        <v>96</v>
      </c>
      <c r="DS17" s="130" t="s">
        <v>98</v>
      </c>
      <c r="DT17" s="186">
        <v>20</v>
      </c>
      <c r="DU17" s="176" t="s">
        <v>116</v>
      </c>
      <c r="DW17" s="203">
        <v>10</v>
      </c>
      <c r="DX17" s="201">
        <v>1.3599999999999999</v>
      </c>
      <c r="DY17" s="195">
        <v>1</v>
      </c>
      <c r="DZ17" s="168">
        <v>3</v>
      </c>
      <c r="EA17" s="195" t="s">
        <v>97</v>
      </c>
      <c r="EB17" s="195" t="s">
        <v>98</v>
      </c>
      <c r="EC17" s="130">
        <v>7</v>
      </c>
      <c r="ED17" s="31" t="s">
        <v>122</v>
      </c>
      <c r="EF17" s="206">
        <v>9.1999999999999993</v>
      </c>
      <c r="EG17" s="201">
        <v>1.4782608695652175</v>
      </c>
      <c r="EH17" s="212">
        <v>1</v>
      </c>
      <c r="EI17" s="193">
        <v>3</v>
      </c>
      <c r="EJ17" s="212" t="s">
        <v>97</v>
      </c>
      <c r="EK17" s="212" t="s">
        <v>77</v>
      </c>
      <c r="EL17" s="186">
        <v>8</v>
      </c>
      <c r="EM17" s="31" t="s">
        <v>122</v>
      </c>
      <c r="EX17" s="203">
        <v>8.3000000000000007</v>
      </c>
      <c r="EY17" s="201">
        <v>1.6385542168674696</v>
      </c>
      <c r="EZ17" s="195">
        <v>2</v>
      </c>
      <c r="FA17" s="195">
        <v>3</v>
      </c>
      <c r="FB17" s="195" t="s">
        <v>96</v>
      </c>
      <c r="FC17" s="195" t="s">
        <v>98</v>
      </c>
      <c r="FD17" s="186">
        <v>10</v>
      </c>
      <c r="FE17" s="31" t="s">
        <v>122</v>
      </c>
      <c r="FG17" s="206">
        <v>9.9</v>
      </c>
      <c r="FH17" s="201">
        <v>1.3737373737373737</v>
      </c>
      <c r="FI17" s="212">
        <v>1</v>
      </c>
      <c r="FJ17" s="193">
        <v>4</v>
      </c>
      <c r="FK17" s="212" t="s">
        <v>97</v>
      </c>
      <c r="FL17" s="212" t="s">
        <v>98</v>
      </c>
      <c r="FM17" s="186">
        <v>11</v>
      </c>
      <c r="FN17" s="31" t="s">
        <v>122</v>
      </c>
      <c r="FY17" s="203">
        <v>12</v>
      </c>
      <c r="FZ17" s="201">
        <v>1.1333333333333333</v>
      </c>
      <c r="GA17" s="195">
        <v>2</v>
      </c>
      <c r="GB17" s="200">
        <v>3</v>
      </c>
      <c r="GC17" s="195" t="s">
        <v>114</v>
      </c>
      <c r="GD17" s="195" t="s">
        <v>98</v>
      </c>
      <c r="GE17" s="186">
        <v>13</v>
      </c>
      <c r="GF17" s="31" t="s">
        <v>122</v>
      </c>
      <c r="GH17" s="203">
        <v>6</v>
      </c>
      <c r="GI17" s="201">
        <v>1.2916666666666667</v>
      </c>
      <c r="GJ17" s="195">
        <v>1</v>
      </c>
      <c r="GK17" s="195">
        <v>3</v>
      </c>
      <c r="GL17" s="195" t="s">
        <v>97</v>
      </c>
      <c r="GM17" s="195" t="s">
        <v>98</v>
      </c>
      <c r="GN17" s="186">
        <v>14</v>
      </c>
      <c r="GO17" s="31" t="s">
        <v>122</v>
      </c>
      <c r="GZ17" s="203">
        <v>17.600000000000001</v>
      </c>
      <c r="HA17" s="201">
        <v>0.7727272727272726</v>
      </c>
      <c r="HB17" s="195">
        <v>3</v>
      </c>
      <c r="HC17" s="195">
        <v>5</v>
      </c>
      <c r="HD17" s="195" t="s">
        <v>97</v>
      </c>
      <c r="HE17" s="195" t="s">
        <v>100</v>
      </c>
      <c r="HF17" s="186">
        <v>16</v>
      </c>
      <c r="HG17" s="31" t="s">
        <v>122</v>
      </c>
      <c r="HI17" s="204">
        <v>9</v>
      </c>
      <c r="HJ17" s="202">
        <v>0.86111111111111116</v>
      </c>
      <c r="HK17" s="138">
        <v>2</v>
      </c>
      <c r="HL17" s="138">
        <v>2</v>
      </c>
      <c r="HM17" s="138" t="s">
        <v>97</v>
      </c>
      <c r="HN17" s="138" t="s">
        <v>98</v>
      </c>
      <c r="HO17" s="186">
        <v>17</v>
      </c>
      <c r="HP17" s="31" t="s">
        <v>122</v>
      </c>
      <c r="IA17" s="203">
        <v>10.199999999999999</v>
      </c>
      <c r="IB17" s="201">
        <v>1.3333333333333335</v>
      </c>
      <c r="IC17" s="195">
        <v>3</v>
      </c>
      <c r="ID17" s="195">
        <v>3</v>
      </c>
      <c r="IE17" s="195" t="s">
        <v>96</v>
      </c>
      <c r="IF17" s="195" t="s">
        <v>98</v>
      </c>
      <c r="IG17" s="186">
        <v>19</v>
      </c>
      <c r="IH17" s="31" t="s">
        <v>122</v>
      </c>
      <c r="IJ17" s="138">
        <v>7.2</v>
      </c>
      <c r="IK17" s="274">
        <v>1.0763888888888888</v>
      </c>
      <c r="IL17" s="138">
        <v>2</v>
      </c>
      <c r="IM17" s="138">
        <v>3</v>
      </c>
      <c r="IN17" s="130" t="s">
        <v>96</v>
      </c>
      <c r="IO17" s="130" t="s">
        <v>98</v>
      </c>
      <c r="IP17" s="130">
        <v>20</v>
      </c>
      <c r="IQ17" s="200" t="s">
        <v>122</v>
      </c>
      <c r="IS17" s="491" t="s">
        <v>240</v>
      </c>
      <c r="IT17" s="31">
        <v>49</v>
      </c>
      <c r="IU17" s="31">
        <v>1.21</v>
      </c>
      <c r="IW17" s="491" t="s">
        <v>240</v>
      </c>
      <c r="IX17" s="31">
        <v>57</v>
      </c>
      <c r="IY17" s="31">
        <v>1.23</v>
      </c>
    </row>
    <row r="18" spans="1:259" ht="15.75" thickBot="1">
      <c r="A18" s="195">
        <v>8.1999999999999993</v>
      </c>
      <c r="B18" s="273">
        <v>1.6585365853658538</v>
      </c>
      <c r="C18" s="195">
        <v>2</v>
      </c>
      <c r="D18" s="195">
        <v>3</v>
      </c>
      <c r="E18" s="186" t="s">
        <v>97</v>
      </c>
      <c r="F18" s="186" t="s">
        <v>98</v>
      </c>
      <c r="G18" s="130">
        <v>7</v>
      </c>
      <c r="H18" s="31" t="s">
        <v>116</v>
      </c>
      <c r="J18" s="210">
        <v>4.2</v>
      </c>
      <c r="K18" s="273">
        <v>1.8452380952380951</v>
      </c>
      <c r="L18" s="210">
        <v>1</v>
      </c>
      <c r="M18" s="210">
        <v>3</v>
      </c>
      <c r="N18" s="277" t="s">
        <v>97</v>
      </c>
      <c r="O18" s="277" t="s">
        <v>98</v>
      </c>
      <c r="P18" s="130">
        <v>8</v>
      </c>
      <c r="Q18" s="31" t="s">
        <v>116</v>
      </c>
      <c r="S18" s="203">
        <v>5.4</v>
      </c>
      <c r="T18" s="201">
        <v>1.4351851851851851</v>
      </c>
      <c r="U18" s="195">
        <v>1</v>
      </c>
      <c r="V18" s="168">
        <v>3</v>
      </c>
      <c r="W18" s="195" t="s">
        <v>97</v>
      </c>
      <c r="X18" s="195" t="s">
        <v>98</v>
      </c>
      <c r="Y18" s="130">
        <v>9</v>
      </c>
      <c r="Z18" s="31" t="s">
        <v>116</v>
      </c>
      <c r="AB18" s="138">
        <v>12.2</v>
      </c>
      <c r="AC18" s="274">
        <v>1.1147540983606559</v>
      </c>
      <c r="AD18" s="138">
        <v>2</v>
      </c>
      <c r="AE18" s="138">
        <v>3</v>
      </c>
      <c r="AF18" s="130" t="s">
        <v>96</v>
      </c>
      <c r="AG18" s="130" t="s">
        <v>98</v>
      </c>
      <c r="AH18" s="130">
        <v>10</v>
      </c>
      <c r="AI18" s="31" t="s">
        <v>116</v>
      </c>
      <c r="AK18" s="209">
        <v>5.3</v>
      </c>
      <c r="AL18" s="273">
        <v>1.4622641509433962</v>
      </c>
      <c r="AM18" s="209">
        <v>1</v>
      </c>
      <c r="AN18" s="209">
        <v>3</v>
      </c>
      <c r="AO18" s="276" t="s">
        <v>97</v>
      </c>
      <c r="AP18" s="276" t="s">
        <v>98</v>
      </c>
      <c r="AQ18" s="130">
        <v>11</v>
      </c>
      <c r="AR18" s="31" t="s">
        <v>116</v>
      </c>
      <c r="AT18" s="203">
        <v>8</v>
      </c>
      <c r="AU18" s="201">
        <v>1.7</v>
      </c>
      <c r="AV18" s="195">
        <v>2</v>
      </c>
      <c r="AW18" s="168">
        <v>3</v>
      </c>
      <c r="AX18" s="195" t="s">
        <v>96</v>
      </c>
      <c r="AY18" s="195" t="s">
        <v>98</v>
      </c>
      <c r="AZ18" s="130">
        <v>12</v>
      </c>
      <c r="BA18" s="31" t="s">
        <v>116</v>
      </c>
      <c r="BC18" s="138">
        <v>7.9</v>
      </c>
      <c r="BD18" s="274">
        <v>0.98101265822784811</v>
      </c>
      <c r="BE18" s="138">
        <v>4</v>
      </c>
      <c r="BF18" s="138">
        <v>3</v>
      </c>
      <c r="BG18" s="130" t="s">
        <v>96</v>
      </c>
      <c r="BH18" s="130" t="s">
        <v>98</v>
      </c>
      <c r="BI18" s="130">
        <v>13</v>
      </c>
      <c r="BJ18" s="186" t="s">
        <v>116</v>
      </c>
      <c r="BL18" s="138">
        <v>12.9</v>
      </c>
      <c r="BM18" s="274">
        <v>1.0542635658914727</v>
      </c>
      <c r="BN18" s="138">
        <v>2</v>
      </c>
      <c r="BO18" s="138">
        <v>3</v>
      </c>
      <c r="BP18" s="130" t="s">
        <v>96</v>
      </c>
      <c r="BQ18" s="130" t="s">
        <v>98</v>
      </c>
      <c r="BR18" s="130">
        <v>14</v>
      </c>
      <c r="BS18" s="176" t="s">
        <v>116</v>
      </c>
      <c r="BU18" s="203">
        <v>18.600000000000001</v>
      </c>
      <c r="BV18" s="201">
        <v>0.73118279569892464</v>
      </c>
      <c r="BW18" s="195">
        <v>3</v>
      </c>
      <c r="BX18" s="168">
        <v>3</v>
      </c>
      <c r="BY18" s="195" t="s">
        <v>96</v>
      </c>
      <c r="BZ18" s="195" t="s">
        <v>99</v>
      </c>
      <c r="CA18" s="130">
        <v>15</v>
      </c>
      <c r="CB18" s="31" t="s">
        <v>116</v>
      </c>
      <c r="CD18" s="138">
        <v>16.2</v>
      </c>
      <c r="CE18" s="274">
        <v>0.83950617283950624</v>
      </c>
      <c r="CF18" s="138">
        <v>3</v>
      </c>
      <c r="CG18" s="138">
        <v>3</v>
      </c>
      <c r="CH18" s="130" t="s">
        <v>96</v>
      </c>
      <c r="CI18" s="130" t="s">
        <v>98</v>
      </c>
      <c r="CJ18" s="130">
        <v>16</v>
      </c>
      <c r="CK18" s="31" t="s">
        <v>116</v>
      </c>
      <c r="CM18" s="195">
        <v>10.4</v>
      </c>
      <c r="CN18" s="273">
        <v>1.3076923076923077</v>
      </c>
      <c r="CO18" s="195">
        <v>2</v>
      </c>
      <c r="CP18" s="195">
        <v>4</v>
      </c>
      <c r="CQ18" s="186" t="s">
        <v>114</v>
      </c>
      <c r="CR18" s="186" t="s">
        <v>98</v>
      </c>
      <c r="CS18" s="130">
        <v>17</v>
      </c>
      <c r="CT18" s="176" t="s">
        <v>116</v>
      </c>
      <c r="CV18" s="203">
        <v>12.5</v>
      </c>
      <c r="CW18" s="201">
        <v>1.0880000000000001</v>
      </c>
      <c r="CX18" s="195">
        <v>2</v>
      </c>
      <c r="CY18" s="168">
        <v>3</v>
      </c>
      <c r="CZ18" s="195" t="s">
        <v>96</v>
      </c>
      <c r="DA18" s="195" t="s">
        <v>98</v>
      </c>
      <c r="DB18" s="130">
        <v>18</v>
      </c>
      <c r="DC18" s="31" t="s">
        <v>116</v>
      </c>
      <c r="DE18" s="195">
        <v>10</v>
      </c>
      <c r="DF18" s="273">
        <v>1.3599999999999999</v>
      </c>
      <c r="DG18" s="195">
        <v>2</v>
      </c>
      <c r="DH18" s="195">
        <v>3</v>
      </c>
      <c r="DI18" s="186" t="s">
        <v>96</v>
      </c>
      <c r="DJ18" s="186" t="s">
        <v>98</v>
      </c>
      <c r="DK18" s="130">
        <v>19</v>
      </c>
      <c r="DL18" s="31" t="s">
        <v>116</v>
      </c>
      <c r="DN18" s="138">
        <v>16</v>
      </c>
      <c r="DO18" s="274">
        <v>0.85</v>
      </c>
      <c r="DP18" s="138">
        <v>2</v>
      </c>
      <c r="DQ18" s="138">
        <v>3</v>
      </c>
      <c r="DR18" s="130" t="s">
        <v>96</v>
      </c>
      <c r="DS18" s="130" t="s">
        <v>98</v>
      </c>
      <c r="DT18" s="186">
        <v>20</v>
      </c>
      <c r="DU18" s="176" t="s">
        <v>116</v>
      </c>
      <c r="DW18" s="203">
        <v>10.199999999999999</v>
      </c>
      <c r="DX18" s="201">
        <v>1.3333333333333335</v>
      </c>
      <c r="DY18" s="195">
        <v>2</v>
      </c>
      <c r="DZ18" s="168">
        <v>3</v>
      </c>
      <c r="EA18" s="195" t="s">
        <v>97</v>
      </c>
      <c r="EB18" s="195" t="s">
        <v>98</v>
      </c>
      <c r="EC18" s="130">
        <v>7</v>
      </c>
      <c r="ED18" s="31" t="s">
        <v>122</v>
      </c>
      <c r="EF18" s="206">
        <v>10</v>
      </c>
      <c r="EG18" s="201">
        <v>1.3599999999999999</v>
      </c>
      <c r="EH18" s="212">
        <v>1</v>
      </c>
      <c r="EI18" s="193">
        <v>2</v>
      </c>
      <c r="EJ18" s="212" t="s">
        <v>97</v>
      </c>
      <c r="EK18" s="212" t="s">
        <v>98</v>
      </c>
      <c r="EL18" s="186">
        <v>8</v>
      </c>
      <c r="EM18" s="31" t="s">
        <v>122</v>
      </c>
      <c r="EX18" s="203">
        <v>7.7</v>
      </c>
      <c r="EY18" s="201">
        <v>1.7662337662337662</v>
      </c>
      <c r="EZ18" s="195">
        <v>6</v>
      </c>
      <c r="FA18" s="195">
        <v>3</v>
      </c>
      <c r="FB18" s="195" t="s">
        <v>96</v>
      </c>
      <c r="FC18" s="195" t="s">
        <v>98</v>
      </c>
      <c r="FD18" s="186">
        <v>10</v>
      </c>
      <c r="FE18" s="31" t="s">
        <v>122</v>
      </c>
      <c r="FG18" s="206">
        <v>11.7</v>
      </c>
      <c r="FH18" s="201">
        <v>1.1623931623931625</v>
      </c>
      <c r="FI18" s="212">
        <v>1</v>
      </c>
      <c r="FJ18" s="193">
        <v>3</v>
      </c>
      <c r="FK18" s="212" t="s">
        <v>97</v>
      </c>
      <c r="FL18" s="212" t="s">
        <v>98</v>
      </c>
      <c r="FM18" s="186">
        <v>11</v>
      </c>
      <c r="FN18" s="31" t="s">
        <v>122</v>
      </c>
      <c r="FY18" s="203">
        <v>13.7</v>
      </c>
      <c r="FZ18" s="201">
        <v>0.99270072992700731</v>
      </c>
      <c r="GA18" s="195">
        <v>2</v>
      </c>
      <c r="GB18" s="200">
        <v>4</v>
      </c>
      <c r="GC18" s="195" t="s">
        <v>96</v>
      </c>
      <c r="GD18" s="195" t="s">
        <v>98</v>
      </c>
      <c r="GE18" s="186">
        <v>13</v>
      </c>
      <c r="GF18" s="31" t="s">
        <v>122</v>
      </c>
      <c r="GH18" s="204">
        <v>7</v>
      </c>
      <c r="GI18" s="202">
        <v>1.1071428571428572</v>
      </c>
      <c r="GJ18" s="138">
        <v>2</v>
      </c>
      <c r="GK18" s="138">
        <v>3</v>
      </c>
      <c r="GL18" s="138" t="s">
        <v>97</v>
      </c>
      <c r="GM18" s="138" t="s">
        <v>98</v>
      </c>
      <c r="GN18" s="186">
        <v>14</v>
      </c>
      <c r="GO18" s="31" t="s">
        <v>122</v>
      </c>
      <c r="GZ18" s="203">
        <v>7.6</v>
      </c>
      <c r="HA18" s="201">
        <v>1.7894736842105263</v>
      </c>
      <c r="HB18" s="195">
        <v>1</v>
      </c>
      <c r="HC18" s="195">
        <v>3</v>
      </c>
      <c r="HD18" s="195" t="s">
        <v>97</v>
      </c>
      <c r="HE18" s="195" t="s">
        <v>98</v>
      </c>
      <c r="HF18" s="186">
        <v>16</v>
      </c>
      <c r="HG18" s="31" t="s">
        <v>122</v>
      </c>
      <c r="HI18" s="204">
        <v>7.9</v>
      </c>
      <c r="HJ18" s="202">
        <v>0.98101265822784811</v>
      </c>
      <c r="HK18" s="138">
        <v>1</v>
      </c>
      <c r="HL18" s="138">
        <v>3</v>
      </c>
      <c r="HM18" s="138" t="s">
        <v>97</v>
      </c>
      <c r="HN18" s="138" t="s">
        <v>98</v>
      </c>
      <c r="HO18" s="186">
        <v>17</v>
      </c>
      <c r="HP18" s="31" t="s">
        <v>122</v>
      </c>
      <c r="IA18" s="203">
        <v>9.3000000000000007</v>
      </c>
      <c r="IB18" s="201">
        <v>1.4623655913978493</v>
      </c>
      <c r="IC18" s="195">
        <v>1</v>
      </c>
      <c r="ID18" s="195">
        <v>3</v>
      </c>
      <c r="IE18" s="195" t="s">
        <v>96</v>
      </c>
      <c r="IF18" s="195" t="s">
        <v>98</v>
      </c>
      <c r="IG18" s="186">
        <v>19</v>
      </c>
      <c r="IH18" s="31" t="s">
        <v>122</v>
      </c>
      <c r="IJ18" s="195">
        <v>14.4</v>
      </c>
      <c r="IK18" s="273">
        <v>0.94444444444444442</v>
      </c>
      <c r="IL18" s="195">
        <v>2</v>
      </c>
      <c r="IM18" s="195">
        <v>3</v>
      </c>
      <c r="IN18" s="186" t="s">
        <v>114</v>
      </c>
      <c r="IO18" s="186" t="s">
        <v>98</v>
      </c>
      <c r="IP18" s="130">
        <v>20</v>
      </c>
      <c r="IQ18" s="200" t="s">
        <v>122</v>
      </c>
      <c r="IS18" s="492" t="s">
        <v>239</v>
      </c>
      <c r="IT18" s="31">
        <v>46</v>
      </c>
      <c r="IU18" s="31">
        <v>1.38</v>
      </c>
      <c r="IW18" s="492" t="s">
        <v>239</v>
      </c>
      <c r="IX18" s="31">
        <v>63</v>
      </c>
      <c r="IY18" s="31">
        <v>1.08</v>
      </c>
    </row>
    <row r="19" spans="1:259">
      <c r="A19" s="195">
        <v>10.8</v>
      </c>
      <c r="B19" s="273">
        <v>1.2592592592592591</v>
      </c>
      <c r="C19" s="195">
        <v>1</v>
      </c>
      <c r="D19" s="195">
        <v>3</v>
      </c>
      <c r="E19" s="186" t="s">
        <v>97</v>
      </c>
      <c r="F19" s="186" t="s">
        <v>98</v>
      </c>
      <c r="G19" s="130">
        <v>7</v>
      </c>
      <c r="H19" s="31" t="s">
        <v>116</v>
      </c>
      <c r="J19" s="210">
        <v>11.7</v>
      </c>
      <c r="K19" s="273">
        <v>0.66239316239316248</v>
      </c>
      <c r="L19" s="210">
        <v>3</v>
      </c>
      <c r="M19" s="210">
        <v>5</v>
      </c>
      <c r="N19" s="277" t="s">
        <v>97</v>
      </c>
      <c r="O19" s="277" t="s">
        <v>98</v>
      </c>
      <c r="P19" s="130">
        <v>8</v>
      </c>
      <c r="Q19" s="31" t="s">
        <v>116</v>
      </c>
      <c r="S19" s="204">
        <v>6.7</v>
      </c>
      <c r="T19" s="202">
        <v>1.1567164179104477</v>
      </c>
      <c r="U19" s="138">
        <v>1</v>
      </c>
      <c r="V19" s="31">
        <v>3</v>
      </c>
      <c r="W19" s="138" t="s">
        <v>97</v>
      </c>
      <c r="X19" s="138" t="s">
        <v>98</v>
      </c>
      <c r="Y19" s="130">
        <v>9</v>
      </c>
      <c r="Z19" s="31" t="s">
        <v>116</v>
      </c>
      <c r="AB19" s="138">
        <v>9.5</v>
      </c>
      <c r="AC19" s="274">
        <v>1.4315789473684211</v>
      </c>
      <c r="AD19" s="138">
        <v>1</v>
      </c>
      <c r="AE19" s="138">
        <v>3</v>
      </c>
      <c r="AF19" s="130" t="s">
        <v>96</v>
      </c>
      <c r="AG19" s="130" t="s">
        <v>99</v>
      </c>
      <c r="AH19" s="130">
        <v>10</v>
      </c>
      <c r="AI19" s="31" t="s">
        <v>116</v>
      </c>
      <c r="AK19" s="209">
        <v>5.8</v>
      </c>
      <c r="AL19" s="273">
        <v>1.3362068965517242</v>
      </c>
      <c r="AM19" s="209">
        <v>3</v>
      </c>
      <c r="AN19" s="209">
        <v>3</v>
      </c>
      <c r="AO19" s="276" t="s">
        <v>97</v>
      </c>
      <c r="AP19" s="276" t="s">
        <v>99</v>
      </c>
      <c r="AQ19" s="130">
        <v>11</v>
      </c>
      <c r="AR19" s="31" t="s">
        <v>116</v>
      </c>
      <c r="AT19" s="204">
        <v>14.5</v>
      </c>
      <c r="AU19" s="202">
        <v>0.93793103448275861</v>
      </c>
      <c r="AV19" s="138">
        <v>2</v>
      </c>
      <c r="AW19" s="31">
        <v>3</v>
      </c>
      <c r="AX19" s="138" t="s">
        <v>96</v>
      </c>
      <c r="AY19" s="138" t="s">
        <v>98</v>
      </c>
      <c r="AZ19" s="130">
        <v>12</v>
      </c>
      <c r="BA19" s="31" t="s">
        <v>116</v>
      </c>
      <c r="BC19" s="138">
        <v>6.9</v>
      </c>
      <c r="BD19" s="274">
        <v>1.1231884057971013</v>
      </c>
      <c r="BE19" s="138">
        <v>38</v>
      </c>
      <c r="BF19" s="138">
        <v>5</v>
      </c>
      <c r="BG19" s="130" t="s">
        <v>96</v>
      </c>
      <c r="BH19" s="130" t="s">
        <v>98</v>
      </c>
      <c r="BI19" s="130">
        <v>13</v>
      </c>
      <c r="BJ19" s="186" t="s">
        <v>116</v>
      </c>
      <c r="BL19" s="138">
        <v>11.3</v>
      </c>
      <c r="BM19" s="274">
        <v>1.2035398230088494</v>
      </c>
      <c r="BN19" s="138">
        <v>2</v>
      </c>
      <c r="BO19" s="138">
        <v>3</v>
      </c>
      <c r="BP19" s="130" t="s">
        <v>96</v>
      </c>
      <c r="BQ19" s="130" t="s">
        <v>99</v>
      </c>
      <c r="BR19" s="130">
        <v>14</v>
      </c>
      <c r="BS19" s="176" t="s">
        <v>116</v>
      </c>
      <c r="BU19" s="203">
        <v>16.7</v>
      </c>
      <c r="BV19" s="201">
        <v>0.81437125748502992</v>
      </c>
      <c r="BW19" s="195">
        <v>2</v>
      </c>
      <c r="BX19" s="168">
        <v>3</v>
      </c>
      <c r="BY19" s="195" t="s">
        <v>96</v>
      </c>
      <c r="BZ19" s="195" t="s">
        <v>98</v>
      </c>
      <c r="CA19" s="130">
        <v>15</v>
      </c>
      <c r="CB19" s="31" t="s">
        <v>116</v>
      </c>
      <c r="CD19" s="195">
        <v>7.5</v>
      </c>
      <c r="CE19" s="273">
        <v>1.0333333333333334</v>
      </c>
      <c r="CF19" s="195">
        <v>1</v>
      </c>
      <c r="CG19" s="195">
        <v>3</v>
      </c>
      <c r="CH19" s="186" t="s">
        <v>97</v>
      </c>
      <c r="CI19" s="186" t="s">
        <v>98</v>
      </c>
      <c r="CJ19" s="130">
        <v>16</v>
      </c>
      <c r="CK19" s="31" t="s">
        <v>116</v>
      </c>
      <c r="CM19" s="138">
        <v>9.8000000000000007</v>
      </c>
      <c r="CN19" s="274">
        <v>1.3877551020408161</v>
      </c>
      <c r="CO19" s="138">
        <v>2</v>
      </c>
      <c r="CP19" s="138">
        <v>3</v>
      </c>
      <c r="CQ19" s="130" t="s">
        <v>96</v>
      </c>
      <c r="CR19" s="130" t="s">
        <v>98</v>
      </c>
      <c r="CS19" s="130">
        <v>17</v>
      </c>
      <c r="CT19" s="176" t="s">
        <v>116</v>
      </c>
      <c r="CV19" s="203">
        <v>9.9</v>
      </c>
      <c r="CW19" s="201">
        <v>1.3737373737373737</v>
      </c>
      <c r="CX19" s="195">
        <v>1</v>
      </c>
      <c r="CY19" s="168">
        <v>3</v>
      </c>
      <c r="CZ19" s="195" t="s">
        <v>96</v>
      </c>
      <c r="DA19" s="195" t="s">
        <v>98</v>
      </c>
      <c r="DB19" s="130">
        <v>18</v>
      </c>
      <c r="DC19" s="31" t="s">
        <v>116</v>
      </c>
      <c r="DE19" s="138">
        <v>15.8</v>
      </c>
      <c r="DF19" s="274">
        <v>0.860759493670886</v>
      </c>
      <c r="DG19" s="138">
        <v>2</v>
      </c>
      <c r="DH19" s="138">
        <v>3</v>
      </c>
      <c r="DI19" s="130" t="s">
        <v>96</v>
      </c>
      <c r="DJ19" s="130" t="s">
        <v>98</v>
      </c>
      <c r="DK19" s="130">
        <v>19</v>
      </c>
      <c r="DL19" s="31" t="s">
        <v>116</v>
      </c>
      <c r="DN19" s="138">
        <v>11.5</v>
      </c>
      <c r="DO19" s="274">
        <v>1.182608695652174</v>
      </c>
      <c r="DP19" s="138">
        <v>2</v>
      </c>
      <c r="DQ19" s="138">
        <v>3</v>
      </c>
      <c r="DR19" s="130" t="s">
        <v>96</v>
      </c>
      <c r="DS19" s="130" t="s">
        <v>99</v>
      </c>
      <c r="DT19" s="186">
        <v>20</v>
      </c>
      <c r="DU19" s="176" t="s">
        <v>116</v>
      </c>
      <c r="DW19" s="203">
        <v>7.9</v>
      </c>
      <c r="DX19" s="201">
        <v>1.721518987341772</v>
      </c>
      <c r="DY19" s="195">
        <v>1</v>
      </c>
      <c r="DZ19" s="168">
        <v>3</v>
      </c>
      <c r="EA19" s="195" t="s">
        <v>97</v>
      </c>
      <c r="EB19" s="195" t="s">
        <v>98</v>
      </c>
      <c r="EC19" s="130">
        <v>7</v>
      </c>
      <c r="ED19" s="31" t="s">
        <v>122</v>
      </c>
      <c r="EF19" s="206">
        <v>8</v>
      </c>
      <c r="EG19" s="201">
        <v>1.7</v>
      </c>
      <c r="EH19" s="212">
        <v>1</v>
      </c>
      <c r="EI19" s="193">
        <v>3</v>
      </c>
      <c r="EJ19" s="212" t="s">
        <v>97</v>
      </c>
      <c r="EK19" s="212" t="s">
        <v>98</v>
      </c>
      <c r="EL19" s="186">
        <v>8</v>
      </c>
      <c r="EM19" s="31" t="s">
        <v>122</v>
      </c>
      <c r="EX19" s="203">
        <v>14.2</v>
      </c>
      <c r="EY19" s="201">
        <v>0.95774647887323949</v>
      </c>
      <c r="EZ19" s="195">
        <v>2</v>
      </c>
      <c r="FA19" s="195">
        <v>3</v>
      </c>
      <c r="FB19" s="195" t="s">
        <v>96</v>
      </c>
      <c r="FC19" s="195" t="s">
        <v>98</v>
      </c>
      <c r="FD19" s="186">
        <v>10</v>
      </c>
      <c r="FE19" s="31" t="s">
        <v>122</v>
      </c>
      <c r="FG19" s="206">
        <v>8.8000000000000007</v>
      </c>
      <c r="FH19" s="201">
        <v>1.5454545454545452</v>
      </c>
      <c r="FI19" s="212">
        <v>2</v>
      </c>
      <c r="FJ19" s="193">
        <v>3</v>
      </c>
      <c r="FK19" s="212" t="s">
        <v>97</v>
      </c>
      <c r="FL19" s="212" t="s">
        <v>98</v>
      </c>
      <c r="FM19" s="186">
        <v>11</v>
      </c>
      <c r="FN19" s="31" t="s">
        <v>122</v>
      </c>
      <c r="FY19" s="203">
        <v>21.8</v>
      </c>
      <c r="FZ19" s="201">
        <v>0.62385321100917424</v>
      </c>
      <c r="GA19" s="195">
        <v>1</v>
      </c>
      <c r="GB19" s="200">
        <v>3</v>
      </c>
      <c r="GC19" s="195" t="s">
        <v>96</v>
      </c>
      <c r="GD19" s="195" t="s">
        <v>98</v>
      </c>
      <c r="GE19" s="186">
        <v>13</v>
      </c>
      <c r="GF19" s="31" t="s">
        <v>122</v>
      </c>
      <c r="GH19" s="203">
        <v>8.6</v>
      </c>
      <c r="GI19" s="201">
        <v>1.5813953488372092</v>
      </c>
      <c r="GJ19" s="195">
        <v>1</v>
      </c>
      <c r="GK19" s="195">
        <v>3</v>
      </c>
      <c r="GL19" s="195" t="s">
        <v>97</v>
      </c>
      <c r="GM19" s="195" t="s">
        <v>98</v>
      </c>
      <c r="GN19" s="186">
        <v>14</v>
      </c>
      <c r="GO19" s="31" t="s">
        <v>122</v>
      </c>
      <c r="GZ19" t="s">
        <v>160</v>
      </c>
      <c r="HB19">
        <f>100*10/16</f>
        <v>62.5</v>
      </c>
      <c r="HI19" s="203">
        <v>11.5</v>
      </c>
      <c r="HJ19" s="201">
        <v>1.182608695652174</v>
      </c>
      <c r="HK19" s="195">
        <v>2</v>
      </c>
      <c r="HL19" s="195">
        <v>3</v>
      </c>
      <c r="HM19" s="195" t="s">
        <v>97</v>
      </c>
      <c r="HN19" s="195" t="s">
        <v>98</v>
      </c>
      <c r="HO19" s="186">
        <v>17</v>
      </c>
      <c r="HP19" s="31" t="s">
        <v>122</v>
      </c>
      <c r="IA19" s="203">
        <v>9.1</v>
      </c>
      <c r="IB19" s="201">
        <v>1.4945054945054945</v>
      </c>
      <c r="IC19" s="195">
        <v>1</v>
      </c>
      <c r="ID19" s="195">
        <v>3</v>
      </c>
      <c r="IE19" s="195" t="s">
        <v>96</v>
      </c>
      <c r="IF19" s="195" t="s">
        <v>98</v>
      </c>
      <c r="IG19" s="186">
        <v>19</v>
      </c>
      <c r="IH19" s="31" t="s">
        <v>122</v>
      </c>
      <c r="IJ19" s="195">
        <v>11.5</v>
      </c>
      <c r="IK19" s="273">
        <v>1.182608695652174</v>
      </c>
      <c r="IL19" s="195">
        <v>2</v>
      </c>
      <c r="IM19" s="195">
        <v>3</v>
      </c>
      <c r="IN19" s="186" t="s">
        <v>96</v>
      </c>
      <c r="IO19" s="186" t="s">
        <v>98</v>
      </c>
      <c r="IP19" s="130">
        <v>20</v>
      </c>
      <c r="IQ19" s="200" t="s">
        <v>122</v>
      </c>
    </row>
    <row r="20" spans="1:259">
      <c r="A20" s="195">
        <v>7.2</v>
      </c>
      <c r="B20" s="273">
        <v>1.8888888888888888</v>
      </c>
      <c r="C20" s="195">
        <v>1</v>
      </c>
      <c r="D20" s="195">
        <v>4</v>
      </c>
      <c r="E20" s="186" t="s">
        <v>97</v>
      </c>
      <c r="F20" s="186" t="s">
        <v>98</v>
      </c>
      <c r="G20" s="130">
        <v>7</v>
      </c>
      <c r="H20" s="31" t="s">
        <v>116</v>
      </c>
      <c r="J20" s="210">
        <v>5.7</v>
      </c>
      <c r="K20" s="273">
        <v>1.3596491228070176</v>
      </c>
      <c r="L20" s="210">
        <v>1</v>
      </c>
      <c r="M20" s="210">
        <v>3</v>
      </c>
      <c r="N20" s="277" t="s">
        <v>97</v>
      </c>
      <c r="O20" s="277" t="s">
        <v>98</v>
      </c>
      <c r="P20" s="130">
        <v>8</v>
      </c>
      <c r="Q20" s="31" t="s">
        <v>116</v>
      </c>
      <c r="S20" s="204">
        <v>6.2</v>
      </c>
      <c r="T20" s="202">
        <v>1.25</v>
      </c>
      <c r="U20" s="138">
        <v>2</v>
      </c>
      <c r="V20" s="31">
        <v>3</v>
      </c>
      <c r="W20" s="138" t="s">
        <v>97</v>
      </c>
      <c r="X20" s="138" t="s">
        <v>98</v>
      </c>
      <c r="Y20" s="130">
        <v>9</v>
      </c>
      <c r="Z20" s="31" t="s">
        <v>116</v>
      </c>
      <c r="AB20" s="138">
        <v>8.8000000000000007</v>
      </c>
      <c r="AC20" s="274">
        <v>1.5454545454545452</v>
      </c>
      <c r="AD20" s="138">
        <v>1</v>
      </c>
      <c r="AE20" s="138">
        <v>3</v>
      </c>
      <c r="AF20" s="130" t="s">
        <v>96</v>
      </c>
      <c r="AG20" s="130" t="s">
        <v>99</v>
      </c>
      <c r="AH20" s="130">
        <v>10</v>
      </c>
      <c r="AI20" s="31" t="s">
        <v>116</v>
      </c>
      <c r="AK20" s="210">
        <v>5.4</v>
      </c>
      <c r="AL20" s="274">
        <v>1.4351851851851851</v>
      </c>
      <c r="AM20" s="210">
        <v>1</v>
      </c>
      <c r="AN20" s="210">
        <v>3</v>
      </c>
      <c r="AO20" s="277" t="s">
        <v>97</v>
      </c>
      <c r="AP20" s="277" t="s">
        <v>112</v>
      </c>
      <c r="AQ20" s="130">
        <v>11</v>
      </c>
      <c r="AR20" s="31" t="s">
        <v>116</v>
      </c>
      <c r="AT20" s="204">
        <v>13.4</v>
      </c>
      <c r="AU20" s="202">
        <v>1.0149253731343284</v>
      </c>
      <c r="AV20" s="138">
        <v>2</v>
      </c>
      <c r="AW20" s="31">
        <v>4</v>
      </c>
      <c r="AX20" s="138" t="s">
        <v>96</v>
      </c>
      <c r="AY20" s="138" t="s">
        <v>98</v>
      </c>
      <c r="AZ20" s="130">
        <v>12</v>
      </c>
      <c r="BA20" s="31" t="s">
        <v>116</v>
      </c>
      <c r="BC20" s="138">
        <v>6.9</v>
      </c>
      <c r="BD20" s="274">
        <v>1.1231884057971013</v>
      </c>
      <c r="BE20" s="138">
        <v>4</v>
      </c>
      <c r="BF20" s="138">
        <v>5</v>
      </c>
      <c r="BG20" s="130" t="s">
        <v>96</v>
      </c>
      <c r="BH20" s="130" t="s">
        <v>98</v>
      </c>
      <c r="BI20" s="130">
        <v>13</v>
      </c>
      <c r="BJ20" s="186" t="s">
        <v>116</v>
      </c>
      <c r="BL20" s="138">
        <v>5</v>
      </c>
      <c r="BM20" s="274">
        <v>1.55</v>
      </c>
      <c r="BN20" s="138">
        <v>1</v>
      </c>
      <c r="BO20" s="138">
        <v>3</v>
      </c>
      <c r="BP20" s="130" t="s">
        <v>97</v>
      </c>
      <c r="BQ20" s="130" t="s">
        <v>98</v>
      </c>
      <c r="BR20" s="130">
        <v>14</v>
      </c>
      <c r="BS20" s="176" t="s">
        <v>116</v>
      </c>
      <c r="BU20" s="203">
        <v>24.3</v>
      </c>
      <c r="BV20" s="201">
        <v>0.55967078189300412</v>
      </c>
      <c r="BW20" s="195">
        <v>2</v>
      </c>
      <c r="BX20" s="168">
        <v>3</v>
      </c>
      <c r="BY20" s="195" t="s">
        <v>96</v>
      </c>
      <c r="BZ20" s="195" t="s">
        <v>98</v>
      </c>
      <c r="CA20" s="130">
        <v>15</v>
      </c>
      <c r="CB20" s="31" t="s">
        <v>116</v>
      </c>
      <c r="CD20" s="138">
        <v>5.8</v>
      </c>
      <c r="CE20" s="274">
        <v>1.3362068965517242</v>
      </c>
      <c r="CF20" s="138">
        <v>1</v>
      </c>
      <c r="CG20" s="138">
        <v>3</v>
      </c>
      <c r="CH20" s="130" t="s">
        <v>97</v>
      </c>
      <c r="CI20" s="130" t="s">
        <v>98</v>
      </c>
      <c r="CJ20" s="130">
        <v>16</v>
      </c>
      <c r="CK20" s="31" t="s">
        <v>116</v>
      </c>
      <c r="CM20" s="138">
        <v>9.6</v>
      </c>
      <c r="CN20" s="274">
        <v>1.4166666666666667</v>
      </c>
      <c r="CO20" s="138">
        <v>2</v>
      </c>
      <c r="CP20" s="138">
        <v>3</v>
      </c>
      <c r="CQ20" s="130" t="s">
        <v>96</v>
      </c>
      <c r="CR20" s="130" t="s">
        <v>98</v>
      </c>
      <c r="CS20" s="130">
        <v>17</v>
      </c>
      <c r="CT20" s="176" t="s">
        <v>116</v>
      </c>
      <c r="CV20" s="204">
        <v>9.9</v>
      </c>
      <c r="CW20" s="202">
        <v>1.3737373737373737</v>
      </c>
      <c r="CX20" s="138">
        <v>2</v>
      </c>
      <c r="CY20" s="31">
        <v>3</v>
      </c>
      <c r="CZ20" s="138" t="s">
        <v>96</v>
      </c>
      <c r="DA20" s="138" t="s">
        <v>98</v>
      </c>
      <c r="DB20" s="130">
        <v>18</v>
      </c>
      <c r="DC20" s="31" t="s">
        <v>116</v>
      </c>
      <c r="DE20" s="138">
        <v>10.7</v>
      </c>
      <c r="DF20" s="274">
        <v>1.2710280373831777</v>
      </c>
      <c r="DG20" s="138">
        <v>1</v>
      </c>
      <c r="DH20" s="138">
        <v>3</v>
      </c>
      <c r="DI20" s="130" t="s">
        <v>96</v>
      </c>
      <c r="DJ20" s="130" t="s">
        <v>98</v>
      </c>
      <c r="DK20" s="130">
        <v>19</v>
      </c>
      <c r="DL20" s="31" t="s">
        <v>116</v>
      </c>
      <c r="DN20" s="138">
        <v>16.8</v>
      </c>
      <c r="DO20" s="274">
        <v>0.80952380952380942</v>
      </c>
      <c r="DP20" s="138">
        <v>3</v>
      </c>
      <c r="DQ20" s="138">
        <v>5</v>
      </c>
      <c r="DR20" s="130" t="s">
        <v>96</v>
      </c>
      <c r="DS20" s="130" t="s">
        <v>99</v>
      </c>
      <c r="DT20" s="186">
        <v>20</v>
      </c>
      <c r="DU20" s="176" t="s">
        <v>116</v>
      </c>
      <c r="DW20" s="203">
        <v>9.1</v>
      </c>
      <c r="DX20" s="201">
        <v>1.4945054945054945</v>
      </c>
      <c r="DY20" s="195">
        <v>1</v>
      </c>
      <c r="DZ20" s="168">
        <v>3</v>
      </c>
      <c r="EA20" s="195" t="s">
        <v>97</v>
      </c>
      <c r="EB20" s="195" t="s">
        <v>98</v>
      </c>
      <c r="EC20" s="130">
        <v>7</v>
      </c>
      <c r="ED20" s="31" t="s">
        <v>122</v>
      </c>
      <c r="EF20" s="206">
        <v>9.8000000000000007</v>
      </c>
      <c r="EG20" s="201">
        <v>1.3877551020408161</v>
      </c>
      <c r="EH20" s="212">
        <v>1</v>
      </c>
      <c r="EI20" s="193">
        <v>3</v>
      </c>
      <c r="EJ20" s="212" t="s">
        <v>97</v>
      </c>
      <c r="EK20" s="212" t="s">
        <v>98</v>
      </c>
      <c r="EL20" s="186">
        <v>8</v>
      </c>
      <c r="EM20" s="31" t="s">
        <v>122</v>
      </c>
      <c r="EX20" s="203">
        <v>12.4</v>
      </c>
      <c r="EY20" s="201">
        <v>1.096774193548387</v>
      </c>
      <c r="EZ20" s="195">
        <v>4</v>
      </c>
      <c r="FA20" s="195">
        <v>3</v>
      </c>
      <c r="FB20" s="195" t="s">
        <v>96</v>
      </c>
      <c r="FC20" s="195" t="s">
        <v>99</v>
      </c>
      <c r="FD20" s="186">
        <v>10</v>
      </c>
      <c r="FE20" s="31" t="s">
        <v>122</v>
      </c>
      <c r="FG20" s="206">
        <v>10.1</v>
      </c>
      <c r="FH20" s="201">
        <v>1.3465346534653466</v>
      </c>
      <c r="FI20" s="212">
        <v>2</v>
      </c>
      <c r="FJ20" s="193">
        <v>4</v>
      </c>
      <c r="FK20" s="212" t="s">
        <v>97</v>
      </c>
      <c r="FL20" s="212" t="s">
        <v>98</v>
      </c>
      <c r="FM20" s="186">
        <v>11</v>
      </c>
      <c r="FN20" s="31" t="s">
        <v>122</v>
      </c>
      <c r="FY20" s="203">
        <v>21.1</v>
      </c>
      <c r="FZ20" s="201">
        <v>0.64454976303317535</v>
      </c>
      <c r="GA20" s="195">
        <v>2</v>
      </c>
      <c r="GB20" s="200">
        <v>4</v>
      </c>
      <c r="GC20" s="195" t="s">
        <v>96</v>
      </c>
      <c r="GD20" s="195" t="s">
        <v>98</v>
      </c>
      <c r="GE20" s="186">
        <v>13</v>
      </c>
      <c r="GF20" s="31" t="s">
        <v>122</v>
      </c>
      <c r="GH20" s="203">
        <v>7.7</v>
      </c>
      <c r="GI20" s="201">
        <v>1.7662337662337662</v>
      </c>
      <c r="GJ20" s="195">
        <v>2</v>
      </c>
      <c r="GK20" s="195">
        <v>3</v>
      </c>
      <c r="GL20" s="195" t="s">
        <v>97</v>
      </c>
      <c r="GM20" s="195" t="s">
        <v>98</v>
      </c>
      <c r="GN20" s="186">
        <v>14</v>
      </c>
      <c r="GO20" s="31" t="s">
        <v>122</v>
      </c>
      <c r="GZ20" t="s">
        <v>185</v>
      </c>
      <c r="HC20" s="328">
        <f>AVERAGE(HA3:HA18)</f>
        <v>1.1739023481397162</v>
      </c>
      <c r="HD20" s="328"/>
      <c r="HI20" s="203">
        <v>8.1</v>
      </c>
      <c r="HJ20" s="201">
        <v>1.6790123456790125</v>
      </c>
      <c r="HK20" s="195">
        <v>2</v>
      </c>
      <c r="HL20" s="195">
        <v>2</v>
      </c>
      <c r="HM20" s="195" t="s">
        <v>97</v>
      </c>
      <c r="HN20" s="195" t="s">
        <v>98</v>
      </c>
      <c r="HO20" s="186">
        <v>17</v>
      </c>
      <c r="HP20" s="31" t="s">
        <v>122</v>
      </c>
      <c r="IA20" s="204">
        <v>30</v>
      </c>
      <c r="IB20" s="202">
        <v>0.45333333333333331</v>
      </c>
      <c r="IC20" s="138">
        <v>4</v>
      </c>
      <c r="ID20" s="138">
        <v>3</v>
      </c>
      <c r="IE20" s="138" t="s">
        <v>96</v>
      </c>
      <c r="IF20" s="138" t="s">
        <v>99</v>
      </c>
      <c r="IG20" s="186">
        <v>19</v>
      </c>
      <c r="IH20" s="31" t="s">
        <v>122</v>
      </c>
      <c r="IJ20" s="195">
        <v>11</v>
      </c>
      <c r="IK20" s="273">
        <v>1.2363636363636363</v>
      </c>
      <c r="IL20" s="195">
        <v>2</v>
      </c>
      <c r="IM20" s="195">
        <v>3</v>
      </c>
      <c r="IN20" s="186" t="s">
        <v>96</v>
      </c>
      <c r="IO20" s="186" t="s">
        <v>98</v>
      </c>
      <c r="IP20" s="130">
        <v>20</v>
      </c>
      <c r="IQ20" s="200" t="s">
        <v>122</v>
      </c>
    </row>
    <row r="21" spans="1:259">
      <c r="A21" s="195">
        <v>8.1</v>
      </c>
      <c r="B21" s="273">
        <v>1.6790123456790125</v>
      </c>
      <c r="C21" s="195">
        <v>1</v>
      </c>
      <c r="D21" s="195">
        <v>3</v>
      </c>
      <c r="E21" s="186" t="s">
        <v>97</v>
      </c>
      <c r="F21" s="186" t="s">
        <v>98</v>
      </c>
      <c r="G21" s="130">
        <v>7</v>
      </c>
      <c r="H21" s="31" t="s">
        <v>116</v>
      </c>
      <c r="J21" s="210">
        <v>4.7</v>
      </c>
      <c r="K21" s="273">
        <v>1.6489361702127658</v>
      </c>
      <c r="L21" s="210">
        <v>1</v>
      </c>
      <c r="M21" s="210">
        <v>3</v>
      </c>
      <c r="N21" s="277" t="s">
        <v>97</v>
      </c>
      <c r="O21" s="277" t="s">
        <v>98</v>
      </c>
      <c r="P21" s="130">
        <v>8</v>
      </c>
      <c r="Q21" s="31" t="s">
        <v>116</v>
      </c>
      <c r="S21" s="204">
        <v>6.4</v>
      </c>
      <c r="T21" s="202">
        <v>1.2109375</v>
      </c>
      <c r="U21" s="138">
        <v>1</v>
      </c>
      <c r="V21" s="31">
        <v>4</v>
      </c>
      <c r="W21" s="138" t="s">
        <v>97</v>
      </c>
      <c r="X21" s="138" t="s">
        <v>98</v>
      </c>
      <c r="Y21" s="130">
        <v>9</v>
      </c>
      <c r="Z21" s="31" t="s">
        <v>116</v>
      </c>
      <c r="AB21" s="138">
        <v>7.2</v>
      </c>
      <c r="AC21" s="274">
        <v>1.8888888888888888</v>
      </c>
      <c r="AD21" s="138">
        <v>1</v>
      </c>
      <c r="AE21" s="138">
        <v>3</v>
      </c>
      <c r="AF21" s="130" t="s">
        <v>96</v>
      </c>
      <c r="AG21" s="130" t="s">
        <v>98</v>
      </c>
      <c r="AH21" s="130">
        <v>10</v>
      </c>
      <c r="AI21" s="31" t="s">
        <v>116</v>
      </c>
      <c r="AK21" s="210">
        <v>5.6</v>
      </c>
      <c r="AL21" s="274">
        <v>1.3839285714285716</v>
      </c>
      <c r="AM21" s="210">
        <v>1</v>
      </c>
      <c r="AN21" s="210">
        <v>3</v>
      </c>
      <c r="AO21" s="277" t="s">
        <v>97</v>
      </c>
      <c r="AP21" s="277" t="s">
        <v>98</v>
      </c>
      <c r="AQ21" s="130">
        <v>11</v>
      </c>
      <c r="AR21" s="31" t="s">
        <v>116</v>
      </c>
      <c r="AT21" s="204">
        <v>9.5</v>
      </c>
      <c r="AU21" s="202">
        <v>1.4315789473684211</v>
      </c>
      <c r="AV21" s="138">
        <v>1</v>
      </c>
      <c r="AW21" s="31">
        <v>3</v>
      </c>
      <c r="AX21" s="138" t="s">
        <v>96</v>
      </c>
      <c r="AY21" s="138" t="s">
        <v>98</v>
      </c>
      <c r="AZ21" s="130">
        <v>12</v>
      </c>
      <c r="BA21" s="31" t="s">
        <v>116</v>
      </c>
      <c r="BC21" s="138">
        <v>6.2</v>
      </c>
      <c r="BD21" s="274">
        <v>1.25</v>
      </c>
      <c r="BE21" s="138">
        <v>2</v>
      </c>
      <c r="BF21" s="138">
        <v>4</v>
      </c>
      <c r="BG21" s="130" t="s">
        <v>96</v>
      </c>
      <c r="BH21" s="130" t="s">
        <v>98</v>
      </c>
      <c r="BI21" s="130">
        <v>13</v>
      </c>
      <c r="BJ21" s="186" t="s">
        <v>116</v>
      </c>
      <c r="BL21" s="138">
        <v>5.2</v>
      </c>
      <c r="BM21" s="274">
        <v>1.4903846153846154</v>
      </c>
      <c r="BN21" s="138">
        <v>2</v>
      </c>
      <c r="BO21" s="138">
        <v>3</v>
      </c>
      <c r="BP21" s="130" t="s">
        <v>97</v>
      </c>
      <c r="BQ21" s="130" t="s">
        <v>98</v>
      </c>
      <c r="BR21" s="130">
        <v>14</v>
      </c>
      <c r="BS21" s="176" t="s">
        <v>116</v>
      </c>
      <c r="BU21" s="204">
        <v>10.3</v>
      </c>
      <c r="BV21" s="202">
        <v>1.320388349514563</v>
      </c>
      <c r="BW21" s="138">
        <v>1</v>
      </c>
      <c r="BX21" s="31">
        <v>3</v>
      </c>
      <c r="BY21" s="138" t="s">
        <v>96</v>
      </c>
      <c r="BZ21" s="138" t="s">
        <v>98</v>
      </c>
      <c r="CA21" s="130">
        <v>15</v>
      </c>
      <c r="CB21" s="31" t="s">
        <v>116</v>
      </c>
      <c r="CD21" s="138">
        <v>7.1</v>
      </c>
      <c r="CE21" s="274">
        <v>1.091549295774648</v>
      </c>
      <c r="CF21" s="138">
        <v>1</v>
      </c>
      <c r="CG21" s="138">
        <v>4</v>
      </c>
      <c r="CH21" s="130" t="s">
        <v>97</v>
      </c>
      <c r="CI21" s="130" t="s">
        <v>98</v>
      </c>
      <c r="CJ21" s="130">
        <v>16</v>
      </c>
      <c r="CK21" s="31" t="s">
        <v>116</v>
      </c>
      <c r="CM21" s="138">
        <v>10.6</v>
      </c>
      <c r="CN21" s="274">
        <v>1.2830188679245282</v>
      </c>
      <c r="CO21" s="138">
        <v>2</v>
      </c>
      <c r="CP21" s="138">
        <v>3</v>
      </c>
      <c r="CQ21" s="130" t="s">
        <v>96</v>
      </c>
      <c r="CR21" s="130" t="s">
        <v>98</v>
      </c>
      <c r="CS21" s="130">
        <v>17</v>
      </c>
      <c r="CT21" s="176" t="s">
        <v>116</v>
      </c>
      <c r="CV21" s="204">
        <v>8.5</v>
      </c>
      <c r="CW21" s="202">
        <v>1.5999999999999999</v>
      </c>
      <c r="CX21" s="138">
        <v>1</v>
      </c>
      <c r="CY21" s="31">
        <v>3</v>
      </c>
      <c r="CZ21" s="138" t="s">
        <v>96</v>
      </c>
      <c r="DA21" s="138" t="s">
        <v>98</v>
      </c>
      <c r="DB21" s="130">
        <v>18</v>
      </c>
      <c r="DC21" s="31" t="s">
        <v>116</v>
      </c>
      <c r="DE21" s="138">
        <v>24</v>
      </c>
      <c r="DF21" s="274">
        <v>0.56666666666666665</v>
      </c>
      <c r="DG21" s="138">
        <v>2</v>
      </c>
      <c r="DH21" s="138">
        <v>3</v>
      </c>
      <c r="DI21" s="130" t="s">
        <v>96</v>
      </c>
      <c r="DJ21" s="130" t="s">
        <v>98</v>
      </c>
      <c r="DK21" s="130">
        <v>19</v>
      </c>
      <c r="DL21" s="31" t="s">
        <v>116</v>
      </c>
      <c r="DN21" s="195">
        <v>4.9000000000000004</v>
      </c>
      <c r="DO21" s="273">
        <v>1.5816326530612244</v>
      </c>
      <c r="DP21" s="195">
        <v>1</v>
      </c>
      <c r="DQ21" s="195">
        <v>3</v>
      </c>
      <c r="DR21" s="186" t="s">
        <v>97</v>
      </c>
      <c r="DS21" s="186" t="s">
        <v>98</v>
      </c>
      <c r="DT21" s="186">
        <v>20</v>
      </c>
      <c r="DU21" s="176" t="s">
        <v>116</v>
      </c>
      <c r="DW21" s="203">
        <v>8.5</v>
      </c>
      <c r="DX21" s="201">
        <v>1.5999999999999999</v>
      </c>
      <c r="DY21" s="195">
        <v>1</v>
      </c>
      <c r="DZ21" s="168">
        <v>3</v>
      </c>
      <c r="EA21" s="195" t="s">
        <v>97</v>
      </c>
      <c r="EB21" s="195" t="s">
        <v>98</v>
      </c>
      <c r="EC21" s="130">
        <v>7</v>
      </c>
      <c r="ED21" s="31" t="s">
        <v>122</v>
      </c>
      <c r="EF21" s="207">
        <v>8.8000000000000007</v>
      </c>
      <c r="EG21" s="202">
        <v>1.5454545454545452</v>
      </c>
      <c r="EH21" s="213">
        <v>1</v>
      </c>
      <c r="EI21" s="191">
        <v>3</v>
      </c>
      <c r="EJ21" s="213" t="s">
        <v>97</v>
      </c>
      <c r="EK21" s="213" t="s">
        <v>98</v>
      </c>
      <c r="EL21" s="186">
        <v>8</v>
      </c>
      <c r="EM21" s="31" t="s">
        <v>122</v>
      </c>
      <c r="EX21" s="204">
        <v>20</v>
      </c>
      <c r="EY21" s="202">
        <v>0.67999999999999994</v>
      </c>
      <c r="EZ21" s="138">
        <v>2</v>
      </c>
      <c r="FA21" s="138">
        <v>3</v>
      </c>
      <c r="FB21" s="138" t="s">
        <v>96</v>
      </c>
      <c r="FC21" s="138" t="s">
        <v>98</v>
      </c>
      <c r="FD21" s="186">
        <v>10</v>
      </c>
      <c r="FE21" s="31" t="s">
        <v>122</v>
      </c>
      <c r="FG21" s="206">
        <v>13.6</v>
      </c>
      <c r="FH21" s="201">
        <v>1</v>
      </c>
      <c r="FI21" s="212">
        <v>2</v>
      </c>
      <c r="FJ21" s="193">
        <v>3</v>
      </c>
      <c r="FK21" s="212" t="s">
        <v>97</v>
      </c>
      <c r="FL21" s="212" t="s">
        <v>100</v>
      </c>
      <c r="FM21" s="186">
        <v>11</v>
      </c>
      <c r="FN21" s="31" t="s">
        <v>122</v>
      </c>
      <c r="FY21" s="203">
        <v>22.8</v>
      </c>
      <c r="FZ21" s="201">
        <v>0.59649122807017541</v>
      </c>
      <c r="GA21" s="195">
        <v>2</v>
      </c>
      <c r="GB21" s="200">
        <v>3</v>
      </c>
      <c r="GC21" s="195" t="s">
        <v>96</v>
      </c>
      <c r="GD21" s="195" t="s">
        <v>98</v>
      </c>
      <c r="GE21" s="186">
        <v>13</v>
      </c>
      <c r="GF21" s="31" t="s">
        <v>122</v>
      </c>
      <c r="GH21" s="203">
        <v>13.1</v>
      </c>
      <c r="GI21" s="201">
        <v>1.0381679389312977</v>
      </c>
      <c r="GJ21" s="195">
        <v>1</v>
      </c>
      <c r="GK21" s="195">
        <v>4</v>
      </c>
      <c r="GL21" s="195" t="s">
        <v>97</v>
      </c>
      <c r="GM21" s="195" t="s">
        <v>98</v>
      </c>
      <c r="GN21" s="186">
        <v>14</v>
      </c>
      <c r="GO21" s="31" t="s">
        <v>122</v>
      </c>
      <c r="HI21" s="203">
        <v>9.1199999999999992</v>
      </c>
      <c r="HJ21" s="201">
        <v>1.4912280701754388</v>
      </c>
      <c r="HK21" s="195">
        <v>1</v>
      </c>
      <c r="HL21" s="195">
        <v>3</v>
      </c>
      <c r="HM21" s="195" t="s">
        <v>97</v>
      </c>
      <c r="HN21" s="195" t="s">
        <v>98</v>
      </c>
      <c r="HO21" s="186">
        <v>17</v>
      </c>
      <c r="HP21" s="31" t="s">
        <v>122</v>
      </c>
      <c r="IA21" s="204">
        <v>9.1999999999999993</v>
      </c>
      <c r="IB21" s="202">
        <v>1.4782608695652175</v>
      </c>
      <c r="IC21" s="138">
        <v>1</v>
      </c>
      <c r="ID21" s="138">
        <v>3</v>
      </c>
      <c r="IE21" s="138" t="s">
        <v>96</v>
      </c>
      <c r="IF21" s="138" t="s">
        <v>98</v>
      </c>
      <c r="IG21" s="186">
        <v>19</v>
      </c>
      <c r="IH21" s="31" t="s">
        <v>122</v>
      </c>
      <c r="IJ21" s="195">
        <v>10.4</v>
      </c>
      <c r="IK21" s="273">
        <v>1.3076923076923077</v>
      </c>
      <c r="IL21" s="195">
        <v>5</v>
      </c>
      <c r="IM21" s="195">
        <v>5</v>
      </c>
      <c r="IN21" s="186" t="s">
        <v>96</v>
      </c>
      <c r="IO21" s="186" t="s">
        <v>98</v>
      </c>
      <c r="IP21" s="130">
        <v>20</v>
      </c>
      <c r="IQ21" s="200" t="s">
        <v>122</v>
      </c>
      <c r="IS21" s="318" t="s">
        <v>192</v>
      </c>
      <c r="IT21" s="318" t="s">
        <v>188</v>
      </c>
    </row>
    <row r="22" spans="1:259">
      <c r="A22" t="s">
        <v>162</v>
      </c>
      <c r="C22">
        <f>100*5/19</f>
        <v>26.315789473684209</v>
      </c>
      <c r="J22" s="210">
        <v>5.3</v>
      </c>
      <c r="K22" s="273">
        <v>1.4622641509433962</v>
      </c>
      <c r="L22" s="210">
        <v>2</v>
      </c>
      <c r="M22" s="210">
        <v>5</v>
      </c>
      <c r="N22" s="277" t="s">
        <v>97</v>
      </c>
      <c r="O22" s="277" t="s">
        <v>98</v>
      </c>
      <c r="P22" s="130">
        <v>8</v>
      </c>
      <c r="Q22" s="31" t="s">
        <v>116</v>
      </c>
      <c r="S22" s="204">
        <v>6.3</v>
      </c>
      <c r="T22" s="202">
        <v>1.2301587301587302</v>
      </c>
      <c r="U22" s="138">
        <v>1</v>
      </c>
      <c r="V22" s="31">
        <v>3</v>
      </c>
      <c r="W22" s="138" t="s">
        <v>97</v>
      </c>
      <c r="X22" s="138" t="s">
        <v>98</v>
      </c>
      <c r="Y22" s="130">
        <v>9</v>
      </c>
      <c r="Z22" s="31" t="s">
        <v>116</v>
      </c>
      <c r="AB22" s="138">
        <v>10.6</v>
      </c>
      <c r="AC22" s="274">
        <v>1.2830188679245282</v>
      </c>
      <c r="AD22" s="138">
        <v>2</v>
      </c>
      <c r="AE22" s="138">
        <v>3</v>
      </c>
      <c r="AF22" s="130" t="s">
        <v>96</v>
      </c>
      <c r="AG22" s="130" t="s">
        <v>98</v>
      </c>
      <c r="AH22" s="130">
        <v>10</v>
      </c>
      <c r="AI22" s="31" t="s">
        <v>116</v>
      </c>
      <c r="AK22" s="210">
        <v>8.3000000000000007</v>
      </c>
      <c r="AL22" s="274">
        <v>0.9337349397590361</v>
      </c>
      <c r="AM22" s="210">
        <v>1</v>
      </c>
      <c r="AN22" s="210">
        <v>4</v>
      </c>
      <c r="AO22" s="277" t="s">
        <v>97</v>
      </c>
      <c r="AP22" s="277" t="s">
        <v>99</v>
      </c>
      <c r="AQ22" s="130">
        <v>11</v>
      </c>
      <c r="AR22" s="31" t="s">
        <v>116</v>
      </c>
      <c r="AT22" s="203">
        <v>6.4</v>
      </c>
      <c r="AU22" s="201">
        <v>1.2109375</v>
      </c>
      <c r="AV22" s="195">
        <v>1</v>
      </c>
      <c r="AW22" s="168">
        <v>4</v>
      </c>
      <c r="AX22" s="195" t="s">
        <v>95</v>
      </c>
      <c r="AY22" s="195" t="s">
        <v>98</v>
      </c>
      <c r="AZ22" s="130">
        <v>12</v>
      </c>
      <c r="BA22" s="31" t="s">
        <v>116</v>
      </c>
      <c r="BC22" s="138">
        <v>4.8</v>
      </c>
      <c r="BD22" s="274">
        <v>1.6145833333333335</v>
      </c>
      <c r="BE22" s="138">
        <v>1</v>
      </c>
      <c r="BF22" s="138">
        <v>3</v>
      </c>
      <c r="BG22" s="130" t="s">
        <v>96</v>
      </c>
      <c r="BH22" s="130" t="s">
        <v>98</v>
      </c>
      <c r="BI22" s="130">
        <v>13</v>
      </c>
      <c r="BJ22" s="186" t="s">
        <v>116</v>
      </c>
      <c r="BL22" s="138">
        <v>5.6</v>
      </c>
      <c r="BM22" s="274">
        <v>1.3839285714285716</v>
      </c>
      <c r="BN22" s="138">
        <v>1</v>
      </c>
      <c r="BO22" s="138">
        <v>3</v>
      </c>
      <c r="BP22" s="130" t="s">
        <v>97</v>
      </c>
      <c r="BQ22" s="130" t="s">
        <v>98</v>
      </c>
      <c r="BR22" s="130">
        <v>14</v>
      </c>
      <c r="BS22" s="176" t="s">
        <v>116</v>
      </c>
      <c r="BU22" s="204">
        <v>34.1</v>
      </c>
      <c r="BV22" s="202">
        <v>0.39882697947214074</v>
      </c>
      <c r="BW22" s="138">
        <v>6</v>
      </c>
      <c r="BX22" s="31">
        <v>3</v>
      </c>
      <c r="BY22" s="138" t="s">
        <v>96</v>
      </c>
      <c r="BZ22" s="138" t="s">
        <v>98</v>
      </c>
      <c r="CA22" s="130">
        <v>15</v>
      </c>
      <c r="CB22" s="31" t="s">
        <v>116</v>
      </c>
      <c r="CD22" s="138">
        <v>6</v>
      </c>
      <c r="CE22" s="274">
        <v>1.2916666666666667</v>
      </c>
      <c r="CF22" s="138">
        <v>1</v>
      </c>
      <c r="CG22" s="138">
        <v>3</v>
      </c>
      <c r="CH22" s="130" t="s">
        <v>97</v>
      </c>
      <c r="CI22" s="130" t="s">
        <v>98</v>
      </c>
      <c r="CJ22" s="130">
        <v>16</v>
      </c>
      <c r="CK22" s="31" t="s">
        <v>116</v>
      </c>
      <c r="CM22" s="138">
        <v>11.5</v>
      </c>
      <c r="CN22" s="274">
        <v>1.182608695652174</v>
      </c>
      <c r="CO22" s="138">
        <v>2</v>
      </c>
      <c r="CP22" s="138">
        <v>3</v>
      </c>
      <c r="CQ22" s="130" t="s">
        <v>96</v>
      </c>
      <c r="CR22" s="130" t="s">
        <v>98</v>
      </c>
      <c r="CS22" s="130">
        <v>17</v>
      </c>
      <c r="CT22" s="176" t="s">
        <v>116</v>
      </c>
      <c r="CV22" s="204">
        <v>9.3000000000000007</v>
      </c>
      <c r="CW22" s="202">
        <v>1.4623655913978493</v>
      </c>
      <c r="CX22" s="138">
        <v>2</v>
      </c>
      <c r="CY22" s="31">
        <v>3</v>
      </c>
      <c r="CZ22" s="138" t="s">
        <v>96</v>
      </c>
      <c r="DA22" s="138" t="s">
        <v>98</v>
      </c>
      <c r="DB22" s="130">
        <v>18</v>
      </c>
      <c r="DC22" s="31" t="s">
        <v>116</v>
      </c>
      <c r="DE22" s="138">
        <v>23.2</v>
      </c>
      <c r="DF22" s="274">
        <v>0.58620689655172409</v>
      </c>
      <c r="DG22" s="138">
        <v>2</v>
      </c>
      <c r="DH22" s="138">
        <v>3</v>
      </c>
      <c r="DI22" s="130" t="s">
        <v>96</v>
      </c>
      <c r="DJ22" s="130" t="s">
        <v>98</v>
      </c>
      <c r="DK22" s="130">
        <v>19</v>
      </c>
      <c r="DL22" s="31" t="s">
        <v>116</v>
      </c>
      <c r="DN22" s="138">
        <v>4.5999999999999996</v>
      </c>
      <c r="DO22" s="274">
        <v>1.6847826086956523</v>
      </c>
      <c r="DP22" s="138">
        <v>1</v>
      </c>
      <c r="DQ22" s="138">
        <v>3</v>
      </c>
      <c r="DR22" s="130" t="s">
        <v>97</v>
      </c>
      <c r="DS22" s="130" t="s">
        <v>98</v>
      </c>
      <c r="DT22" s="186">
        <v>20</v>
      </c>
      <c r="DU22" s="176" t="s">
        <v>116</v>
      </c>
      <c r="DW22" s="203">
        <v>8.1</v>
      </c>
      <c r="DX22" s="201">
        <v>1.6790123456790125</v>
      </c>
      <c r="DY22" s="195">
        <v>1</v>
      </c>
      <c r="DZ22" s="168">
        <v>3</v>
      </c>
      <c r="EA22" s="195" t="s">
        <v>97</v>
      </c>
      <c r="EB22" s="195" t="s">
        <v>98</v>
      </c>
      <c r="EC22" s="130">
        <v>7</v>
      </c>
      <c r="ED22" s="31" t="s">
        <v>122</v>
      </c>
      <c r="EF22" t="s">
        <v>160</v>
      </c>
      <c r="EH22">
        <f>100*3/19</f>
        <v>15.789473684210526</v>
      </c>
      <c r="EX22" s="204">
        <v>12.1</v>
      </c>
      <c r="EY22" s="202">
        <v>1.1239669421487604</v>
      </c>
      <c r="EZ22" s="138">
        <v>4</v>
      </c>
      <c r="FA22" s="138">
        <v>3</v>
      </c>
      <c r="FB22" s="138" t="s">
        <v>96</v>
      </c>
      <c r="FC22" s="138" t="s">
        <v>98</v>
      </c>
      <c r="FD22" s="186">
        <v>10</v>
      </c>
      <c r="FE22" s="31" t="s">
        <v>122</v>
      </c>
      <c r="FG22" s="207">
        <v>8.9</v>
      </c>
      <c r="FH22" s="202">
        <v>1.5280898876404494</v>
      </c>
      <c r="FI22" s="213">
        <v>1</v>
      </c>
      <c r="FJ22" s="191">
        <v>3</v>
      </c>
      <c r="FK22" s="213" t="s">
        <v>97</v>
      </c>
      <c r="FL22" s="213" t="s">
        <v>98</v>
      </c>
      <c r="FM22" s="186">
        <v>11</v>
      </c>
      <c r="FN22" s="31" t="s">
        <v>122</v>
      </c>
      <c r="FY22" s="204">
        <v>15.2</v>
      </c>
      <c r="FZ22" s="202">
        <v>0.89473684210526316</v>
      </c>
      <c r="GA22" s="138">
        <v>3</v>
      </c>
      <c r="GB22" s="176">
        <v>3</v>
      </c>
      <c r="GC22" s="138" t="s">
        <v>96</v>
      </c>
      <c r="GD22" s="138" t="s">
        <v>98</v>
      </c>
      <c r="GE22" s="186">
        <v>13</v>
      </c>
      <c r="GF22" s="31" t="s">
        <v>122</v>
      </c>
      <c r="GH22" t="s">
        <v>160</v>
      </c>
      <c r="GJ22">
        <f>100*11/19</f>
        <v>57.89473684210526</v>
      </c>
      <c r="HI22" s="203">
        <v>17.399999999999999</v>
      </c>
      <c r="HJ22" s="201">
        <v>0.7816091954022989</v>
      </c>
      <c r="HK22" s="195">
        <v>1</v>
      </c>
      <c r="HL22" s="195">
        <v>3</v>
      </c>
      <c r="HM22" s="195" t="s">
        <v>97</v>
      </c>
      <c r="HN22" s="195" t="s">
        <v>77</v>
      </c>
      <c r="HO22" s="186">
        <v>17</v>
      </c>
      <c r="HP22" s="31" t="s">
        <v>122</v>
      </c>
      <c r="IA22" s="204">
        <v>9.4</v>
      </c>
      <c r="IB22" s="202">
        <v>1.4468085106382977</v>
      </c>
      <c r="IC22" s="138">
        <v>3</v>
      </c>
      <c r="ID22" s="138">
        <v>3</v>
      </c>
      <c r="IE22" s="138" t="s">
        <v>96</v>
      </c>
      <c r="IF22" s="138" t="s">
        <v>98</v>
      </c>
      <c r="IG22" s="186">
        <v>19</v>
      </c>
      <c r="IH22" s="31" t="s">
        <v>122</v>
      </c>
      <c r="IJ22" s="195">
        <v>12.5</v>
      </c>
      <c r="IK22" s="273">
        <v>1.0880000000000001</v>
      </c>
      <c r="IL22" s="195">
        <v>2</v>
      </c>
      <c r="IM22" s="195">
        <v>3</v>
      </c>
      <c r="IN22" s="186" t="s">
        <v>96</v>
      </c>
      <c r="IO22" s="186" t="s">
        <v>98</v>
      </c>
      <c r="IP22" s="130">
        <v>20</v>
      </c>
      <c r="IQ22" s="200" t="s">
        <v>122</v>
      </c>
      <c r="IS22" s="31">
        <v>26</v>
      </c>
      <c r="IT22" s="31">
        <v>1.49</v>
      </c>
    </row>
    <row r="23" spans="1:259">
      <c r="A23" t="s">
        <v>185</v>
      </c>
      <c r="D23" s="328">
        <f>AVERAGE(B3:B21)</f>
        <v>1.4907893328986568</v>
      </c>
      <c r="J23" s="210">
        <v>5.6</v>
      </c>
      <c r="K23" s="273">
        <v>1.3839285714285716</v>
      </c>
      <c r="L23" s="210">
        <v>1</v>
      </c>
      <c r="M23" s="210">
        <v>3</v>
      </c>
      <c r="N23" s="277" t="s">
        <v>97</v>
      </c>
      <c r="O23" s="277" t="s">
        <v>98</v>
      </c>
      <c r="P23" s="130">
        <v>8</v>
      </c>
      <c r="Q23" s="31" t="s">
        <v>116</v>
      </c>
      <c r="S23" s="204">
        <v>4.9000000000000004</v>
      </c>
      <c r="T23" s="202">
        <v>1.5816326530612244</v>
      </c>
      <c r="U23" s="138">
        <v>1</v>
      </c>
      <c r="V23" s="31">
        <v>3</v>
      </c>
      <c r="W23" s="138" t="s">
        <v>97</v>
      </c>
      <c r="X23" s="138" t="s">
        <v>98</v>
      </c>
      <c r="Y23" s="130">
        <v>9</v>
      </c>
      <c r="Z23" s="31" t="s">
        <v>116</v>
      </c>
      <c r="AB23" s="138">
        <v>9.6999999999999993</v>
      </c>
      <c r="AC23" s="274">
        <v>1.4020618556701032</v>
      </c>
      <c r="AD23" s="138">
        <v>2</v>
      </c>
      <c r="AE23" s="138">
        <v>4</v>
      </c>
      <c r="AF23" s="130" t="s">
        <v>96</v>
      </c>
      <c r="AG23" s="130" t="s">
        <v>98</v>
      </c>
      <c r="AH23" s="130">
        <v>10</v>
      </c>
      <c r="AI23" s="31" t="s">
        <v>116</v>
      </c>
      <c r="AK23" s="210">
        <v>5.9</v>
      </c>
      <c r="AL23" s="274">
        <v>1.3135593220338981</v>
      </c>
      <c r="AM23" s="210">
        <v>1</v>
      </c>
      <c r="AN23" s="210">
        <v>4</v>
      </c>
      <c r="AO23" s="277" t="s">
        <v>97</v>
      </c>
      <c r="AP23" s="277" t="s">
        <v>98</v>
      </c>
      <c r="AQ23" s="130">
        <v>11</v>
      </c>
      <c r="AR23" s="31" t="s">
        <v>116</v>
      </c>
      <c r="AT23" s="203">
        <v>6.4</v>
      </c>
      <c r="AU23" s="201">
        <v>1.2109375</v>
      </c>
      <c r="AV23" s="195">
        <v>1</v>
      </c>
      <c r="AW23" s="168">
        <v>3</v>
      </c>
      <c r="AX23" s="195" t="s">
        <v>97</v>
      </c>
      <c r="AY23" s="195" t="s">
        <v>98</v>
      </c>
      <c r="AZ23" s="130">
        <v>12</v>
      </c>
      <c r="BA23" s="31" t="s">
        <v>116</v>
      </c>
      <c r="BC23" s="138">
        <v>7.8</v>
      </c>
      <c r="BD23" s="274">
        <v>0.99358974358974361</v>
      </c>
      <c r="BE23" s="138">
        <v>1</v>
      </c>
      <c r="BF23" s="138">
        <v>3</v>
      </c>
      <c r="BG23" s="130" t="s">
        <v>96</v>
      </c>
      <c r="BH23" s="130" t="s">
        <v>98</v>
      </c>
      <c r="BI23" s="130">
        <v>13</v>
      </c>
      <c r="BJ23" s="186" t="s">
        <v>116</v>
      </c>
      <c r="BL23" s="138">
        <v>5.7</v>
      </c>
      <c r="BM23" s="274">
        <v>1.3596491228070176</v>
      </c>
      <c r="BN23" s="138">
        <v>1</v>
      </c>
      <c r="BO23" s="138">
        <v>3</v>
      </c>
      <c r="BP23" s="130" t="s">
        <v>97</v>
      </c>
      <c r="BQ23" s="130" t="s">
        <v>98</v>
      </c>
      <c r="BR23" s="130">
        <v>14</v>
      </c>
      <c r="BS23" s="176" t="s">
        <v>116</v>
      </c>
      <c r="BU23" s="204">
        <v>11.8</v>
      </c>
      <c r="BV23" s="202">
        <v>1.1525423728813557</v>
      </c>
      <c r="BW23" s="138">
        <v>2</v>
      </c>
      <c r="BX23" s="31">
        <v>3</v>
      </c>
      <c r="BY23" s="138" t="s">
        <v>96</v>
      </c>
      <c r="BZ23" s="138" t="s">
        <v>98</v>
      </c>
      <c r="CA23" s="130">
        <v>15</v>
      </c>
      <c r="CB23" s="31" t="s">
        <v>116</v>
      </c>
      <c r="CD23" s="138">
        <v>6.6</v>
      </c>
      <c r="CE23" s="274">
        <v>1.1742424242424243</v>
      </c>
      <c r="CF23" s="138">
        <v>3</v>
      </c>
      <c r="CG23" s="138">
        <v>5</v>
      </c>
      <c r="CH23" s="130" t="s">
        <v>97</v>
      </c>
      <c r="CI23" s="130" t="s">
        <v>98</v>
      </c>
      <c r="CJ23" s="130">
        <v>16</v>
      </c>
      <c r="CK23" s="31" t="s">
        <v>116</v>
      </c>
      <c r="CM23" s="138">
        <v>10.4</v>
      </c>
      <c r="CN23" s="274">
        <v>1.3076923076923077</v>
      </c>
      <c r="CO23" s="138">
        <v>1</v>
      </c>
      <c r="CP23" s="138">
        <v>3</v>
      </c>
      <c r="CQ23" s="130" t="s">
        <v>96</v>
      </c>
      <c r="CR23" s="130" t="s">
        <v>98</v>
      </c>
      <c r="CS23" s="130">
        <v>17</v>
      </c>
      <c r="CT23" s="176" t="s">
        <v>116</v>
      </c>
      <c r="CV23" s="204">
        <v>12.2</v>
      </c>
      <c r="CW23" s="202">
        <v>1.1147540983606559</v>
      </c>
      <c r="CX23" s="138">
        <v>2</v>
      </c>
      <c r="CY23" s="31">
        <v>3</v>
      </c>
      <c r="CZ23" s="138" t="s">
        <v>96</v>
      </c>
      <c r="DA23" s="138" t="s">
        <v>98</v>
      </c>
      <c r="DB23" s="130">
        <v>18</v>
      </c>
      <c r="DC23" s="31" t="s">
        <v>116</v>
      </c>
      <c r="DE23" s="195">
        <v>15.1</v>
      </c>
      <c r="DF23" s="273">
        <v>0.51324503311258274</v>
      </c>
      <c r="DG23" s="195">
        <v>1</v>
      </c>
      <c r="DH23" s="195">
        <v>4</v>
      </c>
      <c r="DI23" s="186" t="s">
        <v>97</v>
      </c>
      <c r="DJ23" s="186" t="s">
        <v>98</v>
      </c>
      <c r="DK23" s="130">
        <v>19</v>
      </c>
      <c r="DL23" s="31" t="s">
        <v>116</v>
      </c>
      <c r="DN23" s="138">
        <v>5.9</v>
      </c>
      <c r="DO23" s="274">
        <v>1.3135593220338981</v>
      </c>
      <c r="DP23" s="138">
        <v>1</v>
      </c>
      <c r="DQ23" s="138">
        <v>3</v>
      </c>
      <c r="DR23" s="130" t="s">
        <v>97</v>
      </c>
      <c r="DS23" s="130" t="s">
        <v>98</v>
      </c>
      <c r="DT23" s="186">
        <v>20</v>
      </c>
      <c r="DU23" s="176" t="s">
        <v>116</v>
      </c>
      <c r="DW23" s="204">
        <v>7.7</v>
      </c>
      <c r="DX23" s="202">
        <v>1.7662337662337662</v>
      </c>
      <c r="DY23" s="138">
        <v>1</v>
      </c>
      <c r="DZ23" s="31">
        <v>3</v>
      </c>
      <c r="EA23" s="138" t="s">
        <v>97</v>
      </c>
      <c r="EB23" s="138" t="s">
        <v>98</v>
      </c>
      <c r="EC23" s="130">
        <v>7</v>
      </c>
      <c r="ED23" s="31" t="s">
        <v>122</v>
      </c>
      <c r="EF23" t="s">
        <v>185</v>
      </c>
      <c r="EH23" s="328"/>
      <c r="EI23" s="328">
        <f>AVERAGE(EG3:EG21)</f>
        <v>1.3369313013505952</v>
      </c>
      <c r="EX23" s="204">
        <v>21.8</v>
      </c>
      <c r="EY23" s="202">
        <v>0.62385321100917424</v>
      </c>
      <c r="EZ23" s="138">
        <v>3</v>
      </c>
      <c r="FA23" s="138">
        <v>4</v>
      </c>
      <c r="FB23" s="138" t="s">
        <v>96</v>
      </c>
      <c r="FC23" s="138" t="s">
        <v>99</v>
      </c>
      <c r="FD23" s="186">
        <v>10</v>
      </c>
      <c r="FE23" s="31" t="s">
        <v>122</v>
      </c>
      <c r="FG23" t="s">
        <v>160</v>
      </c>
      <c r="FI23">
        <f>100*8/20</f>
        <v>40</v>
      </c>
      <c r="FY23" s="204">
        <v>8.1999999999999993</v>
      </c>
      <c r="FZ23" s="202">
        <v>1.6585365853658538</v>
      </c>
      <c r="GA23" s="138">
        <v>2</v>
      </c>
      <c r="GB23" s="176">
        <v>3</v>
      </c>
      <c r="GC23" s="138" t="s">
        <v>96</v>
      </c>
      <c r="GD23" s="138" t="s">
        <v>99</v>
      </c>
      <c r="GE23" s="186">
        <v>13</v>
      </c>
      <c r="GF23" s="31" t="s">
        <v>122</v>
      </c>
      <c r="GH23" t="s">
        <v>185</v>
      </c>
      <c r="GJ23" s="328"/>
      <c r="GK23" s="328">
        <f>AVERAGE(GI3:GI21)</f>
        <v>1.0649784470762345</v>
      </c>
      <c r="HI23" s="203">
        <v>15.3</v>
      </c>
      <c r="HJ23" s="201">
        <v>0.88888888888888884</v>
      </c>
      <c r="HK23" s="195">
        <v>1</v>
      </c>
      <c r="HL23" s="195">
        <v>4</v>
      </c>
      <c r="HM23" s="195" t="s">
        <v>97</v>
      </c>
      <c r="HN23" s="195" t="s">
        <v>98</v>
      </c>
      <c r="HO23" s="186">
        <v>17</v>
      </c>
      <c r="HP23" s="31" t="s">
        <v>122</v>
      </c>
      <c r="IA23" s="204">
        <v>28.3</v>
      </c>
      <c r="IB23" s="202">
        <v>0.48056537102473496</v>
      </c>
      <c r="IC23" s="138">
        <v>2</v>
      </c>
      <c r="ID23" s="138">
        <v>3</v>
      </c>
      <c r="IE23" s="138" t="s">
        <v>96</v>
      </c>
      <c r="IF23" s="138" t="s">
        <v>98</v>
      </c>
      <c r="IG23" s="186">
        <v>19</v>
      </c>
      <c r="IH23" s="31" t="s">
        <v>122</v>
      </c>
      <c r="IJ23" s="138">
        <v>12.1</v>
      </c>
      <c r="IK23" s="274">
        <v>1.1239669421487604</v>
      </c>
      <c r="IL23" s="138">
        <v>4</v>
      </c>
      <c r="IM23" s="138">
        <v>3</v>
      </c>
      <c r="IN23" s="130" t="s">
        <v>96</v>
      </c>
      <c r="IO23" s="130" t="s">
        <v>98</v>
      </c>
      <c r="IP23" s="130">
        <v>20</v>
      </c>
      <c r="IQ23" s="200" t="s">
        <v>122</v>
      </c>
      <c r="IS23" s="31">
        <v>14</v>
      </c>
      <c r="IT23" s="31">
        <v>1.41</v>
      </c>
    </row>
    <row r="24" spans="1:259">
      <c r="D24" s="497"/>
      <c r="J24" s="210">
        <v>6.8</v>
      </c>
      <c r="K24" s="273">
        <v>1.1397058823529411</v>
      </c>
      <c r="L24" s="210">
        <v>1</v>
      </c>
      <c r="M24" s="210">
        <v>4</v>
      </c>
      <c r="N24" s="277" t="s">
        <v>97</v>
      </c>
      <c r="O24" s="277" t="s">
        <v>99</v>
      </c>
      <c r="P24" s="130">
        <v>8</v>
      </c>
      <c r="Q24" s="31" t="s">
        <v>116</v>
      </c>
      <c r="S24" s="204">
        <v>7.9</v>
      </c>
      <c r="T24" s="202">
        <v>0.98101265822784811</v>
      </c>
      <c r="U24" s="138">
        <v>2</v>
      </c>
      <c r="V24" s="31">
        <v>5</v>
      </c>
      <c r="W24" s="138" t="s">
        <v>97</v>
      </c>
      <c r="X24" s="138" t="s">
        <v>98</v>
      </c>
      <c r="Y24" s="130">
        <v>9</v>
      </c>
      <c r="Z24" s="31" t="s">
        <v>116</v>
      </c>
      <c r="AB24" s="195">
        <v>7.4</v>
      </c>
      <c r="AC24" s="273">
        <v>1.0472972972972971</v>
      </c>
      <c r="AD24" s="195">
        <v>1</v>
      </c>
      <c r="AE24" s="195">
        <v>4</v>
      </c>
      <c r="AF24" s="186" t="s">
        <v>97</v>
      </c>
      <c r="AG24" s="186" t="s">
        <v>98</v>
      </c>
      <c r="AH24" s="130">
        <v>10</v>
      </c>
      <c r="AI24" s="31" t="s">
        <v>116</v>
      </c>
      <c r="AK24" s="210">
        <v>5.4</v>
      </c>
      <c r="AL24" s="274">
        <v>1.4351851851851851</v>
      </c>
      <c r="AM24" s="210">
        <v>1</v>
      </c>
      <c r="AN24" s="210">
        <v>4</v>
      </c>
      <c r="AO24" s="277" t="s">
        <v>97</v>
      </c>
      <c r="AP24" s="277" t="s">
        <v>98</v>
      </c>
      <c r="AQ24" s="130">
        <v>11</v>
      </c>
      <c r="AR24" s="31" t="s">
        <v>116</v>
      </c>
      <c r="AT24" s="203">
        <v>7.6</v>
      </c>
      <c r="AU24" s="201">
        <v>1.0197368421052633</v>
      </c>
      <c r="AV24" s="195">
        <v>1</v>
      </c>
      <c r="AW24" s="168">
        <v>4</v>
      </c>
      <c r="AX24" s="195" t="s">
        <v>97</v>
      </c>
      <c r="AY24" s="195" t="s">
        <v>98</v>
      </c>
      <c r="AZ24" s="130">
        <v>12</v>
      </c>
      <c r="BA24" s="31" t="s">
        <v>116</v>
      </c>
      <c r="BC24" s="138">
        <v>12</v>
      </c>
      <c r="BD24" s="274">
        <v>0.64583333333333337</v>
      </c>
      <c r="BE24" s="138">
        <v>2</v>
      </c>
      <c r="BF24" s="138">
        <v>3</v>
      </c>
      <c r="BG24" s="130" t="s">
        <v>96</v>
      </c>
      <c r="BH24" s="130" t="s">
        <v>99</v>
      </c>
      <c r="BI24" s="130">
        <v>13</v>
      </c>
      <c r="BJ24" s="186" t="s">
        <v>116</v>
      </c>
      <c r="BL24" s="138">
        <v>6.3</v>
      </c>
      <c r="BM24" s="274">
        <v>1.2301587301587302</v>
      </c>
      <c r="BN24" s="138">
        <v>1</v>
      </c>
      <c r="BO24" s="138">
        <v>3</v>
      </c>
      <c r="BP24" s="130" t="s">
        <v>97</v>
      </c>
      <c r="BQ24" s="130" t="s">
        <v>98</v>
      </c>
      <c r="BR24" s="130">
        <v>14</v>
      </c>
      <c r="BS24" s="176" t="s">
        <v>116</v>
      </c>
      <c r="BU24" s="203">
        <v>5.4</v>
      </c>
      <c r="BV24" s="201">
        <v>1.4351851851851851</v>
      </c>
      <c r="BW24" s="195">
        <v>1</v>
      </c>
      <c r="BX24" s="168">
        <v>3</v>
      </c>
      <c r="BY24" s="195" t="s">
        <v>95</v>
      </c>
      <c r="BZ24" s="195" t="s">
        <v>98</v>
      </c>
      <c r="CA24" s="130">
        <v>15</v>
      </c>
      <c r="CB24" s="31" t="s">
        <v>116</v>
      </c>
      <c r="CD24" s="138">
        <v>24.9</v>
      </c>
      <c r="CE24" s="274">
        <v>0.31124497991967875</v>
      </c>
      <c r="CF24" s="138">
        <v>1</v>
      </c>
      <c r="CG24" s="138">
        <v>4</v>
      </c>
      <c r="CH24" s="130" t="s">
        <v>97</v>
      </c>
      <c r="CI24" s="130" t="s">
        <v>98</v>
      </c>
      <c r="CJ24" s="130">
        <v>16</v>
      </c>
      <c r="CK24" s="31" t="s">
        <v>116</v>
      </c>
      <c r="CM24" s="138">
        <v>10.8</v>
      </c>
      <c r="CN24" s="274">
        <v>1.2592592592592591</v>
      </c>
      <c r="CO24" s="138">
        <v>2</v>
      </c>
      <c r="CP24" s="138">
        <v>3</v>
      </c>
      <c r="CQ24" s="130" t="s">
        <v>96</v>
      </c>
      <c r="CR24" s="130" t="s">
        <v>98</v>
      </c>
      <c r="CS24" s="130">
        <v>17</v>
      </c>
      <c r="CT24" s="176" t="s">
        <v>116</v>
      </c>
      <c r="CV24" s="203">
        <v>6.4</v>
      </c>
      <c r="CW24" s="201">
        <v>1.2109375</v>
      </c>
      <c r="CX24" s="195">
        <v>2</v>
      </c>
      <c r="CY24" s="168">
        <v>3</v>
      </c>
      <c r="CZ24" s="195" t="s">
        <v>95</v>
      </c>
      <c r="DA24" s="195" t="s">
        <v>98</v>
      </c>
      <c r="DB24" s="130">
        <v>18</v>
      </c>
      <c r="DC24" s="31" t="s">
        <v>116</v>
      </c>
      <c r="DE24" s="138">
        <v>5.3</v>
      </c>
      <c r="DF24" s="274">
        <v>1.4622641509433962</v>
      </c>
      <c r="DG24" s="138">
        <v>1</v>
      </c>
      <c r="DH24" s="138">
        <v>3</v>
      </c>
      <c r="DI24" s="130" t="s">
        <v>97</v>
      </c>
      <c r="DJ24" s="130" t="s">
        <v>98</v>
      </c>
      <c r="DK24" s="130">
        <v>19</v>
      </c>
      <c r="DL24" s="31" t="s">
        <v>116</v>
      </c>
      <c r="DN24" s="138">
        <v>5.0999999999999996</v>
      </c>
      <c r="DO24" s="274">
        <v>1.5196078431372551</v>
      </c>
      <c r="DP24" s="138">
        <v>1</v>
      </c>
      <c r="DQ24" s="138">
        <v>3</v>
      </c>
      <c r="DR24" s="130" t="s">
        <v>97</v>
      </c>
      <c r="DS24" s="130" t="s">
        <v>98</v>
      </c>
      <c r="DT24" s="186">
        <v>20</v>
      </c>
      <c r="DU24" s="176" t="s">
        <v>116</v>
      </c>
      <c r="DW24" s="204">
        <v>11.9</v>
      </c>
      <c r="DX24" s="202">
        <v>1.1428571428571428</v>
      </c>
      <c r="DY24" s="138">
        <v>1</v>
      </c>
      <c r="DZ24" s="138">
        <v>3</v>
      </c>
      <c r="EA24" s="138" t="s">
        <v>97</v>
      </c>
      <c r="EB24" s="138" t="s">
        <v>98</v>
      </c>
      <c r="EC24" s="130">
        <v>7</v>
      </c>
      <c r="ED24" s="31" t="s">
        <v>122</v>
      </c>
      <c r="EX24" s="203">
        <v>4.5</v>
      </c>
      <c r="EY24" s="201">
        <v>1.7222222222222223</v>
      </c>
      <c r="EZ24" s="195">
        <v>1</v>
      </c>
      <c r="FA24" s="168">
        <v>3</v>
      </c>
      <c r="FB24" s="195" t="s">
        <v>97</v>
      </c>
      <c r="FC24" s="195" t="s">
        <v>112</v>
      </c>
      <c r="FD24" s="186">
        <v>10</v>
      </c>
      <c r="FE24" s="31" t="s">
        <v>122</v>
      </c>
      <c r="FG24" t="s">
        <v>185</v>
      </c>
      <c r="FJ24" s="328">
        <f>AVERAGE(FH3:FH22)</f>
        <v>1.1946971872821934</v>
      </c>
      <c r="FK24" s="328"/>
      <c r="FY24" s="204">
        <v>16</v>
      </c>
      <c r="FZ24" s="202">
        <v>0.85</v>
      </c>
      <c r="GA24" s="138">
        <v>2</v>
      </c>
      <c r="GB24" s="176">
        <v>3</v>
      </c>
      <c r="GC24" s="138" t="s">
        <v>96</v>
      </c>
      <c r="GD24" s="138" t="s">
        <v>98</v>
      </c>
      <c r="GE24" s="186">
        <v>13</v>
      </c>
      <c r="GF24" s="31" t="s">
        <v>122</v>
      </c>
      <c r="HI24" s="203">
        <v>9.6999999999999993</v>
      </c>
      <c r="HJ24" s="201">
        <v>1.4020618556701032</v>
      </c>
      <c r="HK24" s="195">
        <v>1</v>
      </c>
      <c r="HL24" s="195">
        <v>3</v>
      </c>
      <c r="HM24" s="195" t="s">
        <v>97</v>
      </c>
      <c r="HN24" s="195" t="s">
        <v>98</v>
      </c>
      <c r="HO24" s="186">
        <v>17</v>
      </c>
      <c r="HP24" s="31" t="s">
        <v>122</v>
      </c>
      <c r="IA24" s="203">
        <v>8.1</v>
      </c>
      <c r="IB24" s="273">
        <v>0.95679012345679015</v>
      </c>
      <c r="IC24" s="195">
        <v>2</v>
      </c>
      <c r="ID24" s="195">
        <v>5</v>
      </c>
      <c r="IE24" s="186" t="s">
        <v>97</v>
      </c>
      <c r="IF24" s="186" t="s">
        <v>98</v>
      </c>
      <c r="IG24" s="186">
        <v>19</v>
      </c>
      <c r="IH24" s="176" t="s">
        <v>122</v>
      </c>
      <c r="IJ24" s="138">
        <v>16.5</v>
      </c>
      <c r="IK24" s="274">
        <v>0.82424242424242422</v>
      </c>
      <c r="IL24" s="138">
        <v>4</v>
      </c>
      <c r="IM24" s="138">
        <v>5</v>
      </c>
      <c r="IN24" s="130" t="s">
        <v>96</v>
      </c>
      <c r="IO24" s="130" t="s">
        <v>98</v>
      </c>
      <c r="IP24" s="130">
        <v>20</v>
      </c>
      <c r="IQ24" s="200" t="s">
        <v>122</v>
      </c>
      <c r="IS24" s="31">
        <v>32</v>
      </c>
      <c r="IT24" s="31">
        <v>1.33</v>
      </c>
    </row>
    <row r="25" spans="1:259">
      <c r="J25" s="210">
        <v>5.5</v>
      </c>
      <c r="K25" s="273">
        <v>1.4090909090909092</v>
      </c>
      <c r="L25" s="210">
        <v>1</v>
      </c>
      <c r="M25" s="210">
        <v>1</v>
      </c>
      <c r="N25" s="277" t="s">
        <v>97</v>
      </c>
      <c r="O25" s="277" t="s">
        <v>98</v>
      </c>
      <c r="P25" s="130">
        <v>8</v>
      </c>
      <c r="Q25" s="31" t="s">
        <v>116</v>
      </c>
      <c r="S25" s="204">
        <v>4.9000000000000004</v>
      </c>
      <c r="T25" s="202">
        <v>1.5816326530612244</v>
      </c>
      <c r="U25" s="138">
        <v>1</v>
      </c>
      <c r="V25" s="31">
        <v>3</v>
      </c>
      <c r="W25" s="138" t="s">
        <v>97</v>
      </c>
      <c r="X25" s="138" t="s">
        <v>98</v>
      </c>
      <c r="Y25" s="130">
        <v>9</v>
      </c>
      <c r="Z25" s="31" t="s">
        <v>116</v>
      </c>
      <c r="AB25" s="195">
        <v>6.4</v>
      </c>
      <c r="AC25" s="273">
        <v>1.2109375</v>
      </c>
      <c r="AD25" s="195">
        <v>1</v>
      </c>
      <c r="AE25" s="195">
        <v>3</v>
      </c>
      <c r="AF25" s="186" t="s">
        <v>97</v>
      </c>
      <c r="AG25" s="186" t="s">
        <v>98</v>
      </c>
      <c r="AH25" s="130">
        <v>10</v>
      </c>
      <c r="AI25" s="31" t="s">
        <v>116</v>
      </c>
      <c r="AK25" s="210">
        <v>4.0999999999999996</v>
      </c>
      <c r="AL25" s="274">
        <v>1.8902439024390245</v>
      </c>
      <c r="AM25" s="210">
        <v>1</v>
      </c>
      <c r="AN25" s="210">
        <v>3</v>
      </c>
      <c r="AO25" s="277" t="s">
        <v>97</v>
      </c>
      <c r="AP25" s="277" t="s">
        <v>99</v>
      </c>
      <c r="AQ25" s="130">
        <v>11</v>
      </c>
      <c r="AR25" s="31" t="s">
        <v>116</v>
      </c>
      <c r="AT25" s="204">
        <v>4.8</v>
      </c>
      <c r="AU25" s="202">
        <v>1.6145833333333335</v>
      </c>
      <c r="AV25" s="138">
        <v>1</v>
      </c>
      <c r="AW25" s="31">
        <v>3</v>
      </c>
      <c r="AX25" s="138" t="s">
        <v>97</v>
      </c>
      <c r="AY25" s="138" t="s">
        <v>98</v>
      </c>
      <c r="AZ25" s="130">
        <v>12</v>
      </c>
      <c r="BA25" s="31" t="s">
        <v>116</v>
      </c>
      <c r="BC25" s="195">
        <v>10.199999999999999</v>
      </c>
      <c r="BD25" s="273">
        <v>1.3333333333333335</v>
      </c>
      <c r="BE25" s="195">
        <v>2</v>
      </c>
      <c r="BF25" s="195">
        <v>3</v>
      </c>
      <c r="BG25" s="186" t="s">
        <v>114</v>
      </c>
      <c r="BH25" s="186" t="s">
        <v>98</v>
      </c>
      <c r="BI25" s="130">
        <v>13</v>
      </c>
      <c r="BJ25" s="186" t="s">
        <v>116</v>
      </c>
      <c r="BL25" s="138">
        <v>5.7</v>
      </c>
      <c r="BM25" s="274">
        <v>1.3596491228070176</v>
      </c>
      <c r="BN25" s="138">
        <v>1</v>
      </c>
      <c r="BO25" s="138">
        <v>4</v>
      </c>
      <c r="BP25" s="130" t="s">
        <v>97</v>
      </c>
      <c r="BQ25" s="130" t="s">
        <v>98</v>
      </c>
      <c r="BR25" s="130">
        <v>14</v>
      </c>
      <c r="BS25" s="176" t="s">
        <v>116</v>
      </c>
      <c r="BU25" s="203">
        <v>6.6</v>
      </c>
      <c r="BV25" s="201">
        <v>1.1742424242424243</v>
      </c>
      <c r="BW25" s="195">
        <v>1</v>
      </c>
      <c r="BX25" s="168">
        <v>3</v>
      </c>
      <c r="BY25" s="195" t="s">
        <v>97</v>
      </c>
      <c r="BZ25" s="195" t="s">
        <v>99</v>
      </c>
      <c r="CA25" s="130">
        <v>15</v>
      </c>
      <c r="CB25" s="31" t="s">
        <v>116</v>
      </c>
      <c r="CD25" s="138">
        <v>7.1</v>
      </c>
      <c r="CE25" s="274">
        <v>1.091549295774648</v>
      </c>
      <c r="CF25" s="138">
        <v>3</v>
      </c>
      <c r="CG25" s="138">
        <v>3</v>
      </c>
      <c r="CH25" s="130" t="s">
        <v>97</v>
      </c>
      <c r="CI25" s="130" t="s">
        <v>98</v>
      </c>
      <c r="CJ25" s="130">
        <v>16</v>
      </c>
      <c r="CK25" s="31" t="s">
        <v>116</v>
      </c>
      <c r="CM25" s="138">
        <v>13.9</v>
      </c>
      <c r="CN25" s="274">
        <v>0.97841726618705027</v>
      </c>
      <c r="CO25" s="138">
        <v>3</v>
      </c>
      <c r="CP25" s="138">
        <v>3</v>
      </c>
      <c r="CQ25" s="130" t="s">
        <v>96</v>
      </c>
      <c r="CR25" s="130" t="s">
        <v>99</v>
      </c>
      <c r="CS25" s="130">
        <v>17</v>
      </c>
      <c r="CT25" s="176" t="s">
        <v>116</v>
      </c>
      <c r="CV25" s="204">
        <v>6.3</v>
      </c>
      <c r="CW25" s="202">
        <v>1.2301587301587302</v>
      </c>
      <c r="CX25" s="138">
        <v>1</v>
      </c>
      <c r="CY25" s="31">
        <v>3</v>
      </c>
      <c r="CZ25" s="138" t="s">
        <v>97</v>
      </c>
      <c r="DA25" s="138" t="s">
        <v>98</v>
      </c>
      <c r="DB25" s="130">
        <v>18</v>
      </c>
      <c r="DC25" s="31" t="s">
        <v>116</v>
      </c>
      <c r="DE25" s="138">
        <v>5.3</v>
      </c>
      <c r="DF25" s="274">
        <v>1.4622641509433962</v>
      </c>
      <c r="DG25" s="138">
        <v>1</v>
      </c>
      <c r="DH25" s="138">
        <v>3</v>
      </c>
      <c r="DI25" s="130" t="s">
        <v>97</v>
      </c>
      <c r="DJ25" s="130" t="s">
        <v>98</v>
      </c>
      <c r="DK25" s="130">
        <v>19</v>
      </c>
      <c r="DL25" s="31" t="s">
        <v>116</v>
      </c>
      <c r="DN25" s="138">
        <v>5.4</v>
      </c>
      <c r="DO25" s="274">
        <v>1.4351851851851851</v>
      </c>
      <c r="DP25" s="138">
        <v>1</v>
      </c>
      <c r="DQ25" s="138">
        <v>3</v>
      </c>
      <c r="DR25" s="130" t="s">
        <v>97</v>
      </c>
      <c r="DS25" s="130" t="s">
        <v>98</v>
      </c>
      <c r="DT25" s="186">
        <v>20</v>
      </c>
      <c r="DU25" s="176" t="s">
        <v>116</v>
      </c>
      <c r="DW25" s="204">
        <v>8.1</v>
      </c>
      <c r="DX25" s="202">
        <v>1.6790123456790125</v>
      </c>
      <c r="DY25" s="138">
        <v>1</v>
      </c>
      <c r="DZ25" s="138">
        <v>3</v>
      </c>
      <c r="EA25" s="138" t="s">
        <v>97</v>
      </c>
      <c r="EB25" s="138" t="s">
        <v>98</v>
      </c>
      <c r="EC25" s="130">
        <v>7</v>
      </c>
      <c r="ED25" s="31" t="s">
        <v>122</v>
      </c>
      <c r="EX25" s="203">
        <v>4.4000000000000004</v>
      </c>
      <c r="EY25" s="201">
        <v>1.7613636363636362</v>
      </c>
      <c r="EZ25" s="195">
        <v>1</v>
      </c>
      <c r="FA25" s="168">
        <v>3</v>
      </c>
      <c r="FB25" s="195" t="s">
        <v>97</v>
      </c>
      <c r="FC25" s="195" t="s">
        <v>98</v>
      </c>
      <c r="FD25" s="186">
        <v>10</v>
      </c>
      <c r="FE25" s="31" t="s">
        <v>122</v>
      </c>
      <c r="FY25" s="204">
        <v>13.5</v>
      </c>
      <c r="FZ25" s="202">
        <v>1.0074074074074073</v>
      </c>
      <c r="GA25" s="138">
        <v>2</v>
      </c>
      <c r="GB25" s="176">
        <v>3</v>
      </c>
      <c r="GC25" s="138" t="s">
        <v>96</v>
      </c>
      <c r="GD25" s="138" t="s">
        <v>98</v>
      </c>
      <c r="GE25" s="186">
        <v>13</v>
      </c>
      <c r="GF25" s="31" t="s">
        <v>122</v>
      </c>
      <c r="HI25" s="204">
        <v>7.9</v>
      </c>
      <c r="HJ25" s="202">
        <v>1.721518987341772</v>
      </c>
      <c r="HK25" s="138">
        <v>1</v>
      </c>
      <c r="HL25" s="138">
        <v>3</v>
      </c>
      <c r="HM25" s="138" t="s">
        <v>97</v>
      </c>
      <c r="HN25" s="138" t="s">
        <v>98</v>
      </c>
      <c r="HO25" s="186">
        <v>17</v>
      </c>
      <c r="HP25" s="31" t="s">
        <v>122</v>
      </c>
      <c r="IA25" s="203">
        <v>5.2</v>
      </c>
      <c r="IB25" s="273">
        <v>1.4903846153846154</v>
      </c>
      <c r="IC25" s="195">
        <v>1</v>
      </c>
      <c r="ID25" s="195">
        <v>3</v>
      </c>
      <c r="IE25" s="186" t="s">
        <v>97</v>
      </c>
      <c r="IF25" s="186" t="s">
        <v>98</v>
      </c>
      <c r="IG25" s="186">
        <v>19</v>
      </c>
      <c r="IH25" s="176" t="s">
        <v>122</v>
      </c>
      <c r="IJ25" s="195">
        <v>5.5</v>
      </c>
      <c r="IK25" s="273">
        <v>1.4090909090909092</v>
      </c>
      <c r="IL25" s="195">
        <v>1</v>
      </c>
      <c r="IM25" s="195">
        <v>3</v>
      </c>
      <c r="IN25" s="186" t="s">
        <v>97</v>
      </c>
      <c r="IO25" s="186" t="s">
        <v>98</v>
      </c>
      <c r="IP25" s="130">
        <v>20</v>
      </c>
      <c r="IQ25" s="200" t="s">
        <v>122</v>
      </c>
      <c r="IS25" s="31">
        <v>40</v>
      </c>
      <c r="IT25" s="31">
        <v>1.32</v>
      </c>
    </row>
    <row r="26" spans="1:259">
      <c r="J26" s="210">
        <v>7.1</v>
      </c>
      <c r="K26" s="273">
        <v>1.091549295774648</v>
      </c>
      <c r="L26" s="210">
        <v>1</v>
      </c>
      <c r="M26" s="210">
        <v>1</v>
      </c>
      <c r="N26" s="277" t="s">
        <v>97</v>
      </c>
      <c r="O26" s="277" t="s">
        <v>98</v>
      </c>
      <c r="P26" s="130">
        <v>8</v>
      </c>
      <c r="Q26" s="31" t="s">
        <v>116</v>
      </c>
      <c r="S26" s="204">
        <v>5.8</v>
      </c>
      <c r="T26" s="202">
        <v>1.3362068965517242</v>
      </c>
      <c r="U26" s="138">
        <v>1</v>
      </c>
      <c r="V26" s="31">
        <v>3</v>
      </c>
      <c r="W26" s="138" t="s">
        <v>97</v>
      </c>
      <c r="X26" s="138" t="s">
        <v>98</v>
      </c>
      <c r="Y26" s="130">
        <v>9</v>
      </c>
      <c r="Z26" s="31" t="s">
        <v>116</v>
      </c>
      <c r="AB26" s="195">
        <v>11.2</v>
      </c>
      <c r="AC26" s="274">
        <v>0.69196428571428581</v>
      </c>
      <c r="AD26" s="138">
        <v>2</v>
      </c>
      <c r="AE26" s="138">
        <v>3</v>
      </c>
      <c r="AF26" s="130" t="s">
        <v>97</v>
      </c>
      <c r="AG26" s="130" t="s">
        <v>100</v>
      </c>
      <c r="AH26" s="130">
        <v>10</v>
      </c>
      <c r="AI26" s="31" t="s">
        <v>116</v>
      </c>
      <c r="AK26" s="210">
        <v>4.0999999999999996</v>
      </c>
      <c r="AL26" s="274">
        <v>1.8902439024390245</v>
      </c>
      <c r="AM26" s="210">
        <v>1</v>
      </c>
      <c r="AN26" s="210">
        <v>3</v>
      </c>
      <c r="AO26" s="277" t="s">
        <v>97</v>
      </c>
      <c r="AP26" s="277" t="s">
        <v>98</v>
      </c>
      <c r="AQ26" s="130">
        <v>11</v>
      </c>
      <c r="AR26" s="31" t="s">
        <v>116</v>
      </c>
      <c r="AT26" s="204">
        <v>4.5999999999999996</v>
      </c>
      <c r="AU26" s="202">
        <v>1.6847826086956523</v>
      </c>
      <c r="AV26" s="138">
        <v>1</v>
      </c>
      <c r="AW26" s="31">
        <v>3</v>
      </c>
      <c r="AX26" s="138" t="s">
        <v>97</v>
      </c>
      <c r="AY26" s="138" t="s">
        <v>98</v>
      </c>
      <c r="AZ26" s="130">
        <v>12</v>
      </c>
      <c r="BA26" s="31" t="s">
        <v>116</v>
      </c>
      <c r="BC26" s="195">
        <v>10</v>
      </c>
      <c r="BD26" s="273">
        <v>1.3599999999999999</v>
      </c>
      <c r="BE26" s="195">
        <v>1</v>
      </c>
      <c r="BF26" s="195">
        <v>3</v>
      </c>
      <c r="BG26" s="186" t="s">
        <v>96</v>
      </c>
      <c r="BH26" s="186" t="s">
        <v>98</v>
      </c>
      <c r="BI26" s="130">
        <v>13</v>
      </c>
      <c r="BJ26" s="186" t="s">
        <v>116</v>
      </c>
      <c r="BL26" s="138">
        <v>5.6</v>
      </c>
      <c r="BM26" s="274">
        <v>1.3839285714285716</v>
      </c>
      <c r="BN26" s="138">
        <v>1</v>
      </c>
      <c r="BO26" s="138">
        <v>3</v>
      </c>
      <c r="BP26" s="130" t="s">
        <v>97</v>
      </c>
      <c r="BQ26" s="130" t="s">
        <v>98</v>
      </c>
      <c r="BR26" s="130">
        <v>14</v>
      </c>
      <c r="BS26" s="176" t="s">
        <v>116</v>
      </c>
      <c r="BU26" s="204">
        <v>7.6</v>
      </c>
      <c r="BV26" s="202">
        <v>1.0197368421052633</v>
      </c>
      <c r="BW26" s="138">
        <v>2</v>
      </c>
      <c r="BX26" s="31">
        <v>5</v>
      </c>
      <c r="BY26" s="138" t="s">
        <v>97</v>
      </c>
      <c r="BZ26" s="138" t="s">
        <v>98</v>
      </c>
      <c r="CA26" s="130">
        <v>15</v>
      </c>
      <c r="CB26" s="31" t="s">
        <v>116</v>
      </c>
      <c r="CD26" s="138">
        <v>12.7</v>
      </c>
      <c r="CE26" s="274">
        <v>0.61023622047244097</v>
      </c>
      <c r="CF26" s="138">
        <v>1</v>
      </c>
      <c r="CG26" s="138">
        <v>4</v>
      </c>
      <c r="CH26" s="130" t="s">
        <v>97</v>
      </c>
      <c r="CI26" s="130" t="s">
        <v>98</v>
      </c>
      <c r="CJ26" s="130">
        <v>16</v>
      </c>
      <c r="CK26" s="31" t="s">
        <v>116</v>
      </c>
      <c r="CM26" s="195">
        <v>6.3</v>
      </c>
      <c r="CN26" s="273">
        <v>1.2301587301587302</v>
      </c>
      <c r="CO26" s="195">
        <v>1</v>
      </c>
      <c r="CP26" s="195">
        <v>3</v>
      </c>
      <c r="CQ26" s="186" t="s">
        <v>97</v>
      </c>
      <c r="CR26" s="186" t="s">
        <v>98</v>
      </c>
      <c r="CS26" s="130">
        <v>17</v>
      </c>
      <c r="CT26" s="176" t="s">
        <v>116</v>
      </c>
      <c r="CV26" s="204">
        <v>4.5999999999999996</v>
      </c>
      <c r="CW26" s="202">
        <v>1.6847826086956523</v>
      </c>
      <c r="CX26" s="138">
        <v>1</v>
      </c>
      <c r="CY26" s="31">
        <v>3</v>
      </c>
      <c r="CZ26" s="138" t="s">
        <v>97</v>
      </c>
      <c r="DA26" s="138" t="s">
        <v>98</v>
      </c>
      <c r="DB26" s="130">
        <v>18</v>
      </c>
      <c r="DC26" s="31" t="s">
        <v>116</v>
      </c>
      <c r="DE26" s="138">
        <v>6.5</v>
      </c>
      <c r="DF26" s="274">
        <v>1.1923076923076923</v>
      </c>
      <c r="DG26" s="138">
        <v>2</v>
      </c>
      <c r="DH26" s="138">
        <v>3</v>
      </c>
      <c r="DI26" s="130" t="s">
        <v>97</v>
      </c>
      <c r="DJ26" s="130" t="s">
        <v>98</v>
      </c>
      <c r="DK26" s="130">
        <v>19</v>
      </c>
      <c r="DL26" s="31" t="s">
        <v>116</v>
      </c>
      <c r="DN26" s="138">
        <v>5.7</v>
      </c>
      <c r="DO26" s="274">
        <v>1.3596491228070176</v>
      </c>
      <c r="DP26" s="138">
        <v>2</v>
      </c>
      <c r="DQ26" s="138">
        <v>3</v>
      </c>
      <c r="DR26" s="130" t="s">
        <v>97</v>
      </c>
      <c r="DS26" s="130" t="s">
        <v>112</v>
      </c>
      <c r="DT26" s="186">
        <v>20</v>
      </c>
      <c r="DU26" s="176" t="s">
        <v>116</v>
      </c>
      <c r="DW26" s="204">
        <v>8.9</v>
      </c>
      <c r="DX26" s="202">
        <v>1.5280898876404494</v>
      </c>
      <c r="DY26" s="138">
        <v>1</v>
      </c>
      <c r="DZ26" s="138">
        <v>3</v>
      </c>
      <c r="EA26" s="138" t="s">
        <v>97</v>
      </c>
      <c r="EB26" s="138" t="s">
        <v>98</v>
      </c>
      <c r="EC26" s="130">
        <v>7</v>
      </c>
      <c r="ED26" s="31" t="s">
        <v>122</v>
      </c>
      <c r="EX26" s="203">
        <v>8.1</v>
      </c>
      <c r="EY26" s="201">
        <v>0.95679012345679015</v>
      </c>
      <c r="EZ26" s="195">
        <v>1</v>
      </c>
      <c r="FA26" s="168">
        <v>4</v>
      </c>
      <c r="FB26" s="195" t="s">
        <v>97</v>
      </c>
      <c r="FC26" s="195" t="s">
        <v>98</v>
      </c>
      <c r="FD26" s="186">
        <v>10</v>
      </c>
      <c r="FE26" s="31" t="s">
        <v>122</v>
      </c>
      <c r="FY26" s="203">
        <v>5.0999999999999996</v>
      </c>
      <c r="FZ26" s="201">
        <v>1.5196078431372551</v>
      </c>
      <c r="GA26" s="195">
        <v>1</v>
      </c>
      <c r="GB26" s="195">
        <v>3</v>
      </c>
      <c r="GC26" s="195" t="s">
        <v>97</v>
      </c>
      <c r="GD26" s="195" t="s">
        <v>98</v>
      </c>
      <c r="GE26" s="186">
        <v>13</v>
      </c>
      <c r="GF26" s="31" t="s">
        <v>122</v>
      </c>
      <c r="HI26" s="204">
        <v>7.3</v>
      </c>
      <c r="HJ26" s="202">
        <v>1.8630136986301369</v>
      </c>
      <c r="HK26" s="138">
        <v>1</v>
      </c>
      <c r="HL26" s="138">
        <v>3</v>
      </c>
      <c r="HM26" s="138" t="s">
        <v>97</v>
      </c>
      <c r="HN26" s="138" t="s">
        <v>98</v>
      </c>
      <c r="HO26" s="186">
        <v>17</v>
      </c>
      <c r="HP26" s="31" t="s">
        <v>122</v>
      </c>
      <c r="IA26" s="203">
        <v>4.5</v>
      </c>
      <c r="IB26" s="273">
        <v>1.7222222222222223</v>
      </c>
      <c r="IC26" s="195">
        <v>1</v>
      </c>
      <c r="ID26" s="195">
        <v>3</v>
      </c>
      <c r="IE26" s="186" t="s">
        <v>97</v>
      </c>
      <c r="IF26" s="186" t="s">
        <v>98</v>
      </c>
      <c r="IG26" s="186">
        <v>19</v>
      </c>
      <c r="IH26" s="176" t="s">
        <v>122</v>
      </c>
      <c r="IJ26" s="195">
        <v>5.4</v>
      </c>
      <c r="IK26" s="273">
        <v>1.4351851851851851</v>
      </c>
      <c r="IL26" s="195">
        <v>1</v>
      </c>
      <c r="IM26" s="195">
        <v>3</v>
      </c>
      <c r="IN26" s="186" t="s">
        <v>97</v>
      </c>
      <c r="IO26" s="186" t="s">
        <v>98</v>
      </c>
      <c r="IP26" s="130">
        <v>20</v>
      </c>
      <c r="IQ26" s="200" t="s">
        <v>122</v>
      </c>
      <c r="IS26" s="31">
        <v>37</v>
      </c>
      <c r="IT26" s="31">
        <v>1.39</v>
      </c>
    </row>
    <row r="27" spans="1:259">
      <c r="J27" s="210">
        <v>10.199999999999999</v>
      </c>
      <c r="K27" s="273">
        <v>0.75980392156862753</v>
      </c>
      <c r="L27" s="210">
        <v>1</v>
      </c>
      <c r="M27" s="210">
        <v>1</v>
      </c>
      <c r="N27" s="277" t="s">
        <v>97</v>
      </c>
      <c r="O27" s="277" t="s">
        <v>98</v>
      </c>
      <c r="P27" s="130">
        <v>8</v>
      </c>
      <c r="Q27" s="31" t="s">
        <v>116</v>
      </c>
      <c r="S27" s="204">
        <v>5.7</v>
      </c>
      <c r="T27" s="202">
        <v>1.3596491228070176</v>
      </c>
      <c r="U27" s="138">
        <v>1</v>
      </c>
      <c r="V27" s="31">
        <v>3</v>
      </c>
      <c r="W27" s="138" t="s">
        <v>97</v>
      </c>
      <c r="X27" s="138" t="s">
        <v>98</v>
      </c>
      <c r="Y27" s="130">
        <v>9</v>
      </c>
      <c r="Z27" s="31" t="s">
        <v>116</v>
      </c>
      <c r="AB27" s="195">
        <v>5.7</v>
      </c>
      <c r="AC27" s="274">
        <v>1.3596491228070176</v>
      </c>
      <c r="AD27" s="138">
        <v>1</v>
      </c>
      <c r="AE27" s="138">
        <v>3</v>
      </c>
      <c r="AF27" s="130" t="s">
        <v>97</v>
      </c>
      <c r="AG27" s="130" t="s">
        <v>112</v>
      </c>
      <c r="AH27" s="130">
        <v>10</v>
      </c>
      <c r="AI27" s="31" t="s">
        <v>116</v>
      </c>
      <c r="AK27" s="210">
        <v>4.5</v>
      </c>
      <c r="AL27" s="274">
        <v>1.7222222222222223</v>
      </c>
      <c r="AM27" s="210">
        <v>1</v>
      </c>
      <c r="AN27" s="210">
        <v>3</v>
      </c>
      <c r="AO27" s="277" t="s">
        <v>97</v>
      </c>
      <c r="AP27" s="277" t="s">
        <v>98</v>
      </c>
      <c r="AQ27" s="130">
        <v>11</v>
      </c>
      <c r="AR27" s="31" t="s">
        <v>116</v>
      </c>
      <c r="AT27" s="204">
        <v>6.6</v>
      </c>
      <c r="AU27" s="202">
        <v>1.1742424242424243</v>
      </c>
      <c r="AV27" s="138">
        <v>2</v>
      </c>
      <c r="AW27" s="31">
        <v>3</v>
      </c>
      <c r="AX27" s="138" t="s">
        <v>97</v>
      </c>
      <c r="AY27" s="138" t="s">
        <v>98</v>
      </c>
      <c r="AZ27" s="130">
        <v>12</v>
      </c>
      <c r="BA27" s="31" t="s">
        <v>116</v>
      </c>
      <c r="BC27" s="195">
        <v>10.199999999999999</v>
      </c>
      <c r="BD27" s="273">
        <v>1.3333333333333335</v>
      </c>
      <c r="BE27" s="195">
        <v>2</v>
      </c>
      <c r="BF27" s="195">
        <v>4</v>
      </c>
      <c r="BG27" s="186" t="s">
        <v>96</v>
      </c>
      <c r="BH27" s="186" t="s">
        <v>98</v>
      </c>
      <c r="BI27" s="130">
        <v>13</v>
      </c>
      <c r="BJ27" s="186" t="s">
        <v>116</v>
      </c>
      <c r="BL27" s="138">
        <v>4.7</v>
      </c>
      <c r="BM27" s="274">
        <v>1.6489361702127658</v>
      </c>
      <c r="BN27" s="138">
        <v>1</v>
      </c>
      <c r="BO27" s="138">
        <v>3</v>
      </c>
      <c r="BP27" s="130" t="s">
        <v>97</v>
      </c>
      <c r="BQ27" s="130" t="s">
        <v>98</v>
      </c>
      <c r="BR27" s="130">
        <v>14</v>
      </c>
      <c r="BS27" s="176" t="s">
        <v>116</v>
      </c>
      <c r="BU27" s="204">
        <v>6.3</v>
      </c>
      <c r="BV27" s="202">
        <v>1.2301587301587302</v>
      </c>
      <c r="BW27" s="138">
        <v>1</v>
      </c>
      <c r="BX27" s="31">
        <v>3</v>
      </c>
      <c r="BY27" s="138" t="s">
        <v>97</v>
      </c>
      <c r="BZ27" s="138" t="s">
        <v>98</v>
      </c>
      <c r="CA27" s="130">
        <v>15</v>
      </c>
      <c r="CB27" s="31" t="s">
        <v>116</v>
      </c>
      <c r="CD27" s="138">
        <v>5.7</v>
      </c>
      <c r="CE27" s="274">
        <v>1.3596491228070176</v>
      </c>
      <c r="CF27" s="138">
        <v>2</v>
      </c>
      <c r="CG27" s="138">
        <v>5</v>
      </c>
      <c r="CH27" s="130" t="s">
        <v>97</v>
      </c>
      <c r="CI27" s="130" t="s">
        <v>98</v>
      </c>
      <c r="CJ27" s="130">
        <v>16</v>
      </c>
      <c r="CK27" s="31" t="s">
        <v>116</v>
      </c>
      <c r="CM27" s="195">
        <v>5.8</v>
      </c>
      <c r="CN27" s="273">
        <v>1.3362068965517242</v>
      </c>
      <c r="CO27" s="195">
        <v>2</v>
      </c>
      <c r="CP27" s="195">
        <v>2</v>
      </c>
      <c r="CQ27" s="186" t="s">
        <v>97</v>
      </c>
      <c r="CR27" s="186" t="s">
        <v>98</v>
      </c>
      <c r="CS27" s="130">
        <v>17</v>
      </c>
      <c r="CT27" s="176" t="s">
        <v>116</v>
      </c>
      <c r="CV27" s="204">
        <v>5.0999999999999996</v>
      </c>
      <c r="CW27" s="202">
        <v>1.5196078431372551</v>
      </c>
      <c r="CX27" s="138">
        <v>2</v>
      </c>
      <c r="CY27" s="31">
        <v>3</v>
      </c>
      <c r="CZ27" s="138" t="s">
        <v>97</v>
      </c>
      <c r="DA27" s="138" t="s">
        <v>100</v>
      </c>
      <c r="DB27" s="130">
        <v>18</v>
      </c>
      <c r="DC27" s="31" t="s">
        <v>116</v>
      </c>
      <c r="DE27" s="138">
        <v>4.9000000000000004</v>
      </c>
      <c r="DF27" s="274">
        <v>1.5816326530612244</v>
      </c>
      <c r="DG27" s="138">
        <v>1</v>
      </c>
      <c r="DH27" s="138">
        <v>3</v>
      </c>
      <c r="DI27" s="130" t="s">
        <v>97</v>
      </c>
      <c r="DJ27" s="130" t="s">
        <v>98</v>
      </c>
      <c r="DK27" s="130">
        <v>19</v>
      </c>
      <c r="DL27" s="31" t="s">
        <v>116</v>
      </c>
      <c r="DN27" s="138">
        <v>6.7</v>
      </c>
      <c r="DO27" s="274">
        <v>1.1567164179104477</v>
      </c>
      <c r="DP27" s="138">
        <v>1</v>
      </c>
      <c r="DQ27" s="138">
        <v>4</v>
      </c>
      <c r="DR27" s="130" t="s">
        <v>97</v>
      </c>
      <c r="DS27" s="130" t="s">
        <v>98</v>
      </c>
      <c r="DT27" s="186">
        <v>20</v>
      </c>
      <c r="DU27" s="176" t="s">
        <v>116</v>
      </c>
      <c r="DW27" s="204">
        <v>11.1</v>
      </c>
      <c r="DX27" s="202">
        <v>1.2252252252252251</v>
      </c>
      <c r="DY27" s="138">
        <v>1</v>
      </c>
      <c r="DZ27" s="138">
        <v>3</v>
      </c>
      <c r="EA27" s="138" t="s">
        <v>97</v>
      </c>
      <c r="EB27" s="138" t="s">
        <v>98</v>
      </c>
      <c r="EC27" s="130">
        <v>7</v>
      </c>
      <c r="ED27" s="31" t="s">
        <v>122</v>
      </c>
      <c r="EX27" s="203">
        <v>5.5</v>
      </c>
      <c r="EY27" s="201">
        <v>1.4090909090909092</v>
      </c>
      <c r="EZ27" s="195">
        <v>1</v>
      </c>
      <c r="FA27" s="168">
        <v>3</v>
      </c>
      <c r="FB27" s="195" t="s">
        <v>97</v>
      </c>
      <c r="FC27" s="195" t="s">
        <v>98</v>
      </c>
      <c r="FD27" s="186">
        <v>10</v>
      </c>
      <c r="FE27" s="31" t="s">
        <v>122</v>
      </c>
      <c r="FY27" s="203">
        <v>5.7</v>
      </c>
      <c r="FZ27" s="201">
        <v>1.3596491228070176</v>
      </c>
      <c r="GA27" s="195">
        <v>2</v>
      </c>
      <c r="GB27" s="195">
        <v>3</v>
      </c>
      <c r="GC27" s="195" t="s">
        <v>97</v>
      </c>
      <c r="GD27" s="195" t="s">
        <v>98</v>
      </c>
      <c r="GE27" s="186">
        <v>13</v>
      </c>
      <c r="GF27" s="31" t="s">
        <v>122</v>
      </c>
      <c r="HI27" t="s">
        <v>160</v>
      </c>
      <c r="HK27">
        <f>100*9/24</f>
        <v>37.5</v>
      </c>
      <c r="IA27" s="203">
        <v>6.6</v>
      </c>
      <c r="IB27" s="273">
        <v>1.1742424242424243</v>
      </c>
      <c r="IC27" s="195">
        <v>1</v>
      </c>
      <c r="ID27" s="195">
        <v>3</v>
      </c>
      <c r="IE27" s="186" t="s">
        <v>97</v>
      </c>
      <c r="IF27" s="186" t="s">
        <v>98</v>
      </c>
      <c r="IG27" s="186">
        <v>19</v>
      </c>
      <c r="IH27" s="176" t="s">
        <v>122</v>
      </c>
      <c r="IJ27" s="195">
        <v>5.5</v>
      </c>
      <c r="IK27" s="273">
        <v>1.4090909090909092</v>
      </c>
      <c r="IL27" s="195">
        <v>2</v>
      </c>
      <c r="IM27" s="195">
        <v>3</v>
      </c>
      <c r="IN27" s="186" t="s">
        <v>97</v>
      </c>
      <c r="IO27" s="186" t="s">
        <v>98</v>
      </c>
      <c r="IP27" s="130">
        <v>20</v>
      </c>
      <c r="IQ27" s="200" t="s">
        <v>122</v>
      </c>
      <c r="IS27" s="31">
        <v>41</v>
      </c>
      <c r="IT27" s="31">
        <v>1.25</v>
      </c>
    </row>
    <row r="28" spans="1:259">
      <c r="J28" s="210">
        <v>5</v>
      </c>
      <c r="K28" s="273">
        <v>1.55</v>
      </c>
      <c r="L28" s="210">
        <v>1</v>
      </c>
      <c r="M28" s="210">
        <v>1</v>
      </c>
      <c r="N28" s="277" t="s">
        <v>97</v>
      </c>
      <c r="O28" s="277" t="s">
        <v>98</v>
      </c>
      <c r="P28" s="130">
        <v>8</v>
      </c>
      <c r="Q28" s="31" t="s">
        <v>116</v>
      </c>
      <c r="S28" s="204">
        <v>10.199999999999999</v>
      </c>
      <c r="T28" s="202">
        <v>0.75980392156862753</v>
      </c>
      <c r="U28" s="138">
        <v>1</v>
      </c>
      <c r="V28" s="31">
        <v>4</v>
      </c>
      <c r="W28" s="138" t="s">
        <v>97</v>
      </c>
      <c r="X28" s="138" t="s">
        <v>98</v>
      </c>
      <c r="Y28" s="130">
        <v>9</v>
      </c>
      <c r="Z28" s="31" t="s">
        <v>116</v>
      </c>
      <c r="AB28" s="195">
        <v>6.4</v>
      </c>
      <c r="AC28" s="274">
        <v>1.2109375</v>
      </c>
      <c r="AD28" s="138">
        <v>1</v>
      </c>
      <c r="AE28" s="138">
        <v>3</v>
      </c>
      <c r="AF28" s="130" t="s">
        <v>97</v>
      </c>
      <c r="AG28" s="130" t="s">
        <v>98</v>
      </c>
      <c r="AH28" s="130">
        <v>10</v>
      </c>
      <c r="AI28" s="31" t="s">
        <v>116</v>
      </c>
      <c r="AK28" s="210">
        <v>5.7</v>
      </c>
      <c r="AL28" s="274">
        <v>1.3596491228070176</v>
      </c>
      <c r="AM28" s="210">
        <v>1</v>
      </c>
      <c r="AN28" s="210">
        <v>4</v>
      </c>
      <c r="AO28" s="277" t="s">
        <v>97</v>
      </c>
      <c r="AP28" s="277" t="s">
        <v>98</v>
      </c>
      <c r="AQ28" s="130">
        <v>11</v>
      </c>
      <c r="AR28" s="31" t="s">
        <v>116</v>
      </c>
      <c r="AT28" s="204">
        <v>9.3000000000000007</v>
      </c>
      <c r="AU28" s="202">
        <v>0.83333333333333326</v>
      </c>
      <c r="AV28" s="138">
        <v>1</v>
      </c>
      <c r="AW28" s="31">
        <v>4</v>
      </c>
      <c r="AX28" s="138" t="s">
        <v>97</v>
      </c>
      <c r="AY28" s="138" t="s">
        <v>98</v>
      </c>
      <c r="AZ28" s="130">
        <v>12</v>
      </c>
      <c r="BA28" s="31" t="s">
        <v>116</v>
      </c>
      <c r="BC28" s="195">
        <v>7.9</v>
      </c>
      <c r="BD28" s="273">
        <v>1.721518987341772</v>
      </c>
      <c r="BE28" s="195">
        <v>3</v>
      </c>
      <c r="BF28" s="195">
        <v>5</v>
      </c>
      <c r="BG28" s="186" t="s">
        <v>96</v>
      </c>
      <c r="BH28" s="186" t="s">
        <v>98</v>
      </c>
      <c r="BI28" s="130">
        <v>13</v>
      </c>
      <c r="BJ28" s="186" t="s">
        <v>116</v>
      </c>
      <c r="BL28" s="138">
        <v>5</v>
      </c>
      <c r="BM28" s="274">
        <v>1.55</v>
      </c>
      <c r="BN28" s="138">
        <v>2</v>
      </c>
      <c r="BO28" s="138">
        <v>3</v>
      </c>
      <c r="BP28" s="130" t="s">
        <v>97</v>
      </c>
      <c r="BQ28" s="130" t="s">
        <v>98</v>
      </c>
      <c r="BR28" s="130">
        <v>14</v>
      </c>
      <c r="BS28" s="176" t="s">
        <v>116</v>
      </c>
      <c r="BU28" s="204">
        <v>4.8</v>
      </c>
      <c r="BV28" s="202">
        <v>1.6145833333333335</v>
      </c>
      <c r="BW28" s="138">
        <v>1</v>
      </c>
      <c r="BX28" s="31">
        <v>3</v>
      </c>
      <c r="BY28" s="138" t="s">
        <v>97</v>
      </c>
      <c r="BZ28" s="138" t="s">
        <v>112</v>
      </c>
      <c r="CA28" s="130">
        <v>15</v>
      </c>
      <c r="CB28" s="31" t="s">
        <v>116</v>
      </c>
      <c r="CD28" s="138">
        <v>6.3</v>
      </c>
      <c r="CE28" s="274">
        <v>1.2301587301587302</v>
      </c>
      <c r="CF28" s="138">
        <v>1</v>
      </c>
      <c r="CG28" s="138">
        <v>3</v>
      </c>
      <c r="CH28" s="130" t="s">
        <v>97</v>
      </c>
      <c r="CI28" s="130" t="s">
        <v>98</v>
      </c>
      <c r="CJ28" s="130">
        <v>16</v>
      </c>
      <c r="CK28" s="31" t="s">
        <v>116</v>
      </c>
      <c r="CM28" s="138">
        <v>5.6</v>
      </c>
      <c r="CN28" s="274">
        <v>1.3839285714285716</v>
      </c>
      <c r="CO28" s="138">
        <v>2</v>
      </c>
      <c r="CP28" s="138">
        <v>3</v>
      </c>
      <c r="CQ28" s="130" t="s">
        <v>97</v>
      </c>
      <c r="CR28" s="130" t="s">
        <v>98</v>
      </c>
      <c r="CS28" s="130">
        <v>17</v>
      </c>
      <c r="CT28" s="176" t="s">
        <v>116</v>
      </c>
      <c r="CV28" s="204">
        <v>9.1</v>
      </c>
      <c r="CW28" s="202">
        <v>0.85164835164835173</v>
      </c>
      <c r="CX28" s="138">
        <v>2</v>
      </c>
      <c r="CY28" s="31">
        <v>3</v>
      </c>
      <c r="CZ28" s="138" t="s">
        <v>97</v>
      </c>
      <c r="DA28" s="138" t="s">
        <v>98</v>
      </c>
      <c r="DB28" s="130">
        <v>18</v>
      </c>
      <c r="DC28" s="31" t="s">
        <v>116</v>
      </c>
      <c r="DE28" s="138">
        <v>4.3</v>
      </c>
      <c r="DF28" s="274">
        <v>1.8023255813953489</v>
      </c>
      <c r="DG28" s="138">
        <v>1</v>
      </c>
      <c r="DH28" s="138">
        <v>3</v>
      </c>
      <c r="DI28" s="130" t="s">
        <v>97</v>
      </c>
      <c r="DJ28" s="130" t="s">
        <v>98</v>
      </c>
      <c r="DK28" s="130">
        <v>19</v>
      </c>
      <c r="DL28" s="31" t="s">
        <v>116</v>
      </c>
      <c r="DN28" s="138">
        <v>6</v>
      </c>
      <c r="DO28" s="274">
        <v>1.2916666666666667</v>
      </c>
      <c r="DP28" s="138">
        <v>1</v>
      </c>
      <c r="DQ28" s="138">
        <v>3</v>
      </c>
      <c r="DR28" s="130" t="s">
        <v>97</v>
      </c>
      <c r="DS28" s="130" t="s">
        <v>98</v>
      </c>
      <c r="DT28" s="186">
        <v>20</v>
      </c>
      <c r="DU28" s="176" t="s">
        <v>116</v>
      </c>
      <c r="DW28" s="204">
        <v>7.9</v>
      </c>
      <c r="DX28" s="202">
        <v>1.721518987341772</v>
      </c>
      <c r="DY28" s="138">
        <v>1</v>
      </c>
      <c r="DZ28" s="138">
        <v>3</v>
      </c>
      <c r="EA28" s="138" t="s">
        <v>97</v>
      </c>
      <c r="EB28" s="138" t="s">
        <v>98</v>
      </c>
      <c r="EC28" s="130">
        <v>7</v>
      </c>
      <c r="ED28" s="31" t="s">
        <v>122</v>
      </c>
      <c r="EX28" s="204">
        <v>7.2</v>
      </c>
      <c r="EY28" s="202">
        <v>1.0763888888888888</v>
      </c>
      <c r="EZ28" s="138">
        <v>2</v>
      </c>
      <c r="FA28" s="138">
        <v>3</v>
      </c>
      <c r="FB28" s="138" t="s">
        <v>97</v>
      </c>
      <c r="FC28" s="138" t="s">
        <v>98</v>
      </c>
      <c r="FD28" s="186">
        <v>10</v>
      </c>
      <c r="FE28" s="31" t="s">
        <v>122</v>
      </c>
      <c r="FY28" s="203">
        <v>5.3</v>
      </c>
      <c r="FZ28" s="201">
        <v>1.4622641509433962</v>
      </c>
      <c r="GA28" s="195">
        <v>1</v>
      </c>
      <c r="GB28" s="195">
        <v>3</v>
      </c>
      <c r="GC28" s="195" t="s">
        <v>97</v>
      </c>
      <c r="GD28" s="195" t="s">
        <v>98</v>
      </c>
      <c r="GE28" s="186">
        <v>13</v>
      </c>
      <c r="GF28" s="31" t="s">
        <v>122</v>
      </c>
      <c r="HI28" t="s">
        <v>185</v>
      </c>
      <c r="HK28" s="328"/>
      <c r="HL28" s="328">
        <f>AVERAGE(HJ3:HJ26)</f>
        <v>1.1235128750895467</v>
      </c>
      <c r="IA28" s="204">
        <v>6.6</v>
      </c>
      <c r="IB28" s="274">
        <v>1.1742424242424243</v>
      </c>
      <c r="IC28" s="138">
        <v>2</v>
      </c>
      <c r="ID28" s="138">
        <v>3</v>
      </c>
      <c r="IE28" s="130" t="s">
        <v>97</v>
      </c>
      <c r="IF28" s="130" t="s">
        <v>98</v>
      </c>
      <c r="IG28" s="186">
        <v>19</v>
      </c>
      <c r="IH28" s="176" t="s">
        <v>122</v>
      </c>
      <c r="IJ28" s="138">
        <v>5.3</v>
      </c>
      <c r="IK28" s="274">
        <v>1.4622641509433962</v>
      </c>
      <c r="IL28" s="138">
        <v>1</v>
      </c>
      <c r="IM28" s="138">
        <v>3</v>
      </c>
      <c r="IN28" s="130" t="s">
        <v>97</v>
      </c>
      <c r="IO28" s="130" t="s">
        <v>98</v>
      </c>
      <c r="IP28" s="130">
        <v>20</v>
      </c>
      <c r="IQ28" s="200" t="s">
        <v>122</v>
      </c>
      <c r="IS28" s="31">
        <v>57</v>
      </c>
      <c r="IT28" s="31">
        <v>1.33</v>
      </c>
    </row>
    <row r="29" spans="1:259">
      <c r="J29" s="210">
        <v>6</v>
      </c>
      <c r="K29" s="273">
        <v>1.2916666666666667</v>
      </c>
      <c r="L29" s="210">
        <v>3</v>
      </c>
      <c r="M29" s="210">
        <v>3</v>
      </c>
      <c r="N29" s="277" t="s">
        <v>97</v>
      </c>
      <c r="O29" s="277" t="s">
        <v>98</v>
      </c>
      <c r="P29" s="130">
        <v>8</v>
      </c>
      <c r="Q29" s="31" t="s">
        <v>116</v>
      </c>
      <c r="S29" s="204">
        <v>5.0999999999999996</v>
      </c>
      <c r="T29" s="202">
        <v>1.5196078431372551</v>
      </c>
      <c r="U29" s="138">
        <v>1</v>
      </c>
      <c r="V29" s="31">
        <v>3</v>
      </c>
      <c r="W29" s="138" t="s">
        <v>97</v>
      </c>
      <c r="X29" s="138" t="s">
        <v>98</v>
      </c>
      <c r="Y29" s="130">
        <v>9</v>
      </c>
      <c r="Z29" s="31" t="s">
        <v>116</v>
      </c>
      <c r="AB29" s="138">
        <v>5.6</v>
      </c>
      <c r="AC29" s="274">
        <v>1.3839285714285716</v>
      </c>
      <c r="AD29" s="138">
        <v>1</v>
      </c>
      <c r="AE29" s="138">
        <v>3</v>
      </c>
      <c r="AF29" s="130" t="s">
        <v>97</v>
      </c>
      <c r="AG29" s="130" t="s">
        <v>98</v>
      </c>
      <c r="AH29" s="130">
        <v>10</v>
      </c>
      <c r="AI29" s="31" t="s">
        <v>116</v>
      </c>
      <c r="AK29" s="210">
        <v>6.2</v>
      </c>
      <c r="AL29" s="274">
        <v>1.25</v>
      </c>
      <c r="AM29" s="210">
        <v>1</v>
      </c>
      <c r="AN29" s="210">
        <v>4</v>
      </c>
      <c r="AO29" s="277" t="s">
        <v>97</v>
      </c>
      <c r="AP29" s="277" t="s">
        <v>98</v>
      </c>
      <c r="AQ29" s="130">
        <v>11</v>
      </c>
      <c r="AR29" s="31" t="s">
        <v>116</v>
      </c>
      <c r="AT29" s="204">
        <v>4.9000000000000004</v>
      </c>
      <c r="AU29" s="202">
        <v>1.5816326530612244</v>
      </c>
      <c r="AV29" s="138">
        <v>1</v>
      </c>
      <c r="AW29" s="31">
        <v>3</v>
      </c>
      <c r="AX29" s="138" t="s">
        <v>97</v>
      </c>
      <c r="AY29" s="138" t="s">
        <v>98</v>
      </c>
      <c r="AZ29" s="130">
        <v>12</v>
      </c>
      <c r="BA29" s="31" t="s">
        <v>116</v>
      </c>
      <c r="BC29" s="195">
        <v>9.5</v>
      </c>
      <c r="BD29" s="273">
        <v>1.4315789473684211</v>
      </c>
      <c r="BE29" s="195">
        <v>2</v>
      </c>
      <c r="BF29" s="195">
        <v>3</v>
      </c>
      <c r="BG29" s="186" t="s">
        <v>96</v>
      </c>
      <c r="BH29" s="186" t="s">
        <v>98</v>
      </c>
      <c r="BI29" s="130">
        <v>13</v>
      </c>
      <c r="BJ29" s="186" t="s">
        <v>116</v>
      </c>
      <c r="BL29" s="138">
        <v>5.7</v>
      </c>
      <c r="BM29" s="274">
        <v>1.3596491228070176</v>
      </c>
      <c r="BN29" s="138">
        <v>3</v>
      </c>
      <c r="BO29" s="138">
        <v>4</v>
      </c>
      <c r="BP29" s="130" t="s">
        <v>97</v>
      </c>
      <c r="BQ29" s="130" t="s">
        <v>98</v>
      </c>
      <c r="BR29" s="130">
        <v>14</v>
      </c>
      <c r="BS29" s="176" t="s">
        <v>116</v>
      </c>
      <c r="BU29" s="204">
        <v>7.4</v>
      </c>
      <c r="BV29" s="202">
        <v>1.0472972972972971</v>
      </c>
      <c r="BW29" s="138">
        <v>1</v>
      </c>
      <c r="BX29" s="31">
        <v>3</v>
      </c>
      <c r="BY29" s="138" t="s">
        <v>97</v>
      </c>
      <c r="BZ29" s="138" t="s">
        <v>98</v>
      </c>
      <c r="CA29" s="130">
        <v>15</v>
      </c>
      <c r="CB29" s="31" t="s">
        <v>116</v>
      </c>
      <c r="CD29" s="138">
        <v>8.1999999999999993</v>
      </c>
      <c r="CE29" s="274">
        <v>0.94512195121951226</v>
      </c>
      <c r="CF29" s="138">
        <v>1</v>
      </c>
      <c r="CG29" s="138">
        <v>3</v>
      </c>
      <c r="CH29" s="130" t="s">
        <v>97</v>
      </c>
      <c r="CI29" s="130" t="s">
        <v>98</v>
      </c>
      <c r="CJ29" s="130">
        <v>16</v>
      </c>
      <c r="CK29" s="31" t="s">
        <v>116</v>
      </c>
      <c r="CM29" s="138">
        <v>4.9000000000000004</v>
      </c>
      <c r="CN29" s="274">
        <v>1.5816326530612244</v>
      </c>
      <c r="CO29" s="138">
        <v>1</v>
      </c>
      <c r="CP29" s="138">
        <v>3</v>
      </c>
      <c r="CQ29" s="130" t="s">
        <v>97</v>
      </c>
      <c r="CR29" s="130" t="s">
        <v>98</v>
      </c>
      <c r="CS29" s="130">
        <v>17</v>
      </c>
      <c r="CT29" s="176" t="s">
        <v>116</v>
      </c>
      <c r="CV29" s="204">
        <v>5.6</v>
      </c>
      <c r="CW29" s="202">
        <v>1.3839285714285716</v>
      </c>
      <c r="CX29" s="138">
        <v>1</v>
      </c>
      <c r="CY29" s="31">
        <v>3</v>
      </c>
      <c r="CZ29" s="138" t="s">
        <v>97</v>
      </c>
      <c r="DA29" s="138" t="s">
        <v>98</v>
      </c>
      <c r="DB29" s="130">
        <v>18</v>
      </c>
      <c r="DC29" s="31" t="s">
        <v>116</v>
      </c>
      <c r="DE29" s="138">
        <v>6.8</v>
      </c>
      <c r="DF29" s="274">
        <v>1.1397058823529411</v>
      </c>
      <c r="DG29" s="138">
        <v>1</v>
      </c>
      <c r="DH29" s="138">
        <v>3</v>
      </c>
      <c r="DI29" s="130" t="s">
        <v>97</v>
      </c>
      <c r="DJ29" s="130" t="s">
        <v>98</v>
      </c>
      <c r="DK29" s="130">
        <v>19</v>
      </c>
      <c r="DL29" s="31" t="s">
        <v>116</v>
      </c>
      <c r="DN29" s="138">
        <v>3.7</v>
      </c>
      <c r="DO29" s="274">
        <v>2.0945945945945943</v>
      </c>
      <c r="DP29" s="138">
        <v>1</v>
      </c>
      <c r="DQ29" s="138">
        <v>3</v>
      </c>
      <c r="DR29" s="130" t="s">
        <v>97</v>
      </c>
      <c r="DS29" s="130" t="s">
        <v>98</v>
      </c>
      <c r="DT29" s="186">
        <v>20</v>
      </c>
      <c r="DU29" s="176" t="s">
        <v>116</v>
      </c>
      <c r="DW29" s="319" t="s">
        <v>162</v>
      </c>
      <c r="DY29">
        <f>100*1/26</f>
        <v>3.8461538461538463</v>
      </c>
      <c r="EX29" s="204">
        <v>3.8</v>
      </c>
      <c r="EY29" s="202">
        <v>2.0394736842105265</v>
      </c>
      <c r="EZ29" s="138">
        <v>1</v>
      </c>
      <c r="FA29" s="138">
        <v>3</v>
      </c>
      <c r="FB29" s="138" t="s">
        <v>97</v>
      </c>
      <c r="FC29" s="138" t="s">
        <v>98</v>
      </c>
      <c r="FD29" s="186">
        <v>10</v>
      </c>
      <c r="FE29" s="31" t="s">
        <v>122</v>
      </c>
      <c r="FY29" s="204">
        <v>9.6999999999999993</v>
      </c>
      <c r="FZ29" s="202">
        <v>0.7989690721649485</v>
      </c>
      <c r="GA29" s="138">
        <v>6</v>
      </c>
      <c r="GB29" s="138">
        <v>5</v>
      </c>
      <c r="GC29" s="138" t="s">
        <v>97</v>
      </c>
      <c r="GD29" s="138" t="s">
        <v>98</v>
      </c>
      <c r="GE29" s="186">
        <v>13</v>
      </c>
      <c r="GF29" s="31" t="s">
        <v>122</v>
      </c>
      <c r="IA29" s="204">
        <v>4.9000000000000004</v>
      </c>
      <c r="IB29" s="274">
        <v>1.5816326530612244</v>
      </c>
      <c r="IC29" s="138">
        <v>1</v>
      </c>
      <c r="ID29" s="138">
        <v>3</v>
      </c>
      <c r="IE29" s="130" t="s">
        <v>97</v>
      </c>
      <c r="IF29" s="130" t="s">
        <v>98</v>
      </c>
      <c r="IG29" s="186">
        <v>19</v>
      </c>
      <c r="IH29" s="176" t="s">
        <v>122</v>
      </c>
      <c r="IJ29" s="138">
        <v>5.3</v>
      </c>
      <c r="IK29" s="274">
        <v>1.4622641509433962</v>
      </c>
      <c r="IL29" s="138">
        <v>1</v>
      </c>
      <c r="IM29" s="138">
        <v>3</v>
      </c>
      <c r="IN29" s="130" t="s">
        <v>97</v>
      </c>
      <c r="IO29" s="130" t="s">
        <v>98</v>
      </c>
      <c r="IP29" s="130">
        <v>20</v>
      </c>
      <c r="IQ29" s="200" t="s">
        <v>122</v>
      </c>
      <c r="IS29" s="31">
        <v>50</v>
      </c>
      <c r="IT29" s="31">
        <v>1.33</v>
      </c>
    </row>
    <row r="30" spans="1:259">
      <c r="J30" s="209">
        <v>9.4</v>
      </c>
      <c r="K30" s="273">
        <v>1.4468085106382977</v>
      </c>
      <c r="L30" s="209">
        <v>1</v>
      </c>
      <c r="M30" s="209">
        <v>3</v>
      </c>
      <c r="N30" s="276" t="s">
        <v>97</v>
      </c>
      <c r="O30" s="276" t="s">
        <v>98</v>
      </c>
      <c r="P30" s="130">
        <v>8</v>
      </c>
      <c r="Q30" s="31" t="s">
        <v>116</v>
      </c>
      <c r="S30" s="204">
        <v>5.6</v>
      </c>
      <c r="T30" s="202">
        <v>1.3839285714285716</v>
      </c>
      <c r="U30" s="138">
        <v>1</v>
      </c>
      <c r="V30" s="31">
        <v>3</v>
      </c>
      <c r="W30" s="138" t="s">
        <v>97</v>
      </c>
      <c r="X30" s="138" t="s">
        <v>98</v>
      </c>
      <c r="Y30" s="130">
        <v>9</v>
      </c>
      <c r="Z30" s="31" t="s">
        <v>116</v>
      </c>
      <c r="AB30" s="138">
        <v>5.3</v>
      </c>
      <c r="AC30" s="274">
        <v>1.4622641509433962</v>
      </c>
      <c r="AD30" s="138">
        <v>1</v>
      </c>
      <c r="AE30" s="138">
        <v>3</v>
      </c>
      <c r="AF30" s="130" t="s">
        <v>97</v>
      </c>
      <c r="AG30" s="130" t="s">
        <v>98</v>
      </c>
      <c r="AH30" s="130">
        <v>10</v>
      </c>
      <c r="AI30" s="31" t="s">
        <v>116</v>
      </c>
      <c r="AK30" s="210">
        <v>5</v>
      </c>
      <c r="AL30" s="274">
        <v>1.55</v>
      </c>
      <c r="AM30" s="210">
        <v>1</v>
      </c>
      <c r="AN30" s="210">
        <v>3</v>
      </c>
      <c r="AO30" s="277" t="s">
        <v>97</v>
      </c>
      <c r="AP30" s="277" t="s">
        <v>98</v>
      </c>
      <c r="AQ30" s="130">
        <v>11</v>
      </c>
      <c r="AR30" s="31" t="s">
        <v>116</v>
      </c>
      <c r="AT30" s="204">
        <v>6.5</v>
      </c>
      <c r="AU30" s="202">
        <v>1.1923076923076923</v>
      </c>
      <c r="AV30" s="138">
        <v>1</v>
      </c>
      <c r="AW30" s="31">
        <v>3</v>
      </c>
      <c r="AX30" s="138" t="s">
        <v>97</v>
      </c>
      <c r="AY30" s="138" t="s">
        <v>98</v>
      </c>
      <c r="AZ30" s="130">
        <v>12</v>
      </c>
      <c r="BA30" s="31" t="s">
        <v>116</v>
      </c>
      <c r="BC30" s="138">
        <v>8</v>
      </c>
      <c r="BD30" s="274">
        <v>1.7</v>
      </c>
      <c r="BE30" s="138">
        <v>1</v>
      </c>
      <c r="BF30" s="138">
        <v>3</v>
      </c>
      <c r="BG30" s="130" t="s">
        <v>96</v>
      </c>
      <c r="BH30" s="130" t="s">
        <v>98</v>
      </c>
      <c r="BI30" s="130">
        <v>13</v>
      </c>
      <c r="BJ30" s="186" t="s">
        <v>116</v>
      </c>
      <c r="BL30" s="138">
        <v>4.3</v>
      </c>
      <c r="BM30" s="274">
        <v>1.8023255813953489</v>
      </c>
      <c r="BN30" s="138">
        <v>1</v>
      </c>
      <c r="BO30" s="138">
        <v>3</v>
      </c>
      <c r="BP30" s="130" t="s">
        <v>97</v>
      </c>
      <c r="BQ30" s="130" t="s">
        <v>100</v>
      </c>
      <c r="BR30" s="130">
        <v>14</v>
      </c>
      <c r="BS30" s="176" t="s">
        <v>116</v>
      </c>
      <c r="BU30" s="204">
        <v>4.9000000000000004</v>
      </c>
      <c r="BV30" s="202">
        <v>1.5816326530612244</v>
      </c>
      <c r="BW30" s="138">
        <v>1</v>
      </c>
      <c r="BX30" s="31">
        <v>3</v>
      </c>
      <c r="BY30" s="138" t="s">
        <v>97</v>
      </c>
      <c r="BZ30" s="138" t="s">
        <v>98</v>
      </c>
      <c r="CA30" s="130">
        <v>15</v>
      </c>
      <c r="CB30" s="31" t="s">
        <v>116</v>
      </c>
      <c r="CD30" s="138">
        <v>8.6999999999999993</v>
      </c>
      <c r="CE30" s="274">
        <v>0.8908045977011495</v>
      </c>
      <c r="CF30" s="138">
        <v>3</v>
      </c>
      <c r="CG30" s="138">
        <v>2</v>
      </c>
      <c r="CH30" s="130" t="s">
        <v>97</v>
      </c>
      <c r="CI30" s="130" t="s">
        <v>98</v>
      </c>
      <c r="CJ30" s="130">
        <v>16</v>
      </c>
      <c r="CK30" s="31" t="s">
        <v>116</v>
      </c>
      <c r="CM30" s="138">
        <v>6.2</v>
      </c>
      <c r="CN30" s="274">
        <v>1.25</v>
      </c>
      <c r="CO30" s="138">
        <v>1</v>
      </c>
      <c r="CP30" s="138">
        <v>3</v>
      </c>
      <c r="CQ30" s="130" t="s">
        <v>97</v>
      </c>
      <c r="CR30" s="130" t="s">
        <v>98</v>
      </c>
      <c r="CS30" s="130">
        <v>17</v>
      </c>
      <c r="CT30" s="176" t="s">
        <v>116</v>
      </c>
      <c r="CV30" s="204">
        <v>5.6</v>
      </c>
      <c r="CW30" s="202">
        <v>1.3839285714285716</v>
      </c>
      <c r="CX30" s="138">
        <v>1</v>
      </c>
      <c r="CY30" s="31">
        <v>3</v>
      </c>
      <c r="CZ30" s="138" t="s">
        <v>97</v>
      </c>
      <c r="DA30" s="138" t="s">
        <v>98</v>
      </c>
      <c r="DB30" s="130">
        <v>18</v>
      </c>
      <c r="DC30" s="31" t="s">
        <v>116</v>
      </c>
      <c r="DE30" s="138">
        <v>5.0999999999999996</v>
      </c>
      <c r="DF30" s="274">
        <v>1.5196078431372551</v>
      </c>
      <c r="DG30" s="138">
        <v>1</v>
      </c>
      <c r="DH30" s="138">
        <v>3</v>
      </c>
      <c r="DI30" s="130" t="s">
        <v>97</v>
      </c>
      <c r="DJ30" s="130" t="s">
        <v>98</v>
      </c>
      <c r="DK30" s="130">
        <v>19</v>
      </c>
      <c r="DL30" s="31" t="s">
        <v>116</v>
      </c>
      <c r="DN30" s="138">
        <v>6.5</v>
      </c>
      <c r="DO30" s="274">
        <v>1.1923076923076923</v>
      </c>
      <c r="DP30" s="138">
        <v>2</v>
      </c>
      <c r="DQ30" s="138">
        <v>4</v>
      </c>
      <c r="DR30" s="130" t="s">
        <v>97</v>
      </c>
      <c r="DS30" s="130" t="s">
        <v>98</v>
      </c>
      <c r="DT30" s="186">
        <v>20</v>
      </c>
      <c r="DU30" s="176" t="s">
        <v>116</v>
      </c>
      <c r="DW30" s="319" t="s">
        <v>185</v>
      </c>
      <c r="DY30" s="328"/>
      <c r="DZ30" s="328">
        <f>AVERAGE(DX3:DX28)</f>
        <v>1.4614905807326422</v>
      </c>
      <c r="EX30" s="204">
        <v>9.1999999999999993</v>
      </c>
      <c r="EY30" s="202">
        <v>0.84239130434782616</v>
      </c>
      <c r="EZ30" s="138">
        <v>1</v>
      </c>
      <c r="FA30" s="138">
        <v>3</v>
      </c>
      <c r="FB30" s="138" t="s">
        <v>115</v>
      </c>
      <c r="FC30" s="138" t="s">
        <v>98</v>
      </c>
      <c r="FD30" s="186">
        <v>10</v>
      </c>
      <c r="FE30" s="31" t="s">
        <v>122</v>
      </c>
      <c r="FY30" s="204">
        <v>4.9000000000000004</v>
      </c>
      <c r="FZ30" s="202">
        <v>1.5816326530612244</v>
      </c>
      <c r="GA30" s="138">
        <v>1</v>
      </c>
      <c r="GB30" s="138">
        <v>3</v>
      </c>
      <c r="GC30" s="138" t="s">
        <v>97</v>
      </c>
      <c r="GD30" s="138" t="s">
        <v>99</v>
      </c>
      <c r="GE30" s="186">
        <v>13</v>
      </c>
      <c r="GF30" s="31" t="s">
        <v>122</v>
      </c>
      <c r="IA30" s="204">
        <v>4.0999999999999996</v>
      </c>
      <c r="IB30" s="274">
        <v>1.8902439024390245</v>
      </c>
      <c r="IC30" s="138">
        <v>1</v>
      </c>
      <c r="ID30" s="138">
        <v>3</v>
      </c>
      <c r="IE30" s="130" t="s">
        <v>97</v>
      </c>
      <c r="IF30" s="130" t="s">
        <v>98</v>
      </c>
      <c r="IG30" s="186">
        <v>19</v>
      </c>
      <c r="IH30" s="176" t="s">
        <v>122</v>
      </c>
      <c r="IJ30" s="138">
        <v>7.2</v>
      </c>
      <c r="IK30" s="274">
        <v>1.0763888888888888</v>
      </c>
      <c r="IL30" s="138">
        <v>2</v>
      </c>
      <c r="IM30" s="138">
        <v>3</v>
      </c>
      <c r="IN30" s="130" t="s">
        <v>97</v>
      </c>
      <c r="IO30" s="130" t="s">
        <v>98</v>
      </c>
      <c r="IP30" s="130">
        <v>20</v>
      </c>
      <c r="IQ30" s="200" t="s">
        <v>122</v>
      </c>
      <c r="IS30" s="31">
        <v>55</v>
      </c>
      <c r="IT30" s="31">
        <v>1.23</v>
      </c>
    </row>
    <row r="31" spans="1:259">
      <c r="J31" s="209">
        <v>7.7</v>
      </c>
      <c r="K31" s="273">
        <v>1.7662337662337662</v>
      </c>
      <c r="L31" s="209">
        <v>1</v>
      </c>
      <c r="M31" s="209">
        <v>3</v>
      </c>
      <c r="N31" s="276" t="s">
        <v>97</v>
      </c>
      <c r="O31" s="276" t="s">
        <v>100</v>
      </c>
      <c r="P31" s="130">
        <v>8</v>
      </c>
      <c r="Q31" s="31" t="s">
        <v>116</v>
      </c>
      <c r="S31" s="204">
        <v>6.6</v>
      </c>
      <c r="T31" s="202">
        <v>1.1742424242424243</v>
      </c>
      <c r="U31" s="138">
        <v>1</v>
      </c>
      <c r="V31" s="31">
        <v>3</v>
      </c>
      <c r="W31" s="138" t="s">
        <v>97</v>
      </c>
      <c r="X31" s="138" t="s">
        <v>98</v>
      </c>
      <c r="Y31" s="130">
        <v>9</v>
      </c>
      <c r="Z31" s="31" t="s">
        <v>116</v>
      </c>
      <c r="AB31" s="138">
        <v>6.3</v>
      </c>
      <c r="AC31" s="274">
        <v>1.2301587301587302</v>
      </c>
      <c r="AD31" s="138">
        <v>1</v>
      </c>
      <c r="AE31" s="138">
        <v>3</v>
      </c>
      <c r="AF31" s="130" t="s">
        <v>97</v>
      </c>
      <c r="AG31" s="130" t="s">
        <v>98</v>
      </c>
      <c r="AH31" s="130">
        <v>10</v>
      </c>
      <c r="AI31" s="31" t="s">
        <v>116</v>
      </c>
      <c r="AK31" s="210">
        <v>6.2</v>
      </c>
      <c r="AL31" s="274">
        <v>1.25</v>
      </c>
      <c r="AM31" s="210">
        <v>1</v>
      </c>
      <c r="AN31" s="210">
        <v>3</v>
      </c>
      <c r="AO31" s="277" t="s">
        <v>97</v>
      </c>
      <c r="AP31" s="277" t="s">
        <v>100</v>
      </c>
      <c r="AQ31" s="130">
        <v>11</v>
      </c>
      <c r="AR31" s="31" t="s">
        <v>116</v>
      </c>
      <c r="AT31" s="204">
        <v>7.3</v>
      </c>
      <c r="AU31" s="202">
        <v>1.0616438356164384</v>
      </c>
      <c r="AV31" s="138">
        <v>1</v>
      </c>
      <c r="AW31" s="31">
        <v>4</v>
      </c>
      <c r="AX31" s="138" t="s">
        <v>97</v>
      </c>
      <c r="AY31" s="138" t="s">
        <v>98</v>
      </c>
      <c r="AZ31" s="130">
        <v>12</v>
      </c>
      <c r="BA31" s="31" t="s">
        <v>116</v>
      </c>
      <c r="BC31" s="138">
        <v>12.9</v>
      </c>
      <c r="BD31" s="274">
        <v>1.0542635658914727</v>
      </c>
      <c r="BE31" s="138">
        <v>2</v>
      </c>
      <c r="BF31" s="138">
        <v>4</v>
      </c>
      <c r="BG31" s="130" t="s">
        <v>96</v>
      </c>
      <c r="BH31" s="130" t="s">
        <v>98</v>
      </c>
      <c r="BI31" s="130">
        <v>13</v>
      </c>
      <c r="BJ31" s="186" t="s">
        <v>116</v>
      </c>
      <c r="BL31" s="138">
        <v>5.2</v>
      </c>
      <c r="BM31" s="274">
        <v>1.4903846153846154</v>
      </c>
      <c r="BN31" s="138">
        <v>1</v>
      </c>
      <c r="BO31" s="138">
        <v>3</v>
      </c>
      <c r="BP31" s="130" t="s">
        <v>97</v>
      </c>
      <c r="BQ31" s="130" t="s">
        <v>98</v>
      </c>
      <c r="BR31" s="130">
        <v>14</v>
      </c>
      <c r="BS31" s="176" t="s">
        <v>116</v>
      </c>
      <c r="BU31" s="204">
        <v>5.3</v>
      </c>
      <c r="BV31" s="202">
        <v>1.4622641509433962</v>
      </c>
      <c r="BW31" s="138">
        <v>2</v>
      </c>
      <c r="BX31" s="31">
        <v>4</v>
      </c>
      <c r="BY31" s="138" t="s">
        <v>97</v>
      </c>
      <c r="BZ31" s="138" t="s">
        <v>98</v>
      </c>
      <c r="CA31" s="130">
        <v>15</v>
      </c>
      <c r="CB31" s="31" t="s">
        <v>116</v>
      </c>
      <c r="CD31" s="138">
        <v>6.2</v>
      </c>
      <c r="CE31" s="274">
        <v>1.25</v>
      </c>
      <c r="CF31" s="138">
        <v>1</v>
      </c>
      <c r="CG31" s="138">
        <v>3</v>
      </c>
      <c r="CH31" s="130" t="s">
        <v>97</v>
      </c>
      <c r="CI31" s="130" t="s">
        <v>98</v>
      </c>
      <c r="CJ31" s="130">
        <v>16</v>
      </c>
      <c r="CK31" s="31" t="s">
        <v>116</v>
      </c>
      <c r="CM31" s="138">
        <v>8.6</v>
      </c>
      <c r="CN31" s="274">
        <v>0.90116279069767447</v>
      </c>
      <c r="CO31" s="138">
        <v>1</v>
      </c>
      <c r="CP31" s="138">
        <v>4</v>
      </c>
      <c r="CQ31" s="130" t="s">
        <v>97</v>
      </c>
      <c r="CR31" s="130" t="s">
        <v>98</v>
      </c>
      <c r="CS31" s="130">
        <v>17</v>
      </c>
      <c r="CT31" s="176" t="s">
        <v>116</v>
      </c>
      <c r="CV31" s="204">
        <v>5.9</v>
      </c>
      <c r="CW31" s="202">
        <v>1.3135593220338981</v>
      </c>
      <c r="CX31" s="138">
        <v>3</v>
      </c>
      <c r="CY31" s="31">
        <v>5</v>
      </c>
      <c r="CZ31" s="138" t="s">
        <v>97</v>
      </c>
      <c r="DA31" s="138" t="s">
        <v>98</v>
      </c>
      <c r="DB31" s="130">
        <v>18</v>
      </c>
      <c r="DC31" s="31" t="s">
        <v>116</v>
      </c>
      <c r="DE31" s="138">
        <v>6.5</v>
      </c>
      <c r="DF31" s="274">
        <v>1.1923076923076923</v>
      </c>
      <c r="DG31" s="138">
        <v>1</v>
      </c>
      <c r="DH31" s="138">
        <v>3</v>
      </c>
      <c r="DI31" s="130" t="s">
        <v>97</v>
      </c>
      <c r="DJ31" s="130" t="s">
        <v>98</v>
      </c>
      <c r="DK31" s="130">
        <v>19</v>
      </c>
      <c r="DL31" s="31" t="s">
        <v>116</v>
      </c>
      <c r="DN31" s="138">
        <v>5.0999999999999996</v>
      </c>
      <c r="DO31" s="274">
        <v>1.5196078431372551</v>
      </c>
      <c r="DP31" s="138">
        <v>1</v>
      </c>
      <c r="DQ31" s="138">
        <v>3</v>
      </c>
      <c r="DR31" s="130" t="s">
        <v>97</v>
      </c>
      <c r="DS31" s="130" t="s">
        <v>98</v>
      </c>
      <c r="DT31" s="186">
        <v>20</v>
      </c>
      <c r="DU31" s="176" t="s">
        <v>116</v>
      </c>
      <c r="EX31" s="204">
        <v>5.5</v>
      </c>
      <c r="EY31" s="202">
        <v>1.4090909090909092</v>
      </c>
      <c r="EZ31" s="138">
        <v>2</v>
      </c>
      <c r="FA31" s="138">
        <v>3</v>
      </c>
      <c r="FB31" s="138" t="s">
        <v>97</v>
      </c>
      <c r="FC31" s="138" t="s">
        <v>99</v>
      </c>
      <c r="FD31" s="186">
        <v>10</v>
      </c>
      <c r="FE31" s="31" t="s">
        <v>122</v>
      </c>
      <c r="FY31" s="204">
        <v>5.8</v>
      </c>
      <c r="FZ31" s="202">
        <v>1.3362068965517242</v>
      </c>
      <c r="GA31" s="138">
        <v>2</v>
      </c>
      <c r="GB31" s="138">
        <v>3</v>
      </c>
      <c r="GC31" s="138" t="s">
        <v>97</v>
      </c>
      <c r="GD31" s="138" t="s">
        <v>100</v>
      </c>
      <c r="GE31" s="186">
        <v>13</v>
      </c>
      <c r="GF31" s="31" t="s">
        <v>122</v>
      </c>
      <c r="IA31" s="204">
        <v>5.6</v>
      </c>
      <c r="IB31" s="274">
        <v>1.3839285714285716</v>
      </c>
      <c r="IC31" s="138">
        <v>1</v>
      </c>
      <c r="ID31" s="138">
        <v>3</v>
      </c>
      <c r="IE31" s="130" t="s">
        <v>97</v>
      </c>
      <c r="IF31" s="130" t="s">
        <v>98</v>
      </c>
      <c r="IG31" s="186">
        <v>19</v>
      </c>
      <c r="IH31" s="176" t="s">
        <v>122</v>
      </c>
      <c r="IJ31" s="138">
        <v>5.9</v>
      </c>
      <c r="IK31" s="274">
        <v>1.3135593220338981</v>
      </c>
      <c r="IL31" s="138">
        <v>2</v>
      </c>
      <c r="IM31" s="138">
        <v>5</v>
      </c>
      <c r="IN31" s="130" t="s">
        <v>97</v>
      </c>
      <c r="IO31" s="130" t="s">
        <v>98</v>
      </c>
      <c r="IP31" s="130">
        <v>20</v>
      </c>
      <c r="IQ31" s="200" t="s">
        <v>122</v>
      </c>
      <c r="IS31" s="31">
        <v>40</v>
      </c>
      <c r="IT31" s="31">
        <v>1.05</v>
      </c>
    </row>
    <row r="32" spans="1:259">
      <c r="J32" s="210">
        <v>4.9000000000000004</v>
      </c>
      <c r="K32" s="274">
        <v>2.7755102040816322</v>
      </c>
      <c r="L32" s="210">
        <v>1</v>
      </c>
      <c r="M32" s="210">
        <v>3</v>
      </c>
      <c r="N32" s="277" t="s">
        <v>97</v>
      </c>
      <c r="O32" s="277" t="s">
        <v>98</v>
      </c>
      <c r="P32" s="130">
        <v>8</v>
      </c>
      <c r="Q32" s="31" t="s">
        <v>116</v>
      </c>
      <c r="S32" s="203">
        <v>10.4</v>
      </c>
      <c r="T32" s="201">
        <v>1.3076923076923077</v>
      </c>
      <c r="U32" s="195">
        <v>1</v>
      </c>
      <c r="V32" s="168">
        <v>4</v>
      </c>
      <c r="W32" s="195" t="s">
        <v>95</v>
      </c>
      <c r="X32" s="195" t="s">
        <v>98</v>
      </c>
      <c r="Y32" s="130">
        <v>9</v>
      </c>
      <c r="Z32" s="31" t="s">
        <v>116</v>
      </c>
      <c r="AB32" s="138">
        <v>5.0999999999999996</v>
      </c>
      <c r="AC32" s="274">
        <v>1.5196078431372551</v>
      </c>
      <c r="AD32" s="138">
        <v>1</v>
      </c>
      <c r="AE32" s="138">
        <v>3</v>
      </c>
      <c r="AF32" s="130" t="s">
        <v>97</v>
      </c>
      <c r="AG32" s="130" t="s">
        <v>77</v>
      </c>
      <c r="AH32" s="130">
        <v>10</v>
      </c>
      <c r="AI32" s="31" t="s">
        <v>116</v>
      </c>
      <c r="AK32" s="209">
        <v>11.8</v>
      </c>
      <c r="AL32" s="273">
        <v>1.1525423728813557</v>
      </c>
      <c r="AM32" s="209">
        <v>1</v>
      </c>
      <c r="AN32" s="209">
        <v>3</v>
      </c>
      <c r="AO32" s="276" t="s">
        <v>97</v>
      </c>
      <c r="AP32" s="276" t="s">
        <v>98</v>
      </c>
      <c r="AQ32" s="130">
        <v>11</v>
      </c>
      <c r="AR32" s="31" t="s">
        <v>116</v>
      </c>
      <c r="AT32" s="204">
        <v>6.6</v>
      </c>
      <c r="AU32" s="202">
        <v>1.1742424242424243</v>
      </c>
      <c r="AV32" s="138">
        <v>1</v>
      </c>
      <c r="AW32" s="31">
        <v>3</v>
      </c>
      <c r="AX32" s="138" t="s">
        <v>97</v>
      </c>
      <c r="AY32" s="138" t="s">
        <v>98</v>
      </c>
      <c r="AZ32" s="130">
        <v>12</v>
      </c>
      <c r="BA32" s="31" t="s">
        <v>116</v>
      </c>
      <c r="BC32" s="138">
        <v>9.3000000000000007</v>
      </c>
      <c r="BD32" s="274">
        <v>1.4623655913978493</v>
      </c>
      <c r="BE32" s="138">
        <v>2</v>
      </c>
      <c r="BF32" s="138">
        <v>3</v>
      </c>
      <c r="BG32" s="130" t="s">
        <v>96</v>
      </c>
      <c r="BH32" s="130" t="s">
        <v>98</v>
      </c>
      <c r="BI32" s="130">
        <v>13</v>
      </c>
      <c r="BJ32" s="186" t="s">
        <v>116</v>
      </c>
      <c r="BL32" s="138">
        <v>5</v>
      </c>
      <c r="BM32" s="274">
        <v>1.55</v>
      </c>
      <c r="BN32" s="138">
        <v>3</v>
      </c>
      <c r="BO32" s="138">
        <v>5</v>
      </c>
      <c r="BP32" s="130" t="s">
        <v>97</v>
      </c>
      <c r="BQ32" s="130" t="s">
        <v>98</v>
      </c>
      <c r="BR32" s="130">
        <v>14</v>
      </c>
      <c r="BS32" s="176" t="s">
        <v>116</v>
      </c>
      <c r="BU32" s="204">
        <v>5</v>
      </c>
      <c r="BV32" s="202">
        <v>1.55</v>
      </c>
      <c r="BW32" s="138">
        <v>1</v>
      </c>
      <c r="BX32" s="31">
        <v>3</v>
      </c>
      <c r="BY32" s="138" t="s">
        <v>97</v>
      </c>
      <c r="BZ32" s="138" t="s">
        <v>98</v>
      </c>
      <c r="CA32" s="130">
        <v>15</v>
      </c>
      <c r="CB32" s="31" t="s">
        <v>116</v>
      </c>
      <c r="CD32" s="195">
        <v>14</v>
      </c>
      <c r="CE32" s="273">
        <v>0.97142857142857142</v>
      </c>
      <c r="CF32" s="195">
        <v>2</v>
      </c>
      <c r="CG32" s="195">
        <v>5</v>
      </c>
      <c r="CH32" s="186" t="s">
        <v>97</v>
      </c>
      <c r="CI32" s="186" t="s">
        <v>98</v>
      </c>
      <c r="CJ32" s="130">
        <v>16</v>
      </c>
      <c r="CK32" s="31" t="s">
        <v>116</v>
      </c>
      <c r="CM32" s="138">
        <v>4.0999999999999996</v>
      </c>
      <c r="CN32" s="274">
        <v>1.8902439024390245</v>
      </c>
      <c r="CO32" s="138">
        <v>1</v>
      </c>
      <c r="CP32" s="138">
        <v>3</v>
      </c>
      <c r="CQ32" s="130" t="s">
        <v>97</v>
      </c>
      <c r="CR32" s="130" t="s">
        <v>98</v>
      </c>
      <c r="CS32" s="130">
        <v>17</v>
      </c>
      <c r="CT32" s="176" t="s">
        <v>116</v>
      </c>
      <c r="CV32" s="204">
        <v>4.9000000000000004</v>
      </c>
      <c r="CW32" s="202">
        <v>1.5816326530612244</v>
      </c>
      <c r="CX32" s="138">
        <v>1</v>
      </c>
      <c r="CY32" s="31">
        <v>3</v>
      </c>
      <c r="CZ32" s="138" t="s">
        <v>97</v>
      </c>
      <c r="DA32" s="138" t="s">
        <v>98</v>
      </c>
      <c r="DB32" s="130">
        <v>18</v>
      </c>
      <c r="DC32" s="31" t="s">
        <v>116</v>
      </c>
      <c r="DE32" s="138">
        <v>5.5</v>
      </c>
      <c r="DF32" s="274">
        <v>1.4090909090909092</v>
      </c>
      <c r="DG32" s="138">
        <v>1</v>
      </c>
      <c r="DH32" s="138">
        <v>3</v>
      </c>
      <c r="DI32" s="130" t="s">
        <v>97</v>
      </c>
      <c r="DJ32" s="130" t="s">
        <v>98</v>
      </c>
      <c r="DK32" s="130">
        <v>19</v>
      </c>
      <c r="DL32" s="31" t="s">
        <v>116</v>
      </c>
      <c r="DN32" s="138">
        <v>5.5</v>
      </c>
      <c r="DO32" s="274">
        <v>1.4090909090909092</v>
      </c>
      <c r="DP32" s="138">
        <v>1</v>
      </c>
      <c r="DQ32" s="138">
        <v>3</v>
      </c>
      <c r="DR32" s="130" t="s">
        <v>97</v>
      </c>
      <c r="DS32" s="130" t="s">
        <v>98</v>
      </c>
      <c r="DT32" s="186">
        <v>20</v>
      </c>
      <c r="DU32" s="176" t="s">
        <v>116</v>
      </c>
      <c r="EX32" s="204">
        <v>6.5</v>
      </c>
      <c r="EY32" s="202">
        <v>1.1923076923076923</v>
      </c>
      <c r="EZ32" s="138">
        <v>1</v>
      </c>
      <c r="FA32" s="138">
        <v>3</v>
      </c>
      <c r="FB32" s="138" t="s">
        <v>97</v>
      </c>
      <c r="FC32" s="138" t="s">
        <v>77</v>
      </c>
      <c r="FD32" s="186">
        <v>10</v>
      </c>
      <c r="FE32" s="31" t="s">
        <v>122</v>
      </c>
      <c r="FY32" s="204">
        <v>6.8</v>
      </c>
      <c r="FZ32" s="202">
        <v>1.1397058823529411</v>
      </c>
      <c r="GA32" s="138">
        <v>1</v>
      </c>
      <c r="GB32" s="138">
        <v>3</v>
      </c>
      <c r="GC32" s="138" t="s">
        <v>97</v>
      </c>
      <c r="GD32" s="138" t="s">
        <v>98</v>
      </c>
      <c r="GE32" s="186">
        <v>13</v>
      </c>
      <c r="GF32" s="31" t="s">
        <v>122</v>
      </c>
      <c r="IA32" s="203">
        <v>8.3000000000000007</v>
      </c>
      <c r="IB32" s="273">
        <v>1.6385542168674696</v>
      </c>
      <c r="IC32" s="195">
        <v>1</v>
      </c>
      <c r="ID32" s="195">
        <v>3</v>
      </c>
      <c r="IE32" s="186" t="s">
        <v>97</v>
      </c>
      <c r="IF32" s="186" t="s">
        <v>98</v>
      </c>
      <c r="IG32" s="186">
        <v>19</v>
      </c>
      <c r="IH32" s="176" t="s">
        <v>122</v>
      </c>
      <c r="IJ32" s="195">
        <v>9.8000000000000007</v>
      </c>
      <c r="IK32" s="273">
        <v>1.3877551020408161</v>
      </c>
      <c r="IL32" s="195">
        <v>1</v>
      </c>
      <c r="IM32" s="195">
        <v>3</v>
      </c>
      <c r="IN32" s="186" t="s">
        <v>97</v>
      </c>
      <c r="IO32" s="186" t="s">
        <v>98</v>
      </c>
      <c r="IP32" s="130">
        <v>20</v>
      </c>
      <c r="IQ32" s="200" t="s">
        <v>122</v>
      </c>
      <c r="IS32" s="31">
        <v>41</v>
      </c>
      <c r="IT32" s="31">
        <v>1.31</v>
      </c>
    </row>
    <row r="33" spans="10:254">
      <c r="J33" s="210">
        <v>11.5</v>
      </c>
      <c r="K33" s="274">
        <v>1.182608695652174</v>
      </c>
      <c r="L33" s="210">
        <v>1</v>
      </c>
      <c r="M33" s="210">
        <v>3</v>
      </c>
      <c r="N33" s="277" t="s">
        <v>97</v>
      </c>
      <c r="O33" s="277" t="s">
        <v>112</v>
      </c>
      <c r="P33" s="130">
        <v>8</v>
      </c>
      <c r="Q33" s="31" t="s">
        <v>116</v>
      </c>
      <c r="S33" s="203">
        <v>10.5</v>
      </c>
      <c r="T33" s="201">
        <v>1.2952380952380953</v>
      </c>
      <c r="U33" s="195">
        <v>1</v>
      </c>
      <c r="V33" s="168">
        <v>4</v>
      </c>
      <c r="W33" s="195" t="s">
        <v>97</v>
      </c>
      <c r="X33" s="195" t="s">
        <v>98</v>
      </c>
      <c r="Y33" s="130">
        <v>9</v>
      </c>
      <c r="Z33" s="31" t="s">
        <v>116</v>
      </c>
      <c r="AB33" s="138">
        <v>5.8</v>
      </c>
      <c r="AC33" s="274">
        <v>1.3362068965517242</v>
      </c>
      <c r="AD33" s="138">
        <v>1</v>
      </c>
      <c r="AE33" s="138">
        <v>3</v>
      </c>
      <c r="AF33" s="130" t="s">
        <v>97</v>
      </c>
      <c r="AG33" s="130" t="s">
        <v>98</v>
      </c>
      <c r="AH33" s="130">
        <v>10</v>
      </c>
      <c r="AI33" s="31" t="s">
        <v>116</v>
      </c>
      <c r="AK33" s="209">
        <v>10.8</v>
      </c>
      <c r="AL33" s="273">
        <v>1.2592592592592591</v>
      </c>
      <c r="AM33" s="209">
        <v>2</v>
      </c>
      <c r="AN33" s="209">
        <v>3</v>
      </c>
      <c r="AO33" s="276" t="s">
        <v>97</v>
      </c>
      <c r="AP33" s="276" t="s">
        <v>98</v>
      </c>
      <c r="AQ33" s="130">
        <v>11</v>
      </c>
      <c r="AR33" s="31" t="s">
        <v>116</v>
      </c>
      <c r="AT33" s="204">
        <v>5.0999999999999996</v>
      </c>
      <c r="AU33" s="202">
        <v>1.5196078431372551</v>
      </c>
      <c r="AV33" s="138">
        <v>1</v>
      </c>
      <c r="AW33" s="31">
        <v>3</v>
      </c>
      <c r="AX33" s="138" t="s">
        <v>97</v>
      </c>
      <c r="AY33" s="138" t="s">
        <v>98</v>
      </c>
      <c r="AZ33" s="130">
        <v>12</v>
      </c>
      <c r="BA33" s="31" t="s">
        <v>116</v>
      </c>
      <c r="BC33" s="138">
        <v>9.3000000000000007</v>
      </c>
      <c r="BD33" s="274">
        <v>1.4623655913978493</v>
      </c>
      <c r="BE33" s="138">
        <v>1</v>
      </c>
      <c r="BF33" s="138">
        <v>3</v>
      </c>
      <c r="BG33" s="130" t="s">
        <v>96</v>
      </c>
      <c r="BH33" s="130" t="s">
        <v>98</v>
      </c>
      <c r="BI33" s="130">
        <v>13</v>
      </c>
      <c r="BJ33" s="186" t="s">
        <v>116</v>
      </c>
      <c r="BL33" s="195">
        <v>10</v>
      </c>
      <c r="BM33" s="273">
        <v>1.3599999999999999</v>
      </c>
      <c r="BN33" s="195">
        <v>1</v>
      </c>
      <c r="BO33" s="195">
        <v>3</v>
      </c>
      <c r="BP33" s="186" t="s">
        <v>97</v>
      </c>
      <c r="BQ33" s="186" t="s">
        <v>77</v>
      </c>
      <c r="BR33" s="130">
        <v>14</v>
      </c>
      <c r="BS33" s="176" t="s">
        <v>116</v>
      </c>
      <c r="BU33" s="204">
        <v>4.9000000000000004</v>
      </c>
      <c r="BV33" s="202">
        <v>1.5816326530612244</v>
      </c>
      <c r="BW33" s="138">
        <v>2</v>
      </c>
      <c r="BX33" s="31">
        <v>3</v>
      </c>
      <c r="BY33" s="138" t="s">
        <v>97</v>
      </c>
      <c r="BZ33" s="138" t="s">
        <v>98</v>
      </c>
      <c r="CA33" s="130">
        <v>15</v>
      </c>
      <c r="CB33" s="31" t="s">
        <v>116</v>
      </c>
      <c r="CD33" s="195">
        <v>9.6</v>
      </c>
      <c r="CE33" s="273">
        <v>1.4166666666666667</v>
      </c>
      <c r="CF33" s="195">
        <v>2</v>
      </c>
      <c r="CG33" s="195">
        <v>3</v>
      </c>
      <c r="CH33" s="186" t="s">
        <v>97</v>
      </c>
      <c r="CI33" s="186" t="s">
        <v>98</v>
      </c>
      <c r="CJ33" s="130">
        <v>16</v>
      </c>
      <c r="CK33" s="31" t="s">
        <v>116</v>
      </c>
      <c r="CM33" s="138">
        <v>5.6</v>
      </c>
      <c r="CN33" s="274">
        <v>1.3839285714285716</v>
      </c>
      <c r="CO33" s="138">
        <v>1</v>
      </c>
      <c r="CP33" s="138">
        <v>3</v>
      </c>
      <c r="CQ33" s="130" t="s">
        <v>97</v>
      </c>
      <c r="CR33" s="130" t="s">
        <v>98</v>
      </c>
      <c r="CS33" s="130">
        <v>17</v>
      </c>
      <c r="CT33" s="176" t="s">
        <v>116</v>
      </c>
      <c r="CV33" s="205">
        <v>4.5999999999999996</v>
      </c>
      <c r="CW33" s="202">
        <v>1.6847826086956523</v>
      </c>
      <c r="CX33" s="211">
        <v>1</v>
      </c>
      <c r="CY33" s="31">
        <v>3</v>
      </c>
      <c r="CZ33" s="138" t="s">
        <v>97</v>
      </c>
      <c r="DA33" s="138" t="s">
        <v>98</v>
      </c>
      <c r="DB33" s="130">
        <v>18</v>
      </c>
      <c r="DC33" s="31" t="s">
        <v>116</v>
      </c>
      <c r="DE33" s="138">
        <v>7.1</v>
      </c>
      <c r="DF33" s="274">
        <v>1.091549295774648</v>
      </c>
      <c r="DG33" s="138">
        <v>2</v>
      </c>
      <c r="DH33" s="138">
        <v>4</v>
      </c>
      <c r="DI33" s="130" t="s">
        <v>97</v>
      </c>
      <c r="DJ33" s="130" t="s">
        <v>98</v>
      </c>
      <c r="DK33" s="130">
        <v>19</v>
      </c>
      <c r="DL33" s="31" t="s">
        <v>116</v>
      </c>
      <c r="DN33" s="138">
        <v>3.9</v>
      </c>
      <c r="DO33" s="274">
        <v>1.9871794871794872</v>
      </c>
      <c r="DP33" s="138">
        <v>1</v>
      </c>
      <c r="DQ33" s="138">
        <v>3</v>
      </c>
      <c r="DR33" s="130" t="s">
        <v>97</v>
      </c>
      <c r="DS33" s="130" t="s">
        <v>98</v>
      </c>
      <c r="DT33" s="186">
        <v>20</v>
      </c>
      <c r="DU33" s="176" t="s">
        <v>116</v>
      </c>
      <c r="EX33" s="204">
        <v>5.8</v>
      </c>
      <c r="EY33" s="202">
        <v>1.3362068965517242</v>
      </c>
      <c r="EZ33" s="138">
        <v>1</v>
      </c>
      <c r="FA33" s="138">
        <v>3</v>
      </c>
      <c r="FB33" s="138" t="s">
        <v>97</v>
      </c>
      <c r="FC33" s="138" t="s">
        <v>98</v>
      </c>
      <c r="FD33" s="186">
        <v>10</v>
      </c>
      <c r="FE33" s="31" t="s">
        <v>122</v>
      </c>
      <c r="FY33" s="203">
        <v>12.6</v>
      </c>
      <c r="FZ33" s="201">
        <v>1.0793650793650793</v>
      </c>
      <c r="GA33" s="195">
        <v>1</v>
      </c>
      <c r="GB33" s="200">
        <v>4</v>
      </c>
      <c r="GC33" s="195" t="s">
        <v>97</v>
      </c>
      <c r="GD33" s="195" t="s">
        <v>98</v>
      </c>
      <c r="GE33" s="186">
        <v>13</v>
      </c>
      <c r="GF33" s="31" t="s">
        <v>122</v>
      </c>
      <c r="IA33" s="203">
        <v>8.4</v>
      </c>
      <c r="IB33" s="273">
        <v>1.6190476190476188</v>
      </c>
      <c r="IC33" s="195">
        <v>1</v>
      </c>
      <c r="ID33" s="195">
        <v>3</v>
      </c>
      <c r="IE33" s="186" t="s">
        <v>97</v>
      </c>
      <c r="IF33" s="186" t="s">
        <v>98</v>
      </c>
      <c r="IG33" s="186">
        <v>19</v>
      </c>
      <c r="IH33" s="176" t="s">
        <v>122</v>
      </c>
      <c r="IJ33" s="195">
        <v>17.399999999999999</v>
      </c>
      <c r="IK33" s="273">
        <v>0.7816091954022989</v>
      </c>
      <c r="IL33" s="195">
        <v>1</v>
      </c>
      <c r="IM33" s="195">
        <v>4</v>
      </c>
      <c r="IN33" s="186" t="s">
        <v>97</v>
      </c>
      <c r="IO33" s="186" t="s">
        <v>98</v>
      </c>
      <c r="IP33" s="130">
        <v>20</v>
      </c>
      <c r="IQ33" s="200" t="s">
        <v>122</v>
      </c>
      <c r="IS33" s="31">
        <v>48</v>
      </c>
      <c r="IT33" s="31">
        <v>1.26</v>
      </c>
    </row>
    <row r="34" spans="10:254">
      <c r="J34" s="210">
        <v>6.5</v>
      </c>
      <c r="K34" s="274">
        <v>2.0923076923076924</v>
      </c>
      <c r="L34" s="210">
        <v>1</v>
      </c>
      <c r="M34" s="210">
        <v>3</v>
      </c>
      <c r="N34" s="277" t="s">
        <v>97</v>
      </c>
      <c r="O34" s="277" t="s">
        <v>98</v>
      </c>
      <c r="P34" s="130">
        <v>8</v>
      </c>
      <c r="Q34" s="31" t="s">
        <v>116</v>
      </c>
      <c r="S34" s="203">
        <v>9.3000000000000007</v>
      </c>
      <c r="T34" s="201">
        <v>1.4623655913978493</v>
      </c>
      <c r="U34" s="195">
        <v>3</v>
      </c>
      <c r="V34" s="168">
        <v>3</v>
      </c>
      <c r="W34" s="195" t="s">
        <v>97</v>
      </c>
      <c r="X34" s="195" t="s">
        <v>98</v>
      </c>
      <c r="Y34" s="130">
        <v>9</v>
      </c>
      <c r="Z34" s="31" t="s">
        <v>116</v>
      </c>
      <c r="AB34" s="138">
        <v>6.2</v>
      </c>
      <c r="AC34" s="274">
        <v>1.25</v>
      </c>
      <c r="AD34" s="138">
        <v>1</v>
      </c>
      <c r="AE34" s="138">
        <v>3</v>
      </c>
      <c r="AF34" s="130" t="s">
        <v>97</v>
      </c>
      <c r="AG34" s="130" t="s">
        <v>77</v>
      </c>
      <c r="AH34" s="130">
        <v>10</v>
      </c>
      <c r="AI34" s="31" t="s">
        <v>116</v>
      </c>
      <c r="AK34" s="209">
        <v>8.6</v>
      </c>
      <c r="AL34" s="273">
        <v>1.5813953488372092</v>
      </c>
      <c r="AM34" s="209">
        <v>1</v>
      </c>
      <c r="AN34" s="209">
        <v>3</v>
      </c>
      <c r="AO34" s="276" t="s">
        <v>97</v>
      </c>
      <c r="AP34" s="276" t="s">
        <v>98</v>
      </c>
      <c r="AQ34" s="130">
        <v>11</v>
      </c>
      <c r="AR34" s="31" t="s">
        <v>116</v>
      </c>
      <c r="AT34" s="204">
        <v>4.7</v>
      </c>
      <c r="AU34" s="202">
        <v>1.6489361702127658</v>
      </c>
      <c r="AV34" s="138">
        <v>1</v>
      </c>
      <c r="AW34" s="31">
        <v>3</v>
      </c>
      <c r="AX34" s="138" t="s">
        <v>97</v>
      </c>
      <c r="AY34" s="138" t="s">
        <v>98</v>
      </c>
      <c r="AZ34" s="130">
        <v>12</v>
      </c>
      <c r="BA34" s="31" t="s">
        <v>116</v>
      </c>
      <c r="BC34" s="138">
        <v>8.6999999999999993</v>
      </c>
      <c r="BD34" s="274">
        <v>1.5632183908045978</v>
      </c>
      <c r="BE34" s="138">
        <v>1</v>
      </c>
      <c r="BF34" s="138">
        <v>3</v>
      </c>
      <c r="BG34" s="130" t="s">
        <v>96</v>
      </c>
      <c r="BH34" s="130" t="s">
        <v>99</v>
      </c>
      <c r="BI34" s="130">
        <v>13</v>
      </c>
      <c r="BJ34" s="186" t="s">
        <v>116</v>
      </c>
      <c r="BL34" s="195">
        <v>9.6</v>
      </c>
      <c r="BM34" s="273">
        <v>1.4166666666666667</v>
      </c>
      <c r="BN34" s="195">
        <v>1</v>
      </c>
      <c r="BO34" s="195">
        <v>4</v>
      </c>
      <c r="BP34" s="186" t="s">
        <v>97</v>
      </c>
      <c r="BQ34" s="186" t="s">
        <v>98</v>
      </c>
      <c r="BR34" s="130">
        <v>14</v>
      </c>
      <c r="BS34" s="176" t="s">
        <v>116</v>
      </c>
      <c r="BU34" s="204">
        <v>7.5</v>
      </c>
      <c r="BV34" s="202">
        <v>1.0333333333333334</v>
      </c>
      <c r="BW34" s="138">
        <v>1</v>
      </c>
      <c r="BX34" s="31">
        <v>4</v>
      </c>
      <c r="BY34" s="138" t="s">
        <v>97</v>
      </c>
      <c r="BZ34" s="138" t="s">
        <v>98</v>
      </c>
      <c r="CA34" s="130">
        <v>15</v>
      </c>
      <c r="CB34" s="31" t="s">
        <v>116</v>
      </c>
      <c r="CD34" s="195">
        <v>9.1</v>
      </c>
      <c r="CE34" s="273">
        <v>1.4945054945054945</v>
      </c>
      <c r="CF34" s="195">
        <v>1</v>
      </c>
      <c r="CG34" s="195">
        <v>3</v>
      </c>
      <c r="CH34" s="186" t="s">
        <v>97</v>
      </c>
      <c r="CI34" s="186" t="s">
        <v>98</v>
      </c>
      <c r="CJ34" s="130">
        <v>16</v>
      </c>
      <c r="CK34" s="31" t="s">
        <v>116</v>
      </c>
      <c r="CM34" s="138">
        <v>5.8</v>
      </c>
      <c r="CN34" s="274">
        <v>1.3362068965517242</v>
      </c>
      <c r="CO34" s="138">
        <v>1</v>
      </c>
      <c r="CP34" s="138">
        <v>3</v>
      </c>
      <c r="CQ34" s="130" t="s">
        <v>97</v>
      </c>
      <c r="CR34" s="130" t="s">
        <v>98</v>
      </c>
      <c r="CS34" s="130">
        <v>17</v>
      </c>
      <c r="CT34" s="176" t="s">
        <v>116</v>
      </c>
      <c r="CV34" s="204">
        <v>6.2</v>
      </c>
      <c r="CW34" s="202">
        <v>1.25</v>
      </c>
      <c r="CX34" s="211">
        <v>1</v>
      </c>
      <c r="CY34" s="31">
        <v>3</v>
      </c>
      <c r="CZ34" s="138" t="s">
        <v>97</v>
      </c>
      <c r="DA34" s="138" t="s">
        <v>98</v>
      </c>
      <c r="DB34" s="130">
        <v>18</v>
      </c>
      <c r="DC34" s="31" t="s">
        <v>116</v>
      </c>
      <c r="DE34" s="195">
        <v>10.1</v>
      </c>
      <c r="DF34" s="273">
        <v>1.3465346534653466</v>
      </c>
      <c r="DG34" s="195">
        <v>1</v>
      </c>
      <c r="DH34" s="195">
        <v>3</v>
      </c>
      <c r="DI34" s="186" t="s">
        <v>97</v>
      </c>
      <c r="DJ34" s="186" t="s">
        <v>98</v>
      </c>
      <c r="DK34" s="130">
        <v>19</v>
      </c>
      <c r="DL34" s="31" t="s">
        <v>116</v>
      </c>
      <c r="DN34" s="195">
        <v>12</v>
      </c>
      <c r="DO34" s="273">
        <v>1.1333333333333333</v>
      </c>
      <c r="DP34" s="195">
        <v>2</v>
      </c>
      <c r="DQ34" s="195">
        <v>3</v>
      </c>
      <c r="DR34" s="186" t="s">
        <v>97</v>
      </c>
      <c r="DS34" s="186" t="s">
        <v>98</v>
      </c>
      <c r="DT34" s="186">
        <v>20</v>
      </c>
      <c r="DU34" s="176" t="s">
        <v>116</v>
      </c>
      <c r="EX34" s="204">
        <v>5</v>
      </c>
      <c r="EY34" s="202">
        <v>1.55</v>
      </c>
      <c r="EZ34" s="138">
        <v>1</v>
      </c>
      <c r="FA34" s="138">
        <v>3</v>
      </c>
      <c r="FB34" s="138" t="s">
        <v>97</v>
      </c>
      <c r="FC34" s="138" t="s">
        <v>98</v>
      </c>
      <c r="FD34" s="186">
        <v>10</v>
      </c>
      <c r="FE34" s="31" t="s">
        <v>122</v>
      </c>
      <c r="FY34" s="203">
        <v>10.4</v>
      </c>
      <c r="FZ34" s="201">
        <v>1.3076923076923077</v>
      </c>
      <c r="GA34" s="195">
        <v>1</v>
      </c>
      <c r="GB34" s="200">
        <v>3</v>
      </c>
      <c r="GC34" s="195" t="s">
        <v>97</v>
      </c>
      <c r="GD34" s="195" t="s">
        <v>98</v>
      </c>
      <c r="GE34" s="186">
        <v>13</v>
      </c>
      <c r="GF34" s="31" t="s">
        <v>122</v>
      </c>
      <c r="IA34" s="203">
        <v>9.4</v>
      </c>
      <c r="IB34" s="273">
        <v>1.4468085106382977</v>
      </c>
      <c r="IC34" s="195">
        <v>1</v>
      </c>
      <c r="ID34" s="195">
        <v>3</v>
      </c>
      <c r="IE34" s="186" t="s">
        <v>97</v>
      </c>
      <c r="IF34" s="186" t="s">
        <v>98</v>
      </c>
      <c r="IG34" s="186">
        <v>19</v>
      </c>
      <c r="IH34" s="176" t="s">
        <v>122</v>
      </c>
      <c r="IJ34" s="195">
        <v>14.8</v>
      </c>
      <c r="IK34" s="273">
        <v>0.91891891891891886</v>
      </c>
      <c r="IL34" s="195">
        <v>1</v>
      </c>
      <c r="IM34" s="195">
        <v>4</v>
      </c>
      <c r="IN34" s="186" t="s">
        <v>97</v>
      </c>
      <c r="IO34" s="186" t="s">
        <v>98</v>
      </c>
      <c r="IP34" s="130">
        <v>20</v>
      </c>
      <c r="IQ34" s="200" t="s">
        <v>122</v>
      </c>
      <c r="IS34" s="31">
        <v>49</v>
      </c>
      <c r="IT34" s="31">
        <v>1.21</v>
      </c>
    </row>
    <row r="35" spans="10:254">
      <c r="J35" s="210">
        <v>7.9</v>
      </c>
      <c r="K35" s="274">
        <v>1.721518987341772</v>
      </c>
      <c r="L35" s="210">
        <v>3</v>
      </c>
      <c r="M35" s="210">
        <v>2</v>
      </c>
      <c r="N35" s="277" t="s">
        <v>97</v>
      </c>
      <c r="O35" s="277" t="s">
        <v>98</v>
      </c>
      <c r="P35" s="130">
        <v>8</v>
      </c>
      <c r="Q35" s="31" t="s">
        <v>116</v>
      </c>
      <c r="S35" s="203">
        <v>7.7</v>
      </c>
      <c r="T35" s="201">
        <v>1.7662337662337662</v>
      </c>
      <c r="U35" s="195">
        <v>1</v>
      </c>
      <c r="V35" s="168">
        <v>3</v>
      </c>
      <c r="W35" s="195" t="s">
        <v>97</v>
      </c>
      <c r="X35" s="195" t="s">
        <v>98</v>
      </c>
      <c r="Y35" s="130">
        <v>9</v>
      </c>
      <c r="Z35" s="31" t="s">
        <v>116</v>
      </c>
      <c r="AB35" s="138">
        <v>7.6</v>
      </c>
      <c r="AC35" s="274">
        <v>1.0197368421052633</v>
      </c>
      <c r="AD35" s="138">
        <v>2</v>
      </c>
      <c r="AE35" s="138">
        <v>4</v>
      </c>
      <c r="AF35" s="130" t="s">
        <v>97</v>
      </c>
      <c r="AG35" s="130" t="s">
        <v>98</v>
      </c>
      <c r="AH35" s="130">
        <v>10</v>
      </c>
      <c r="AI35" s="31" t="s">
        <v>116</v>
      </c>
      <c r="AK35" s="209">
        <v>9.8000000000000007</v>
      </c>
      <c r="AL35" s="273">
        <v>1.3877551020408161</v>
      </c>
      <c r="AM35" s="209">
        <v>2</v>
      </c>
      <c r="AN35" s="209">
        <v>3</v>
      </c>
      <c r="AO35" s="276" t="s">
        <v>97</v>
      </c>
      <c r="AP35" s="276" t="s">
        <v>98</v>
      </c>
      <c r="AQ35" s="130">
        <v>11</v>
      </c>
      <c r="AR35" s="31" t="s">
        <v>116</v>
      </c>
      <c r="AT35" s="204">
        <v>5.9</v>
      </c>
      <c r="AU35" s="202">
        <v>1.3135593220338981</v>
      </c>
      <c r="AV35" s="138">
        <v>1</v>
      </c>
      <c r="AW35" s="31">
        <v>3</v>
      </c>
      <c r="AX35" s="138" t="s">
        <v>97</v>
      </c>
      <c r="AY35" s="138" t="s">
        <v>98</v>
      </c>
      <c r="AZ35" s="130">
        <v>12</v>
      </c>
      <c r="BA35" s="31" t="s">
        <v>116</v>
      </c>
      <c r="BC35" s="138">
        <v>10</v>
      </c>
      <c r="BD35" s="274">
        <v>1.3599999999999999</v>
      </c>
      <c r="BE35" s="138">
        <v>1</v>
      </c>
      <c r="BF35" s="138">
        <v>4</v>
      </c>
      <c r="BG35" s="130" t="s">
        <v>96</v>
      </c>
      <c r="BH35" s="130" t="s">
        <v>98</v>
      </c>
      <c r="BI35" s="130">
        <v>13</v>
      </c>
      <c r="BJ35" s="186" t="s">
        <v>116</v>
      </c>
      <c r="BL35" s="138">
        <v>10.9</v>
      </c>
      <c r="BM35" s="274">
        <v>1.2477064220183485</v>
      </c>
      <c r="BN35" s="138">
        <v>1</v>
      </c>
      <c r="BO35" s="138">
        <v>1</v>
      </c>
      <c r="BP35" s="130" t="s">
        <v>97</v>
      </c>
      <c r="BQ35" s="130" t="s">
        <v>98</v>
      </c>
      <c r="BR35" s="130">
        <v>14</v>
      </c>
      <c r="BS35" s="176" t="s">
        <v>116</v>
      </c>
      <c r="BU35" s="203">
        <v>8.6</v>
      </c>
      <c r="BV35" s="201">
        <v>1.5813953488372092</v>
      </c>
      <c r="BW35" s="195">
        <v>1</v>
      </c>
      <c r="BX35" s="168">
        <v>3</v>
      </c>
      <c r="BY35" s="195" t="s">
        <v>95</v>
      </c>
      <c r="BZ35" s="195" t="s">
        <v>113</v>
      </c>
      <c r="CA35" s="130">
        <v>15</v>
      </c>
      <c r="CB35" s="31" t="s">
        <v>116</v>
      </c>
      <c r="CD35" s="195">
        <v>12.7</v>
      </c>
      <c r="CE35" s="273">
        <v>1.0708661417322836</v>
      </c>
      <c r="CF35" s="195">
        <v>1</v>
      </c>
      <c r="CG35" s="195">
        <v>4</v>
      </c>
      <c r="CH35" s="186" t="s">
        <v>97</v>
      </c>
      <c r="CI35" s="186" t="s">
        <v>98</v>
      </c>
      <c r="CJ35" s="130">
        <v>16</v>
      </c>
      <c r="CK35" s="31" t="s">
        <v>116</v>
      </c>
      <c r="CM35" s="138">
        <v>6.1</v>
      </c>
      <c r="CN35" s="274">
        <v>1.2704918032786885</v>
      </c>
      <c r="CO35" s="138">
        <v>1</v>
      </c>
      <c r="CP35" s="138">
        <v>3</v>
      </c>
      <c r="CQ35" s="130" t="s">
        <v>97</v>
      </c>
      <c r="CR35" s="130" t="s">
        <v>98</v>
      </c>
      <c r="CS35" s="130">
        <v>17</v>
      </c>
      <c r="CT35" s="176" t="s">
        <v>116</v>
      </c>
      <c r="CV35" s="204">
        <v>5.9</v>
      </c>
      <c r="CW35" s="202">
        <v>1.3135593220338981</v>
      </c>
      <c r="CX35" s="211">
        <v>2</v>
      </c>
      <c r="CY35" s="31">
        <v>3</v>
      </c>
      <c r="CZ35" s="138" t="s">
        <v>97</v>
      </c>
      <c r="DA35" s="138" t="s">
        <v>98</v>
      </c>
      <c r="DB35" s="130">
        <v>18</v>
      </c>
      <c r="DC35" s="31" t="s">
        <v>116</v>
      </c>
      <c r="DE35" s="195">
        <v>7.7</v>
      </c>
      <c r="DF35" s="273">
        <v>1.7662337662337662</v>
      </c>
      <c r="DG35" s="195">
        <v>1</v>
      </c>
      <c r="DH35" s="195">
        <v>3</v>
      </c>
      <c r="DI35" s="186" t="s">
        <v>97</v>
      </c>
      <c r="DJ35" s="186" t="s">
        <v>98</v>
      </c>
      <c r="DK35" s="130">
        <v>19</v>
      </c>
      <c r="DL35" s="31" t="s">
        <v>116</v>
      </c>
      <c r="DN35" s="138">
        <v>7.5</v>
      </c>
      <c r="DO35" s="274">
        <v>1.8133333333333332</v>
      </c>
      <c r="DP35" s="138">
        <v>1</v>
      </c>
      <c r="DQ35" s="138">
        <v>3</v>
      </c>
      <c r="DR35" s="130" t="s">
        <v>97</v>
      </c>
      <c r="DS35" s="130" t="s">
        <v>98</v>
      </c>
      <c r="DT35" s="186">
        <v>20</v>
      </c>
      <c r="DU35" s="176" t="s">
        <v>116</v>
      </c>
      <c r="EX35" s="203">
        <v>10.7</v>
      </c>
      <c r="EY35" s="201">
        <v>1.2710280373831777</v>
      </c>
      <c r="EZ35" s="195">
        <v>1</v>
      </c>
      <c r="FA35" s="195">
        <v>3</v>
      </c>
      <c r="FB35" s="195" t="s">
        <v>97</v>
      </c>
      <c r="FC35" s="195" t="s">
        <v>98</v>
      </c>
      <c r="FD35" s="186">
        <v>10</v>
      </c>
      <c r="FE35" s="31" t="s">
        <v>122</v>
      </c>
      <c r="FY35" s="203">
        <v>10.8</v>
      </c>
      <c r="FZ35" s="201">
        <v>1.2592592592592591</v>
      </c>
      <c r="GA35" s="195">
        <v>1</v>
      </c>
      <c r="GB35" s="200">
        <v>3</v>
      </c>
      <c r="GC35" s="195" t="s">
        <v>97</v>
      </c>
      <c r="GD35" s="195" t="s">
        <v>98</v>
      </c>
      <c r="GE35" s="186">
        <v>13</v>
      </c>
      <c r="GF35" s="31" t="s">
        <v>122</v>
      </c>
      <c r="IA35" s="203">
        <v>11</v>
      </c>
      <c r="IB35" s="273">
        <v>1.2363636363636363</v>
      </c>
      <c r="IC35" s="195">
        <v>1</v>
      </c>
      <c r="ID35" s="195">
        <v>3</v>
      </c>
      <c r="IE35" s="186" t="s">
        <v>97</v>
      </c>
      <c r="IF35" s="186" t="s">
        <v>98</v>
      </c>
      <c r="IG35" s="186">
        <v>19</v>
      </c>
      <c r="IH35" s="176" t="s">
        <v>122</v>
      </c>
      <c r="IJ35" s="195">
        <v>9.6999999999999993</v>
      </c>
      <c r="IK35" s="273">
        <v>1.4020618556701032</v>
      </c>
      <c r="IL35" s="195">
        <v>2</v>
      </c>
      <c r="IM35" s="195">
        <v>3</v>
      </c>
      <c r="IN35" s="186" t="s">
        <v>97</v>
      </c>
      <c r="IO35" s="186" t="s">
        <v>98</v>
      </c>
      <c r="IP35" s="130">
        <v>20</v>
      </c>
      <c r="IQ35" s="200" t="s">
        <v>122</v>
      </c>
      <c r="IS35" s="31">
        <v>46</v>
      </c>
      <c r="IT35" s="31">
        <v>1.38</v>
      </c>
    </row>
    <row r="36" spans="10:254">
      <c r="J36" s="210">
        <v>13.5</v>
      </c>
      <c r="K36" s="274">
        <v>1.0074074074074073</v>
      </c>
      <c r="L36" s="210">
        <v>2</v>
      </c>
      <c r="M36" s="210">
        <v>4</v>
      </c>
      <c r="N36" s="277" t="s">
        <v>97</v>
      </c>
      <c r="O36" s="277" t="s">
        <v>98</v>
      </c>
      <c r="P36" s="130">
        <v>8</v>
      </c>
      <c r="Q36" s="31" t="s">
        <v>116</v>
      </c>
      <c r="S36" s="203">
        <v>8.6</v>
      </c>
      <c r="T36" s="201">
        <v>1.5813953488372092</v>
      </c>
      <c r="U36" s="195">
        <v>1</v>
      </c>
      <c r="V36" s="168">
        <v>3</v>
      </c>
      <c r="W36" s="195" t="s">
        <v>97</v>
      </c>
      <c r="X36" s="195" t="s">
        <v>98</v>
      </c>
      <c r="Y36" s="130">
        <v>9</v>
      </c>
      <c r="Z36" s="31" t="s">
        <v>116</v>
      </c>
      <c r="AB36" s="138">
        <v>5.5</v>
      </c>
      <c r="AC36" s="274">
        <v>1.4090909090909092</v>
      </c>
      <c r="AD36" s="138">
        <v>1</v>
      </c>
      <c r="AE36" s="138">
        <v>3</v>
      </c>
      <c r="AF36" s="130" t="s">
        <v>97</v>
      </c>
      <c r="AG36" s="130" t="s">
        <v>77</v>
      </c>
      <c r="AH36" s="130">
        <v>10</v>
      </c>
      <c r="AI36" s="31" t="s">
        <v>116</v>
      </c>
      <c r="AK36" s="210">
        <v>10.1</v>
      </c>
      <c r="AL36" s="274">
        <v>1.3465346534653466</v>
      </c>
      <c r="AM36" s="210">
        <v>1</v>
      </c>
      <c r="AN36" s="210">
        <v>3</v>
      </c>
      <c r="AO36" s="277" t="s">
        <v>97</v>
      </c>
      <c r="AP36" s="277" t="s">
        <v>98</v>
      </c>
      <c r="AQ36" s="130">
        <v>11</v>
      </c>
      <c r="AR36" s="31" t="s">
        <v>116</v>
      </c>
      <c r="AT36" s="204">
        <v>5.7</v>
      </c>
      <c r="AU36" s="202">
        <v>1.3596491228070176</v>
      </c>
      <c r="AV36" s="138">
        <v>1</v>
      </c>
      <c r="AW36" s="31">
        <v>3</v>
      </c>
      <c r="AX36" s="138" t="s">
        <v>97</v>
      </c>
      <c r="AY36" s="138" t="s">
        <v>98</v>
      </c>
      <c r="AZ36" s="130">
        <v>12</v>
      </c>
      <c r="BA36" s="31" t="s">
        <v>116</v>
      </c>
      <c r="BC36" s="138">
        <v>12.1</v>
      </c>
      <c r="BD36" s="274">
        <v>1.1239669421487604</v>
      </c>
      <c r="BE36" s="138">
        <v>2</v>
      </c>
      <c r="BF36" s="138">
        <v>3</v>
      </c>
      <c r="BG36" s="130" t="s">
        <v>96</v>
      </c>
      <c r="BH36" s="130" t="s">
        <v>98</v>
      </c>
      <c r="BI36" s="130">
        <v>13</v>
      </c>
      <c r="BJ36" s="186" t="s">
        <v>116</v>
      </c>
      <c r="BL36" s="138">
        <v>12.4</v>
      </c>
      <c r="BM36" s="274">
        <v>1.096774193548387</v>
      </c>
      <c r="BN36" s="138">
        <v>2</v>
      </c>
      <c r="BO36" s="138">
        <v>4</v>
      </c>
      <c r="BP36" s="130" t="s">
        <v>97</v>
      </c>
      <c r="BQ36" s="130" t="s">
        <v>98</v>
      </c>
      <c r="BR36" s="130">
        <v>14</v>
      </c>
      <c r="BS36" s="176" t="s">
        <v>116</v>
      </c>
      <c r="BU36" s="203">
        <v>7.7</v>
      </c>
      <c r="BV36" s="201">
        <v>1.7662337662337662</v>
      </c>
      <c r="BW36" s="195">
        <v>1</v>
      </c>
      <c r="BX36" s="168">
        <v>1</v>
      </c>
      <c r="BY36" s="195" t="s">
        <v>95</v>
      </c>
      <c r="BZ36" s="195" t="s">
        <v>98</v>
      </c>
      <c r="CA36" s="130">
        <v>15</v>
      </c>
      <c r="CB36" s="31" t="s">
        <v>116</v>
      </c>
      <c r="CD36" s="195">
        <v>11.9</v>
      </c>
      <c r="CE36" s="273">
        <v>1.1428571428571428</v>
      </c>
      <c r="CF36" s="195">
        <v>2</v>
      </c>
      <c r="CG36" s="195">
        <v>5</v>
      </c>
      <c r="CH36" s="186" t="s">
        <v>97</v>
      </c>
      <c r="CI36" s="186" t="s">
        <v>112</v>
      </c>
      <c r="CJ36" s="130">
        <v>16</v>
      </c>
      <c r="CK36" s="31" t="s">
        <v>116</v>
      </c>
      <c r="CM36" s="138">
        <v>5.3</v>
      </c>
      <c r="CN36" s="274">
        <v>1.4622641509433962</v>
      </c>
      <c r="CO36" s="138">
        <v>2</v>
      </c>
      <c r="CP36" s="138">
        <v>3</v>
      </c>
      <c r="CQ36" s="130" t="s">
        <v>97</v>
      </c>
      <c r="CR36" s="130" t="s">
        <v>98</v>
      </c>
      <c r="CS36" s="130">
        <v>17</v>
      </c>
      <c r="CT36" s="176" t="s">
        <v>116</v>
      </c>
      <c r="CV36" s="203">
        <v>12.7</v>
      </c>
      <c r="CW36" s="201">
        <v>1.0708661417322836</v>
      </c>
      <c r="CX36" s="195">
        <v>1</v>
      </c>
      <c r="CY36" s="168">
        <v>3</v>
      </c>
      <c r="CZ36" s="195" t="s">
        <v>95</v>
      </c>
      <c r="DA36" s="195" t="s">
        <v>77</v>
      </c>
      <c r="DB36" s="130">
        <v>18</v>
      </c>
      <c r="DC36" s="31" t="s">
        <v>116</v>
      </c>
      <c r="DE36" s="195">
        <v>9</v>
      </c>
      <c r="DF36" s="273">
        <v>1.5111111111111111</v>
      </c>
      <c r="DG36" s="195">
        <v>1</v>
      </c>
      <c r="DH36" s="195">
        <v>3</v>
      </c>
      <c r="DI36" s="186" t="s">
        <v>97</v>
      </c>
      <c r="DJ36" s="186" t="s">
        <v>98</v>
      </c>
      <c r="DK36" s="130">
        <v>19</v>
      </c>
      <c r="DL36" s="31" t="s">
        <v>116</v>
      </c>
      <c r="DN36" s="138">
        <v>10.5</v>
      </c>
      <c r="DO36" s="274">
        <v>1.2952380952380953</v>
      </c>
      <c r="DP36" s="138">
        <v>1</v>
      </c>
      <c r="DQ36" s="138">
        <v>2</v>
      </c>
      <c r="DR36" s="130" t="s">
        <v>97</v>
      </c>
      <c r="DS36" s="130" t="s">
        <v>98</v>
      </c>
      <c r="DT36" s="186">
        <v>20</v>
      </c>
      <c r="DU36" s="176" t="s">
        <v>116</v>
      </c>
      <c r="EX36" s="203">
        <v>9</v>
      </c>
      <c r="EY36" s="201">
        <v>1.5111111111111111</v>
      </c>
      <c r="EZ36" s="195">
        <v>1</v>
      </c>
      <c r="FA36" s="195">
        <v>3</v>
      </c>
      <c r="FB36" s="195" t="s">
        <v>97</v>
      </c>
      <c r="FC36" s="195" t="s">
        <v>98</v>
      </c>
      <c r="FD36" s="186">
        <v>10</v>
      </c>
      <c r="FE36" s="31" t="s">
        <v>122</v>
      </c>
      <c r="FY36" s="203">
        <v>16.7</v>
      </c>
      <c r="FZ36" s="201">
        <v>0.81437125748502992</v>
      </c>
      <c r="GA36" s="195">
        <v>1</v>
      </c>
      <c r="GB36" s="200">
        <v>4</v>
      </c>
      <c r="GC36" s="195" t="s">
        <v>97</v>
      </c>
      <c r="GD36" s="195" t="s">
        <v>98</v>
      </c>
      <c r="GE36" s="186">
        <v>13</v>
      </c>
      <c r="GF36" s="31" t="s">
        <v>122</v>
      </c>
      <c r="IA36" s="204">
        <v>8.1</v>
      </c>
      <c r="IB36" s="274">
        <v>1.6790123456790125</v>
      </c>
      <c r="IC36" s="138">
        <v>1</v>
      </c>
      <c r="ID36" s="138">
        <v>3</v>
      </c>
      <c r="IE36" s="130" t="s">
        <v>97</v>
      </c>
      <c r="IF36" s="130" t="s">
        <v>98</v>
      </c>
      <c r="IG36" s="186">
        <v>19</v>
      </c>
      <c r="IH36" s="176" t="s">
        <v>122</v>
      </c>
      <c r="IJ36" s="195">
        <v>8.3000000000000007</v>
      </c>
      <c r="IK36" s="273">
        <v>1.6385542168674696</v>
      </c>
      <c r="IL36" s="195">
        <v>1</v>
      </c>
      <c r="IM36" s="195">
        <v>3</v>
      </c>
      <c r="IN36" s="186" t="s">
        <v>97</v>
      </c>
      <c r="IO36" s="186" t="s">
        <v>98</v>
      </c>
      <c r="IP36" s="130">
        <v>20</v>
      </c>
      <c r="IQ36" s="200" t="s">
        <v>122</v>
      </c>
      <c r="IS36" s="31">
        <v>4</v>
      </c>
      <c r="IT36" s="31">
        <v>1.46</v>
      </c>
    </row>
    <row r="37" spans="10:254">
      <c r="J37" s="210">
        <v>9.3000000000000007</v>
      </c>
      <c r="K37" s="274">
        <v>1.4623655913978493</v>
      </c>
      <c r="L37" s="210">
        <v>1</v>
      </c>
      <c r="M37" s="210">
        <v>3</v>
      </c>
      <c r="N37" s="277" t="s">
        <v>97</v>
      </c>
      <c r="O37" s="277" t="s">
        <v>98</v>
      </c>
      <c r="P37" s="130">
        <v>8</v>
      </c>
      <c r="Q37" s="31" t="s">
        <v>116</v>
      </c>
      <c r="S37" s="203">
        <v>7.7</v>
      </c>
      <c r="T37" s="201">
        <v>1.7662337662337662</v>
      </c>
      <c r="U37" s="195">
        <v>1</v>
      </c>
      <c r="V37" s="168">
        <v>3</v>
      </c>
      <c r="W37" s="195" t="s">
        <v>97</v>
      </c>
      <c r="X37" s="195" t="s">
        <v>98</v>
      </c>
      <c r="Y37" s="130">
        <v>9</v>
      </c>
      <c r="Z37" s="31" t="s">
        <v>116</v>
      </c>
      <c r="AB37" s="138">
        <v>4.8</v>
      </c>
      <c r="AC37" s="274">
        <v>1.6145833333333335</v>
      </c>
      <c r="AD37" s="138">
        <v>1</v>
      </c>
      <c r="AE37" s="138">
        <v>3</v>
      </c>
      <c r="AF37" s="130" t="s">
        <v>97</v>
      </c>
      <c r="AG37" s="130" t="s">
        <v>77</v>
      </c>
      <c r="AH37" s="130">
        <v>10</v>
      </c>
      <c r="AI37" s="31" t="s">
        <v>116</v>
      </c>
      <c r="AK37" s="210">
        <v>7.6</v>
      </c>
      <c r="AL37" s="274">
        <v>1.7894736842105263</v>
      </c>
      <c r="AM37" s="210">
        <v>1</v>
      </c>
      <c r="AN37" s="210">
        <v>4</v>
      </c>
      <c r="AO37" s="277" t="s">
        <v>97</v>
      </c>
      <c r="AP37" s="277" t="s">
        <v>99</v>
      </c>
      <c r="AQ37" s="130">
        <v>11</v>
      </c>
      <c r="AR37" s="31" t="s">
        <v>116</v>
      </c>
      <c r="AT37" s="204">
        <v>6.3</v>
      </c>
      <c r="AU37" s="202">
        <v>1.2301587301587302</v>
      </c>
      <c r="AV37" s="138">
        <v>1</v>
      </c>
      <c r="AW37" s="31">
        <v>3</v>
      </c>
      <c r="AX37" s="138" t="s">
        <v>97</v>
      </c>
      <c r="AY37" s="138" t="s">
        <v>98</v>
      </c>
      <c r="AZ37" s="130">
        <v>12</v>
      </c>
      <c r="BA37" s="31" t="s">
        <v>116</v>
      </c>
      <c r="BC37" s="195">
        <v>5.8</v>
      </c>
      <c r="BD37" s="273">
        <v>1.3362068965517242</v>
      </c>
      <c r="BE37" s="195">
        <v>1</v>
      </c>
      <c r="BF37" s="195">
        <v>3</v>
      </c>
      <c r="BG37" s="186" t="s">
        <v>97</v>
      </c>
      <c r="BH37" s="186" t="s">
        <v>98</v>
      </c>
      <c r="BI37" s="130">
        <v>13</v>
      </c>
      <c r="BJ37" s="186" t="s">
        <v>116</v>
      </c>
      <c r="BL37" t="s">
        <v>160</v>
      </c>
      <c r="BN37" s="284">
        <f>100*17/34</f>
        <v>50</v>
      </c>
      <c r="BU37" s="203">
        <v>7.3</v>
      </c>
      <c r="BV37" s="201">
        <v>1.8630136986301369</v>
      </c>
      <c r="BW37" s="195">
        <v>1</v>
      </c>
      <c r="BX37" s="168">
        <v>3</v>
      </c>
      <c r="BY37" s="195" t="s">
        <v>97</v>
      </c>
      <c r="BZ37" s="195" t="s">
        <v>98</v>
      </c>
      <c r="CA37" s="130">
        <v>15</v>
      </c>
      <c r="CB37" s="31" t="s">
        <v>116</v>
      </c>
      <c r="CD37" s="195">
        <v>10.4</v>
      </c>
      <c r="CE37" s="273">
        <v>1.3076923076923077</v>
      </c>
      <c r="CF37" s="195">
        <v>1</v>
      </c>
      <c r="CG37" s="195">
        <v>3</v>
      </c>
      <c r="CH37" s="186" t="s">
        <v>97</v>
      </c>
      <c r="CI37" s="186" t="s">
        <v>98</v>
      </c>
      <c r="CJ37" s="130">
        <v>16</v>
      </c>
      <c r="CK37" s="31" t="s">
        <v>116</v>
      </c>
      <c r="CM37" s="138">
        <v>6.7</v>
      </c>
      <c r="CN37" s="274">
        <v>1.1567164179104477</v>
      </c>
      <c r="CO37" s="138">
        <v>1</v>
      </c>
      <c r="CP37" s="138">
        <v>3</v>
      </c>
      <c r="CQ37" s="130" t="s">
        <v>97</v>
      </c>
      <c r="CR37" s="130" t="s">
        <v>98</v>
      </c>
      <c r="CS37" s="130">
        <v>17</v>
      </c>
      <c r="CT37" s="176" t="s">
        <v>116</v>
      </c>
      <c r="CV37" s="203">
        <v>12.9</v>
      </c>
      <c r="CW37" s="201">
        <v>1.0542635658914727</v>
      </c>
      <c r="CX37" s="195">
        <v>2</v>
      </c>
      <c r="CY37" s="168">
        <v>5</v>
      </c>
      <c r="CZ37" s="195" t="s">
        <v>97</v>
      </c>
      <c r="DA37" s="195" t="s">
        <v>100</v>
      </c>
      <c r="DB37" s="130">
        <v>18</v>
      </c>
      <c r="DC37" s="31" t="s">
        <v>116</v>
      </c>
      <c r="DE37" s="195">
        <v>9.5</v>
      </c>
      <c r="DF37" s="273">
        <v>1.4315789473684211</v>
      </c>
      <c r="DG37" s="195">
        <v>1</v>
      </c>
      <c r="DH37" s="195">
        <v>3</v>
      </c>
      <c r="DI37" s="186" t="s">
        <v>97</v>
      </c>
      <c r="DJ37" s="186" t="s">
        <v>98</v>
      </c>
      <c r="DK37" s="130">
        <v>19</v>
      </c>
      <c r="DL37" s="31" t="s">
        <v>116</v>
      </c>
      <c r="DN37" s="138">
        <v>7.5</v>
      </c>
      <c r="DO37" s="274">
        <v>1.8133333333333332</v>
      </c>
      <c r="DP37" s="138">
        <v>1</v>
      </c>
      <c r="DQ37" s="138">
        <v>3</v>
      </c>
      <c r="DR37" s="130" t="s">
        <v>97</v>
      </c>
      <c r="DS37" s="130" t="s">
        <v>98</v>
      </c>
      <c r="DT37" s="186">
        <v>20</v>
      </c>
      <c r="DU37" s="176" t="s">
        <v>116</v>
      </c>
      <c r="EX37" s="203">
        <v>7.7</v>
      </c>
      <c r="EY37" s="201">
        <v>1.7662337662337662</v>
      </c>
      <c r="EZ37" s="195">
        <v>1</v>
      </c>
      <c r="FA37" s="195">
        <v>3</v>
      </c>
      <c r="FB37" s="195" t="s">
        <v>97</v>
      </c>
      <c r="FC37" s="195" t="s">
        <v>98</v>
      </c>
      <c r="FD37" s="186">
        <v>10</v>
      </c>
      <c r="FE37" s="31" t="s">
        <v>122</v>
      </c>
      <c r="FY37" s="204">
        <v>8.8000000000000007</v>
      </c>
      <c r="FZ37" s="202">
        <v>1.5454545454545452</v>
      </c>
      <c r="GA37" s="138">
        <v>1</v>
      </c>
      <c r="GB37" s="176">
        <v>3</v>
      </c>
      <c r="GC37" s="138" t="s">
        <v>97</v>
      </c>
      <c r="GD37" s="138" t="s">
        <v>98</v>
      </c>
      <c r="GE37" s="186">
        <v>13</v>
      </c>
      <c r="GF37" s="31" t="s">
        <v>122</v>
      </c>
      <c r="IA37" s="204">
        <v>11.7</v>
      </c>
      <c r="IB37" s="274">
        <v>1.1623931623931625</v>
      </c>
      <c r="IC37" s="138">
        <v>1</v>
      </c>
      <c r="ID37" s="138">
        <v>3</v>
      </c>
      <c r="IE37" s="130" t="s">
        <v>97</v>
      </c>
      <c r="IF37" s="130" t="s">
        <v>112</v>
      </c>
      <c r="IG37" s="186">
        <v>19</v>
      </c>
      <c r="IH37" s="176" t="s">
        <v>122</v>
      </c>
      <c r="IJ37" s="138">
        <v>12.2</v>
      </c>
      <c r="IK37" s="274">
        <v>1.1147540983606559</v>
      </c>
      <c r="IL37" s="138">
        <v>1</v>
      </c>
      <c r="IM37" s="138">
        <v>4</v>
      </c>
      <c r="IN37" s="130" t="s">
        <v>97</v>
      </c>
      <c r="IO37" s="130" t="s">
        <v>98</v>
      </c>
      <c r="IP37" s="130">
        <v>20</v>
      </c>
      <c r="IQ37" s="200" t="s">
        <v>122</v>
      </c>
      <c r="IS37" s="31">
        <v>16</v>
      </c>
      <c r="IT37" s="31">
        <v>1.34</v>
      </c>
    </row>
    <row r="38" spans="10:254">
      <c r="J38" s="210">
        <v>10</v>
      </c>
      <c r="K38" s="274">
        <v>1.3599999999999999</v>
      </c>
      <c r="L38" s="210">
        <v>1</v>
      </c>
      <c r="M38" s="210">
        <v>3</v>
      </c>
      <c r="N38" s="277" t="s">
        <v>97</v>
      </c>
      <c r="O38" s="277" t="s">
        <v>98</v>
      </c>
      <c r="P38" s="130">
        <v>8</v>
      </c>
      <c r="Q38" s="31" t="s">
        <v>116</v>
      </c>
      <c r="S38" s="203">
        <v>9.4</v>
      </c>
      <c r="T38" s="201">
        <v>1.4468085106382977</v>
      </c>
      <c r="U38" s="195">
        <v>1</v>
      </c>
      <c r="V38" s="168">
        <v>3</v>
      </c>
      <c r="W38" s="195" t="s">
        <v>97</v>
      </c>
      <c r="X38" s="195" t="s">
        <v>98</v>
      </c>
      <c r="Y38" s="130">
        <v>9</v>
      </c>
      <c r="Z38" s="31" t="s">
        <v>116</v>
      </c>
      <c r="AB38" s="138">
        <v>6.1</v>
      </c>
      <c r="AC38" s="274">
        <v>1.2704918032786885</v>
      </c>
      <c r="AD38" s="138">
        <v>1</v>
      </c>
      <c r="AE38" s="138">
        <v>4</v>
      </c>
      <c r="AF38" s="130" t="s">
        <v>97</v>
      </c>
      <c r="AG38" s="130" t="s">
        <v>98</v>
      </c>
      <c r="AH38" s="130">
        <v>10</v>
      </c>
      <c r="AI38" s="31" t="s">
        <v>116</v>
      </c>
      <c r="AK38" s="210">
        <v>8.4</v>
      </c>
      <c r="AL38" s="274">
        <v>1.6190476190476188</v>
      </c>
      <c r="AM38" s="210">
        <v>1</v>
      </c>
      <c r="AN38" s="210">
        <v>3</v>
      </c>
      <c r="AO38" s="277" t="s">
        <v>97</v>
      </c>
      <c r="AP38" s="277" t="s">
        <v>112</v>
      </c>
      <c r="AQ38" s="130">
        <v>11</v>
      </c>
      <c r="AR38" s="31" t="s">
        <v>116</v>
      </c>
      <c r="AT38" s="204">
        <v>5.7</v>
      </c>
      <c r="AU38" s="202">
        <v>1.3596491228070176</v>
      </c>
      <c r="AV38" s="138">
        <v>1</v>
      </c>
      <c r="AW38" s="31">
        <v>3</v>
      </c>
      <c r="AX38" s="138" t="s">
        <v>97</v>
      </c>
      <c r="AY38" s="138" t="s">
        <v>98</v>
      </c>
      <c r="AZ38" s="130">
        <v>12</v>
      </c>
      <c r="BA38" s="31" t="s">
        <v>116</v>
      </c>
      <c r="BC38" s="195">
        <v>4.7</v>
      </c>
      <c r="BD38" s="273">
        <v>1.6489361702127658</v>
      </c>
      <c r="BE38" s="195">
        <v>1</v>
      </c>
      <c r="BF38" s="195">
        <v>3</v>
      </c>
      <c r="BG38" s="186" t="s">
        <v>97</v>
      </c>
      <c r="BH38" s="186" t="s">
        <v>98</v>
      </c>
      <c r="BI38" s="130">
        <v>13</v>
      </c>
      <c r="BJ38" s="186" t="s">
        <v>116</v>
      </c>
      <c r="BL38" t="s">
        <v>185</v>
      </c>
      <c r="BN38" s="328"/>
      <c r="BO38" s="328">
        <f>AVERAGE(BM3:BM36)</f>
        <v>1.3268087833369047</v>
      </c>
      <c r="BU38" s="203">
        <v>10.1</v>
      </c>
      <c r="BV38" s="201">
        <v>1.3465346534653466</v>
      </c>
      <c r="BW38" s="195">
        <v>1</v>
      </c>
      <c r="BX38" s="168">
        <v>3</v>
      </c>
      <c r="BY38" s="195" t="s">
        <v>97</v>
      </c>
      <c r="BZ38" s="195" t="s">
        <v>98</v>
      </c>
      <c r="CA38" s="130">
        <v>15</v>
      </c>
      <c r="CB38" s="31" t="s">
        <v>116</v>
      </c>
      <c r="CD38" s="138">
        <v>7.4</v>
      </c>
      <c r="CE38" s="274">
        <v>1.8378378378378377</v>
      </c>
      <c r="CF38" s="138">
        <v>1</v>
      </c>
      <c r="CG38" s="138">
        <v>2</v>
      </c>
      <c r="CH38" s="130" t="s">
        <v>97</v>
      </c>
      <c r="CI38" s="130" t="s">
        <v>98</v>
      </c>
      <c r="CJ38" s="130">
        <v>16</v>
      </c>
      <c r="CK38" s="31" t="s">
        <v>116</v>
      </c>
      <c r="CM38" s="138">
        <v>7.9</v>
      </c>
      <c r="CN38" s="274">
        <v>0.98101265822784811</v>
      </c>
      <c r="CO38" s="138">
        <v>1</v>
      </c>
      <c r="CP38" s="138">
        <v>4</v>
      </c>
      <c r="CQ38" s="130" t="s">
        <v>97</v>
      </c>
      <c r="CR38" s="130" t="s">
        <v>98</v>
      </c>
      <c r="CS38" s="130">
        <v>17</v>
      </c>
      <c r="CT38" s="176" t="s">
        <v>116</v>
      </c>
      <c r="CV38" s="203">
        <v>16.5</v>
      </c>
      <c r="CW38" s="201">
        <v>0.82424242424242422</v>
      </c>
      <c r="CX38" s="195">
        <v>1</v>
      </c>
      <c r="CY38" s="168">
        <v>4</v>
      </c>
      <c r="CZ38" s="195" t="s">
        <v>97</v>
      </c>
      <c r="DA38" s="195" t="s">
        <v>98</v>
      </c>
      <c r="DB38" s="130">
        <v>18</v>
      </c>
      <c r="DC38" s="31" t="s">
        <v>116</v>
      </c>
      <c r="DE38" s="195">
        <v>9.8000000000000007</v>
      </c>
      <c r="DF38" s="273">
        <v>1.3877551020408161</v>
      </c>
      <c r="DG38" s="195">
        <v>1</v>
      </c>
      <c r="DH38" s="195">
        <v>3</v>
      </c>
      <c r="DI38" s="186" t="s">
        <v>97</v>
      </c>
      <c r="DJ38" s="186" t="s">
        <v>98</v>
      </c>
      <c r="DK38" s="130">
        <v>19</v>
      </c>
      <c r="DL38" s="31" t="s">
        <v>116</v>
      </c>
      <c r="DN38" s="138">
        <v>11</v>
      </c>
      <c r="DO38" s="274">
        <v>1.2363636363636363</v>
      </c>
      <c r="DP38" s="138">
        <v>1</v>
      </c>
      <c r="DQ38" s="138">
        <v>3</v>
      </c>
      <c r="DR38" s="130" t="s">
        <v>97</v>
      </c>
      <c r="DS38" s="130" t="s">
        <v>98</v>
      </c>
      <c r="DT38" s="186">
        <v>20</v>
      </c>
      <c r="DU38" s="176" t="s">
        <v>116</v>
      </c>
      <c r="EX38" s="203">
        <v>7.8</v>
      </c>
      <c r="EY38" s="201">
        <v>1.7435897435897436</v>
      </c>
      <c r="EZ38" s="195">
        <v>1</v>
      </c>
      <c r="FA38" s="195">
        <v>3</v>
      </c>
      <c r="FB38" s="195" t="s">
        <v>97</v>
      </c>
      <c r="FC38" s="195" t="s">
        <v>98</v>
      </c>
      <c r="FD38" s="186">
        <v>10</v>
      </c>
      <c r="FE38" s="31" t="s">
        <v>122</v>
      </c>
      <c r="FY38" s="204">
        <v>10.5</v>
      </c>
      <c r="FZ38" s="202">
        <v>1.2952380952380953</v>
      </c>
      <c r="GA38" s="138">
        <v>1</v>
      </c>
      <c r="GB38" s="176">
        <v>3</v>
      </c>
      <c r="GC38" s="138" t="s">
        <v>97</v>
      </c>
      <c r="GD38" s="138" t="s">
        <v>98</v>
      </c>
      <c r="GE38" s="186">
        <v>13</v>
      </c>
      <c r="GF38" s="31" t="s">
        <v>122</v>
      </c>
      <c r="IA38" s="204">
        <v>12.5</v>
      </c>
      <c r="IB38" s="274">
        <v>1.0880000000000001</v>
      </c>
      <c r="IC38" s="138">
        <v>1</v>
      </c>
      <c r="ID38" s="138">
        <v>4</v>
      </c>
      <c r="IE38" s="130" t="s">
        <v>97</v>
      </c>
      <c r="IF38" s="130" t="s">
        <v>98</v>
      </c>
      <c r="IG38" s="186">
        <v>19</v>
      </c>
      <c r="IH38" s="176" t="s">
        <v>122</v>
      </c>
      <c r="IJ38" s="319" t="s">
        <v>160</v>
      </c>
      <c r="IL38">
        <f>100*22/35</f>
        <v>62.857142857142854</v>
      </c>
      <c r="IS38" s="31">
        <v>50</v>
      </c>
      <c r="IT38" s="31">
        <v>1.29</v>
      </c>
    </row>
    <row r="39" spans="10:254">
      <c r="J39" s="210">
        <v>10</v>
      </c>
      <c r="K39" s="274">
        <v>1.3599999999999999</v>
      </c>
      <c r="L39" s="210">
        <v>2</v>
      </c>
      <c r="M39" s="210">
        <v>3</v>
      </c>
      <c r="N39" s="277" t="s">
        <v>97</v>
      </c>
      <c r="O39" s="277" t="s">
        <v>98</v>
      </c>
      <c r="P39" s="130">
        <v>8</v>
      </c>
      <c r="Q39" s="31" t="s">
        <v>116</v>
      </c>
      <c r="S39" s="204">
        <v>11.6</v>
      </c>
      <c r="T39" s="202">
        <v>1.1724137931034482</v>
      </c>
      <c r="U39" s="138">
        <v>1</v>
      </c>
      <c r="V39" s="31">
        <v>4</v>
      </c>
      <c r="W39" s="138" t="s">
        <v>97</v>
      </c>
      <c r="X39" s="138" t="s">
        <v>98</v>
      </c>
      <c r="Y39" s="130">
        <v>9</v>
      </c>
      <c r="Z39" s="31" t="s">
        <v>116</v>
      </c>
      <c r="AB39" s="138">
        <v>6</v>
      </c>
      <c r="AC39" s="274">
        <v>1.2916666666666667</v>
      </c>
      <c r="AD39" s="138">
        <v>1</v>
      </c>
      <c r="AE39" s="138">
        <v>4</v>
      </c>
      <c r="AF39" s="130" t="s">
        <v>97</v>
      </c>
      <c r="AG39" s="130" t="s">
        <v>98</v>
      </c>
      <c r="AH39" s="130">
        <v>10</v>
      </c>
      <c r="AI39" s="31" t="s">
        <v>116</v>
      </c>
      <c r="AK39" s="210">
        <v>6.8</v>
      </c>
      <c r="AL39" s="274">
        <v>2</v>
      </c>
      <c r="AM39" s="210">
        <v>1</v>
      </c>
      <c r="AN39" s="210">
        <v>3</v>
      </c>
      <c r="AO39" s="277" t="s">
        <v>97</v>
      </c>
      <c r="AP39" s="277" t="s">
        <v>98</v>
      </c>
      <c r="AQ39" s="130">
        <v>11</v>
      </c>
      <c r="AR39" s="31" t="s">
        <v>116</v>
      </c>
      <c r="AT39" s="204">
        <v>5.8</v>
      </c>
      <c r="AU39" s="202">
        <v>1.3362068965517242</v>
      </c>
      <c r="AV39" s="138">
        <v>1</v>
      </c>
      <c r="AW39" s="31">
        <v>3</v>
      </c>
      <c r="AX39" s="138" t="s">
        <v>97</v>
      </c>
      <c r="AY39" s="138" t="s">
        <v>98</v>
      </c>
      <c r="AZ39" s="130">
        <v>12</v>
      </c>
      <c r="BA39" s="31" t="s">
        <v>116</v>
      </c>
      <c r="BC39" s="138">
        <v>5.6</v>
      </c>
      <c r="BD39" s="274">
        <v>1.3839285714285716</v>
      </c>
      <c r="BE39" s="138">
        <v>1</v>
      </c>
      <c r="BF39" s="138">
        <v>3</v>
      </c>
      <c r="BG39" s="130" t="s">
        <v>97</v>
      </c>
      <c r="BH39" s="130" t="s">
        <v>99</v>
      </c>
      <c r="BI39" s="130">
        <v>13</v>
      </c>
      <c r="BJ39" s="186" t="s">
        <v>116</v>
      </c>
      <c r="BO39" s="497"/>
      <c r="BU39" s="204">
        <v>11.1</v>
      </c>
      <c r="BV39" s="202">
        <v>1.2252252252252251</v>
      </c>
      <c r="BW39" s="138">
        <v>1</v>
      </c>
      <c r="BX39" s="31">
        <v>3</v>
      </c>
      <c r="BY39" s="138" t="s">
        <v>97</v>
      </c>
      <c r="BZ39" s="138" t="s">
        <v>98</v>
      </c>
      <c r="CA39" s="130">
        <v>15</v>
      </c>
      <c r="CB39" s="31" t="s">
        <v>116</v>
      </c>
      <c r="CD39" s="138">
        <v>9.5</v>
      </c>
      <c r="CE39" s="274">
        <v>1.4315789473684211</v>
      </c>
      <c r="CF39" s="138">
        <v>1</v>
      </c>
      <c r="CG39" s="138">
        <v>4</v>
      </c>
      <c r="CH39" s="130" t="s">
        <v>97</v>
      </c>
      <c r="CI39" s="130" t="s">
        <v>98</v>
      </c>
      <c r="CJ39" s="130">
        <v>16</v>
      </c>
      <c r="CK39" s="31" t="s">
        <v>116</v>
      </c>
      <c r="CM39" s="138">
        <v>4.4000000000000004</v>
      </c>
      <c r="CN39" s="274">
        <v>1.7613636363636362</v>
      </c>
      <c r="CO39" s="138">
        <v>1</v>
      </c>
      <c r="CP39" s="138">
        <v>3</v>
      </c>
      <c r="CQ39" s="130" t="s">
        <v>97</v>
      </c>
      <c r="CR39" s="130" t="s">
        <v>98</v>
      </c>
      <c r="CS39" s="130">
        <v>17</v>
      </c>
      <c r="CT39" s="176" t="s">
        <v>116</v>
      </c>
      <c r="CV39" s="203">
        <v>6.3</v>
      </c>
      <c r="CW39" s="201">
        <v>2.1587301587301586</v>
      </c>
      <c r="CX39" s="195">
        <v>1</v>
      </c>
      <c r="CY39" s="168">
        <v>3</v>
      </c>
      <c r="CZ39" s="195" t="s">
        <v>97</v>
      </c>
      <c r="DA39" s="195" t="s">
        <v>98</v>
      </c>
      <c r="DB39" s="130">
        <v>18</v>
      </c>
      <c r="DC39" s="31" t="s">
        <v>116</v>
      </c>
      <c r="DE39" s="195">
        <v>13</v>
      </c>
      <c r="DF39" s="273">
        <v>1.0461538461538462</v>
      </c>
      <c r="DG39" s="195">
        <v>1</v>
      </c>
      <c r="DH39" s="195">
        <v>4</v>
      </c>
      <c r="DI39" s="186" t="s">
        <v>97</v>
      </c>
      <c r="DJ39" s="186" t="s">
        <v>98</v>
      </c>
      <c r="DK39" s="130">
        <v>19</v>
      </c>
      <c r="DL39" s="31" t="s">
        <v>116</v>
      </c>
      <c r="DN39" s="138">
        <v>6.2</v>
      </c>
      <c r="DO39" s="274">
        <v>2.193548387096774</v>
      </c>
      <c r="DP39" s="138">
        <v>1</v>
      </c>
      <c r="DQ39" s="138">
        <v>3</v>
      </c>
      <c r="DR39" s="130" t="s">
        <v>97</v>
      </c>
      <c r="DS39" s="130" t="s">
        <v>98</v>
      </c>
      <c r="DT39" s="186">
        <v>20</v>
      </c>
      <c r="DU39" s="176" t="s">
        <v>116</v>
      </c>
      <c r="EX39" s="204">
        <v>8.9</v>
      </c>
      <c r="EY39" s="202">
        <v>1.5280898876404494</v>
      </c>
      <c r="EZ39" s="138">
        <v>1</v>
      </c>
      <c r="FA39" s="138">
        <v>3</v>
      </c>
      <c r="FB39" s="138" t="s">
        <v>97</v>
      </c>
      <c r="FC39" s="138" t="s">
        <v>112</v>
      </c>
      <c r="FD39" s="186">
        <v>10</v>
      </c>
      <c r="FE39" s="31" t="s">
        <v>122</v>
      </c>
      <c r="FY39" s="204">
        <v>7.3</v>
      </c>
      <c r="FZ39" s="202">
        <v>1.8630136986301369</v>
      </c>
      <c r="GA39" s="138">
        <v>1</v>
      </c>
      <c r="GB39" s="176">
        <v>3</v>
      </c>
      <c r="GC39" s="138" t="s">
        <v>97</v>
      </c>
      <c r="GD39" s="138" t="s">
        <v>98</v>
      </c>
      <c r="GE39" s="186">
        <v>13</v>
      </c>
      <c r="GF39" s="31" t="s">
        <v>122</v>
      </c>
      <c r="IA39" s="204">
        <v>8</v>
      </c>
      <c r="IB39" s="274">
        <v>1.7</v>
      </c>
      <c r="IC39" s="138">
        <v>2</v>
      </c>
      <c r="ID39" s="138">
        <v>3</v>
      </c>
      <c r="IE39" s="130" t="s">
        <v>97</v>
      </c>
      <c r="IF39" s="130" t="s">
        <v>98</v>
      </c>
      <c r="IG39" s="186">
        <v>19</v>
      </c>
      <c r="IH39" s="176" t="s">
        <v>122</v>
      </c>
      <c r="IJ39" s="319" t="s">
        <v>185</v>
      </c>
      <c r="IM39" s="328">
        <f>AVERAGE(IK3:IK37)</f>
        <v>1.0827867769272352</v>
      </c>
      <c r="IS39" s="31">
        <v>40</v>
      </c>
      <c r="IT39" s="31">
        <v>1.19</v>
      </c>
    </row>
    <row r="40" spans="10:254">
      <c r="J40" t="s">
        <v>160</v>
      </c>
      <c r="L40">
        <f>100*5/37</f>
        <v>13.513513513513514</v>
      </c>
      <c r="S40" s="204">
        <v>9.6</v>
      </c>
      <c r="T40" s="202">
        <v>1.4166666666666667</v>
      </c>
      <c r="U40" s="138">
        <v>1</v>
      </c>
      <c r="V40" s="31">
        <v>3</v>
      </c>
      <c r="W40" s="138" t="s">
        <v>97</v>
      </c>
      <c r="X40" s="138" t="s">
        <v>99</v>
      </c>
      <c r="Y40" s="130">
        <v>9</v>
      </c>
      <c r="Z40" s="31" t="s">
        <v>116</v>
      </c>
      <c r="AB40" s="195">
        <v>8.4</v>
      </c>
      <c r="AC40" s="273">
        <v>1.6190476190476188</v>
      </c>
      <c r="AD40" s="195">
        <v>1</v>
      </c>
      <c r="AE40" s="195">
        <v>3</v>
      </c>
      <c r="AF40" s="186" t="s">
        <v>97</v>
      </c>
      <c r="AG40" s="186" t="s">
        <v>98</v>
      </c>
      <c r="AH40" s="130">
        <v>10</v>
      </c>
      <c r="AI40" s="31" t="s">
        <v>116</v>
      </c>
      <c r="AK40" s="210">
        <v>6.7</v>
      </c>
      <c r="AL40" s="274">
        <v>2.0298507462686568</v>
      </c>
      <c r="AM40" s="210">
        <v>1</v>
      </c>
      <c r="AN40" s="210">
        <v>3</v>
      </c>
      <c r="AO40" s="277" t="s">
        <v>97</v>
      </c>
      <c r="AP40" s="277" t="s">
        <v>98</v>
      </c>
      <c r="AQ40" s="130">
        <v>11</v>
      </c>
      <c r="AR40" s="31" t="s">
        <v>116</v>
      </c>
      <c r="AT40" s="203">
        <v>14.1</v>
      </c>
      <c r="AU40" s="201">
        <v>0.96453900709219853</v>
      </c>
      <c r="AV40" s="195">
        <v>1</v>
      </c>
      <c r="AW40" s="168">
        <v>4</v>
      </c>
      <c r="AX40" s="195" t="s">
        <v>95</v>
      </c>
      <c r="AY40" s="195" t="s">
        <v>98</v>
      </c>
      <c r="AZ40" s="130">
        <v>12</v>
      </c>
      <c r="BA40" s="31" t="s">
        <v>116</v>
      </c>
      <c r="BC40" s="138">
        <v>5.6</v>
      </c>
      <c r="BD40" s="274">
        <v>1.3839285714285716</v>
      </c>
      <c r="BE40" s="138">
        <v>1</v>
      </c>
      <c r="BF40" s="138">
        <v>3</v>
      </c>
      <c r="BG40" s="130" t="s">
        <v>97</v>
      </c>
      <c r="BH40" s="130" t="s">
        <v>98</v>
      </c>
      <c r="BI40" s="130">
        <v>13</v>
      </c>
      <c r="BJ40" s="186" t="s">
        <v>116</v>
      </c>
      <c r="BU40" s="204">
        <v>10.4</v>
      </c>
      <c r="BV40" s="202">
        <v>1.3076923076923077</v>
      </c>
      <c r="BW40" s="138">
        <v>1</v>
      </c>
      <c r="BX40" s="31">
        <v>3</v>
      </c>
      <c r="BY40" s="138" t="s">
        <v>97</v>
      </c>
      <c r="BZ40" s="138" t="s">
        <v>98</v>
      </c>
      <c r="CA40" s="130">
        <v>15</v>
      </c>
      <c r="CB40" s="31" t="s">
        <v>116</v>
      </c>
      <c r="CD40" s="138">
        <v>9.1999999999999993</v>
      </c>
      <c r="CE40" s="274">
        <v>1.4782608695652175</v>
      </c>
      <c r="CF40" s="138">
        <v>1</v>
      </c>
      <c r="CG40" s="138">
        <v>3</v>
      </c>
      <c r="CH40" s="130" t="s">
        <v>97</v>
      </c>
      <c r="CI40" s="130" t="s">
        <v>98</v>
      </c>
      <c r="CJ40" s="130">
        <v>16</v>
      </c>
      <c r="CK40" s="31" t="s">
        <v>116</v>
      </c>
      <c r="CM40" s="138">
        <v>6.2</v>
      </c>
      <c r="CN40" s="274">
        <v>1.25</v>
      </c>
      <c r="CO40" s="138">
        <v>3</v>
      </c>
      <c r="CP40" s="138">
        <v>3</v>
      </c>
      <c r="CQ40" s="130" t="s">
        <v>97</v>
      </c>
      <c r="CR40" s="130" t="s">
        <v>112</v>
      </c>
      <c r="CS40" s="130">
        <v>17</v>
      </c>
      <c r="CT40" s="176" t="s">
        <v>116</v>
      </c>
      <c r="CV40" s="203">
        <v>7.9</v>
      </c>
      <c r="CW40" s="201">
        <v>1.721518987341772</v>
      </c>
      <c r="CX40" s="195">
        <v>1</v>
      </c>
      <c r="CY40" s="168">
        <v>3</v>
      </c>
      <c r="CZ40" s="195" t="s">
        <v>97</v>
      </c>
      <c r="DA40" s="195" t="s">
        <v>98</v>
      </c>
      <c r="DB40" s="130">
        <v>18</v>
      </c>
      <c r="DC40" s="31" t="s">
        <v>116</v>
      </c>
      <c r="DE40" s="138">
        <v>9.4</v>
      </c>
      <c r="DF40" s="274">
        <v>1.4468085106382977</v>
      </c>
      <c r="DG40" s="138">
        <v>1</v>
      </c>
      <c r="DH40" s="138">
        <v>3</v>
      </c>
      <c r="DI40" s="130" t="s">
        <v>97</v>
      </c>
      <c r="DJ40" s="130" t="s">
        <v>98</v>
      </c>
      <c r="DK40" s="130">
        <v>19</v>
      </c>
      <c r="DL40" s="31" t="s">
        <v>116</v>
      </c>
      <c r="DN40" s="138">
        <v>5.7</v>
      </c>
      <c r="DO40" s="274">
        <v>2.3859649122807016</v>
      </c>
      <c r="DP40" s="138">
        <v>2</v>
      </c>
      <c r="DQ40" s="138">
        <v>3</v>
      </c>
      <c r="DR40" s="130" t="s">
        <v>97</v>
      </c>
      <c r="DS40" s="130" t="s">
        <v>98</v>
      </c>
      <c r="DT40" s="186">
        <v>20</v>
      </c>
      <c r="DU40" s="176" t="s">
        <v>116</v>
      </c>
      <c r="EX40" s="204">
        <v>8.6</v>
      </c>
      <c r="EY40" s="202">
        <v>1.5813953488372092</v>
      </c>
      <c r="EZ40" s="138">
        <v>1</v>
      </c>
      <c r="FA40" s="138">
        <v>3</v>
      </c>
      <c r="FB40" s="138" t="s">
        <v>97</v>
      </c>
      <c r="FC40" s="138" t="s">
        <v>98</v>
      </c>
      <c r="FD40" s="186">
        <v>10</v>
      </c>
      <c r="FE40" s="31" t="s">
        <v>122</v>
      </c>
      <c r="FY40" s="204">
        <v>7.9</v>
      </c>
      <c r="FZ40" s="202">
        <v>1.721518987341772</v>
      </c>
      <c r="GA40" s="138">
        <v>2</v>
      </c>
      <c r="GB40" s="176">
        <v>5</v>
      </c>
      <c r="GC40" s="138" t="s">
        <v>97</v>
      </c>
      <c r="GD40" s="138" t="s">
        <v>98</v>
      </c>
      <c r="GE40" s="186">
        <v>13</v>
      </c>
      <c r="GF40" s="31" t="s">
        <v>122</v>
      </c>
      <c r="IA40" t="s">
        <v>162</v>
      </c>
      <c r="IC40">
        <f>100*21/37</f>
        <v>56.756756756756758</v>
      </c>
      <c r="IS40" s="31">
        <v>61</v>
      </c>
      <c r="IT40" s="31">
        <v>1.1200000000000001</v>
      </c>
    </row>
    <row r="41" spans="10:254">
      <c r="J41" t="s">
        <v>185</v>
      </c>
      <c r="M41" s="328">
        <f>AVERAGE(K3:K39)</f>
        <v>1.4116885696492099</v>
      </c>
      <c r="S41" s="204">
        <v>9.1999999999999993</v>
      </c>
      <c r="T41" s="202">
        <v>1.4782608695652175</v>
      </c>
      <c r="U41" s="138">
        <v>2</v>
      </c>
      <c r="V41" s="31">
        <v>3</v>
      </c>
      <c r="W41" s="138" t="s">
        <v>97</v>
      </c>
      <c r="X41" s="138" t="s">
        <v>98</v>
      </c>
      <c r="Y41" s="130">
        <v>9</v>
      </c>
      <c r="Z41" s="31" t="s">
        <v>116</v>
      </c>
      <c r="AB41" s="195">
        <v>9.1</v>
      </c>
      <c r="AC41" s="273">
        <v>1.4945054945054945</v>
      </c>
      <c r="AD41" s="195">
        <v>1</v>
      </c>
      <c r="AE41" s="195">
        <v>4</v>
      </c>
      <c r="AF41" s="186" t="s">
        <v>97</v>
      </c>
      <c r="AG41" s="186" t="s">
        <v>98</v>
      </c>
      <c r="AH41" s="130">
        <v>10</v>
      </c>
      <c r="AI41" s="31" t="s">
        <v>116</v>
      </c>
      <c r="AK41" s="210">
        <v>6.9</v>
      </c>
      <c r="AL41" s="274">
        <v>1.9710144927536231</v>
      </c>
      <c r="AM41" s="210">
        <v>1</v>
      </c>
      <c r="AN41" s="210">
        <v>3</v>
      </c>
      <c r="AO41" s="277" t="s">
        <v>97</v>
      </c>
      <c r="AP41" s="277" t="s">
        <v>112</v>
      </c>
      <c r="AQ41" s="130">
        <v>11</v>
      </c>
      <c r="AR41" s="31" t="s">
        <v>116</v>
      </c>
      <c r="AT41" s="203">
        <v>10.199999999999999</v>
      </c>
      <c r="AU41" s="201">
        <v>1.3333333333333335</v>
      </c>
      <c r="AV41" s="195">
        <v>2</v>
      </c>
      <c r="AW41" s="168">
        <v>3</v>
      </c>
      <c r="AX41" s="195" t="s">
        <v>97</v>
      </c>
      <c r="AY41" s="195" t="s">
        <v>98</v>
      </c>
      <c r="AZ41" s="130">
        <v>12</v>
      </c>
      <c r="BA41" s="31" t="s">
        <v>116</v>
      </c>
      <c r="BC41" s="138">
        <v>5.2</v>
      </c>
      <c r="BD41" s="274">
        <v>1.4903846153846154</v>
      </c>
      <c r="BE41" s="138">
        <v>1</v>
      </c>
      <c r="BF41" s="138">
        <v>3</v>
      </c>
      <c r="BG41" s="130" t="s">
        <v>97</v>
      </c>
      <c r="BH41" s="130" t="s">
        <v>98</v>
      </c>
      <c r="BI41" s="130">
        <v>13</v>
      </c>
      <c r="BJ41" s="186" t="s">
        <v>116</v>
      </c>
      <c r="BU41" t="s">
        <v>161</v>
      </c>
      <c r="BW41">
        <f>100*21/38</f>
        <v>55.263157894736842</v>
      </c>
      <c r="CD41" s="138">
        <v>38.299999999999997</v>
      </c>
      <c r="CE41" s="274">
        <v>0.35509138381201044</v>
      </c>
      <c r="CF41" s="138">
        <v>4</v>
      </c>
      <c r="CG41" s="138">
        <v>5</v>
      </c>
      <c r="CH41" s="130" t="s">
        <v>97</v>
      </c>
      <c r="CI41" s="130" t="s">
        <v>100</v>
      </c>
      <c r="CJ41" s="130">
        <v>16</v>
      </c>
      <c r="CK41" s="31" t="s">
        <v>116</v>
      </c>
      <c r="CM41" s="138">
        <v>5.6</v>
      </c>
      <c r="CN41" s="274">
        <v>1.3839285714285716</v>
      </c>
      <c r="CO41" s="138">
        <v>1</v>
      </c>
      <c r="CP41" s="138">
        <v>3</v>
      </c>
      <c r="CQ41" s="130" t="s">
        <v>97</v>
      </c>
      <c r="CR41" s="130" t="s">
        <v>98</v>
      </c>
      <c r="CS41" s="130">
        <v>17</v>
      </c>
      <c r="CT41" s="176" t="s">
        <v>116</v>
      </c>
      <c r="CV41" s="203">
        <v>8.1</v>
      </c>
      <c r="CW41" s="201">
        <v>1.6790123456790125</v>
      </c>
      <c r="CX41" s="195">
        <v>1</v>
      </c>
      <c r="CY41" s="168">
        <v>3</v>
      </c>
      <c r="CZ41" s="195" t="s">
        <v>97</v>
      </c>
      <c r="DA41" s="195" t="s">
        <v>98</v>
      </c>
      <c r="DB41" s="130">
        <v>18</v>
      </c>
      <c r="DC41" s="31" t="s">
        <v>116</v>
      </c>
      <c r="DE41" s="138">
        <v>7.4</v>
      </c>
      <c r="DF41" s="274">
        <v>1.8378378378378377</v>
      </c>
      <c r="DG41" s="138">
        <v>1</v>
      </c>
      <c r="DH41" s="138">
        <v>3</v>
      </c>
      <c r="DI41" s="130" t="s">
        <v>97</v>
      </c>
      <c r="DJ41" s="130" t="s">
        <v>98</v>
      </c>
      <c r="DK41" s="130">
        <v>19</v>
      </c>
      <c r="DL41" s="31" t="s">
        <v>116</v>
      </c>
      <c r="DN41" s="138">
        <v>8.1</v>
      </c>
      <c r="DO41" s="274">
        <v>1.6790123456790125</v>
      </c>
      <c r="DP41" s="138">
        <v>1</v>
      </c>
      <c r="DQ41" s="138">
        <v>3</v>
      </c>
      <c r="DR41" s="130" t="s">
        <v>97</v>
      </c>
      <c r="DS41" s="130" t="s">
        <v>98</v>
      </c>
      <c r="DT41" s="186">
        <v>20</v>
      </c>
      <c r="DU41" s="176" t="s">
        <v>116</v>
      </c>
      <c r="EX41" s="204">
        <v>10.4</v>
      </c>
      <c r="EY41" s="202">
        <v>1.3076923076923077</v>
      </c>
      <c r="EZ41" s="138">
        <v>2</v>
      </c>
      <c r="FA41" s="138">
        <v>4</v>
      </c>
      <c r="FB41" s="138" t="s">
        <v>97</v>
      </c>
      <c r="FC41" s="138" t="s">
        <v>98</v>
      </c>
      <c r="FD41" s="186">
        <v>10</v>
      </c>
      <c r="FE41" s="31" t="s">
        <v>122</v>
      </c>
      <c r="FY41" t="s">
        <v>160</v>
      </c>
      <c r="GA41">
        <f>100*23/38</f>
        <v>60.526315789473685</v>
      </c>
      <c r="IA41" t="s">
        <v>185</v>
      </c>
      <c r="IC41" s="328"/>
      <c r="ID41" s="328">
        <f>AVERAGE(IB3:IB39)</f>
        <v>1.2260872588352465</v>
      </c>
      <c r="IS41" s="31">
        <v>58</v>
      </c>
      <c r="IT41" s="31">
        <v>1.06</v>
      </c>
    </row>
    <row r="42" spans="10:254">
      <c r="S42" s="204">
        <v>8.1999999999999993</v>
      </c>
      <c r="T42" s="202">
        <v>1.6585365853658538</v>
      </c>
      <c r="U42" s="138">
        <v>1</v>
      </c>
      <c r="V42" s="31">
        <v>3</v>
      </c>
      <c r="W42" s="138" t="s">
        <v>97</v>
      </c>
      <c r="X42" s="138" t="s">
        <v>98</v>
      </c>
      <c r="Y42" s="130">
        <v>9</v>
      </c>
      <c r="Z42" s="31" t="s">
        <v>116</v>
      </c>
      <c r="AB42" s="195">
        <v>9.1</v>
      </c>
      <c r="AC42" s="273">
        <v>1.4945054945054945</v>
      </c>
      <c r="AD42" s="195">
        <v>1</v>
      </c>
      <c r="AE42" s="195">
        <v>3</v>
      </c>
      <c r="AF42" s="186" t="s">
        <v>97</v>
      </c>
      <c r="AG42" s="186" t="s">
        <v>98</v>
      </c>
      <c r="AH42" s="130">
        <v>10</v>
      </c>
      <c r="AI42" s="31" t="s">
        <v>116</v>
      </c>
      <c r="AK42" s="210">
        <v>7.8</v>
      </c>
      <c r="AL42" s="274">
        <v>1.7435897435897436</v>
      </c>
      <c r="AM42" s="210">
        <v>1</v>
      </c>
      <c r="AN42" s="210">
        <v>3</v>
      </c>
      <c r="AO42" s="277" t="s">
        <v>97</v>
      </c>
      <c r="AP42" s="277" t="s">
        <v>98</v>
      </c>
      <c r="AQ42" s="130">
        <v>11</v>
      </c>
      <c r="AR42" s="31" t="s">
        <v>116</v>
      </c>
      <c r="AT42" s="203">
        <v>12.1</v>
      </c>
      <c r="AU42" s="201">
        <v>1.1239669421487604</v>
      </c>
      <c r="AV42" s="195">
        <v>1</v>
      </c>
      <c r="AW42" s="168">
        <v>3</v>
      </c>
      <c r="AX42" s="195" t="s">
        <v>97</v>
      </c>
      <c r="AY42" s="195" t="s">
        <v>98</v>
      </c>
      <c r="AZ42" s="130">
        <v>12</v>
      </c>
      <c r="BA42" s="31" t="s">
        <v>116</v>
      </c>
      <c r="BC42" s="138">
        <v>6.6</v>
      </c>
      <c r="BD42" s="274">
        <v>1.1742424242424243</v>
      </c>
      <c r="BE42" s="138">
        <v>1</v>
      </c>
      <c r="BF42" s="138">
        <v>3</v>
      </c>
      <c r="BG42" s="130" t="s">
        <v>97</v>
      </c>
      <c r="BH42" s="130" t="s">
        <v>98</v>
      </c>
      <c r="BI42" s="130">
        <v>13</v>
      </c>
      <c r="BJ42" s="186" t="s">
        <v>116</v>
      </c>
      <c r="BU42" t="s">
        <v>185</v>
      </c>
      <c r="BW42" s="328"/>
      <c r="BX42" s="328">
        <f>AVERAGE(BV3:BV40)</f>
        <v>1.2263060395366139</v>
      </c>
      <c r="CD42" s="138">
        <v>13.3</v>
      </c>
      <c r="CE42" s="274">
        <v>1.0225563909774436</v>
      </c>
      <c r="CF42" s="138">
        <v>1</v>
      </c>
      <c r="CG42" s="138">
        <v>4</v>
      </c>
      <c r="CH42" s="130" t="s">
        <v>97</v>
      </c>
      <c r="CI42" s="130" t="s">
        <v>98</v>
      </c>
      <c r="CJ42" s="130">
        <v>16</v>
      </c>
      <c r="CK42" s="31" t="s">
        <v>116</v>
      </c>
      <c r="CM42" s="138">
        <v>5.8</v>
      </c>
      <c r="CN42" s="274">
        <v>1.3362068965517242</v>
      </c>
      <c r="CO42" s="138">
        <v>1</v>
      </c>
      <c r="CP42" s="138">
        <v>3</v>
      </c>
      <c r="CQ42" s="130" t="s">
        <v>97</v>
      </c>
      <c r="CR42" s="130" t="s">
        <v>99</v>
      </c>
      <c r="CS42" s="130">
        <v>17</v>
      </c>
      <c r="CT42" s="176" t="s">
        <v>116</v>
      </c>
      <c r="CV42" s="204">
        <v>17.2</v>
      </c>
      <c r="CW42" s="202">
        <v>0.79069767441860461</v>
      </c>
      <c r="CX42" s="138">
        <v>1</v>
      </c>
      <c r="CY42" s="31">
        <v>4</v>
      </c>
      <c r="CZ42" s="138" t="s">
        <v>97</v>
      </c>
      <c r="DA42" s="138" t="s">
        <v>98</v>
      </c>
      <c r="DB42" s="130">
        <v>18</v>
      </c>
      <c r="DC42" s="31" t="s">
        <v>116</v>
      </c>
      <c r="DE42" s="138">
        <v>10.8</v>
      </c>
      <c r="DF42" s="274">
        <v>1.2592592592592591</v>
      </c>
      <c r="DG42" s="138">
        <v>1</v>
      </c>
      <c r="DH42" s="138">
        <v>3</v>
      </c>
      <c r="DI42" s="130" t="s">
        <v>97</v>
      </c>
      <c r="DJ42" s="130" t="s">
        <v>98</v>
      </c>
      <c r="DK42" s="130">
        <v>19</v>
      </c>
      <c r="DL42" s="31" t="s">
        <v>116</v>
      </c>
      <c r="DN42" t="s">
        <v>160</v>
      </c>
      <c r="DP42">
        <f>100*18/39</f>
        <v>46.153846153846153</v>
      </c>
      <c r="EX42" s="204">
        <v>9.9</v>
      </c>
      <c r="EY42" s="202">
        <v>1.3737373737373737</v>
      </c>
      <c r="EZ42" s="138">
        <v>1</v>
      </c>
      <c r="FA42" s="138">
        <v>3</v>
      </c>
      <c r="FB42" s="138" t="s">
        <v>97</v>
      </c>
      <c r="FC42" s="138" t="s">
        <v>98</v>
      </c>
      <c r="FD42" s="186">
        <v>10</v>
      </c>
      <c r="FE42" s="31" t="s">
        <v>122</v>
      </c>
      <c r="FY42" t="s">
        <v>185</v>
      </c>
      <c r="GB42" s="328">
        <f>AVERAGE(FZ3:FZ40)</f>
        <v>1.1167002038923255</v>
      </c>
      <c r="GC42" s="328"/>
      <c r="IS42" s="31">
        <v>63</v>
      </c>
      <c r="IT42" s="31">
        <v>1.17</v>
      </c>
    </row>
    <row r="43" spans="10:254">
      <c r="S43" s="204">
        <v>8.8000000000000007</v>
      </c>
      <c r="T43" s="202">
        <v>1.5454545454545452</v>
      </c>
      <c r="U43" s="138">
        <v>1</v>
      </c>
      <c r="V43" s="31">
        <v>3</v>
      </c>
      <c r="W43" s="138" t="s">
        <v>97</v>
      </c>
      <c r="X43" s="138" t="s">
        <v>98</v>
      </c>
      <c r="Y43" s="130">
        <v>9</v>
      </c>
      <c r="Z43" s="31" t="s">
        <v>116</v>
      </c>
      <c r="AB43" s="195">
        <v>7.2</v>
      </c>
      <c r="AC43" s="273">
        <v>1.8888888888888888</v>
      </c>
      <c r="AD43" s="195">
        <v>1</v>
      </c>
      <c r="AE43" s="195">
        <v>3</v>
      </c>
      <c r="AF43" s="186" t="s">
        <v>97</v>
      </c>
      <c r="AG43" s="186" t="s">
        <v>98</v>
      </c>
      <c r="AH43" s="130">
        <v>10</v>
      </c>
      <c r="AI43" s="31" t="s">
        <v>116</v>
      </c>
      <c r="AK43" s="210">
        <v>8.9</v>
      </c>
      <c r="AL43" s="274">
        <v>1.5280898876404494</v>
      </c>
      <c r="AM43" s="210">
        <v>2</v>
      </c>
      <c r="AN43" s="210">
        <v>3</v>
      </c>
      <c r="AO43" s="277" t="s">
        <v>97</v>
      </c>
      <c r="AP43" s="277" t="s">
        <v>98</v>
      </c>
      <c r="AQ43" s="130">
        <v>11</v>
      </c>
      <c r="AR43" s="31" t="s">
        <v>116</v>
      </c>
      <c r="AT43" s="203">
        <v>7.6</v>
      </c>
      <c r="AU43" s="201">
        <v>1.7894736842105263</v>
      </c>
      <c r="AV43" s="195">
        <v>1</v>
      </c>
      <c r="AW43" s="168">
        <v>3</v>
      </c>
      <c r="AX43" s="195" t="s">
        <v>97</v>
      </c>
      <c r="AY43" s="195" t="s">
        <v>98</v>
      </c>
      <c r="AZ43" s="130">
        <v>12</v>
      </c>
      <c r="BA43" s="31" t="s">
        <v>116</v>
      </c>
      <c r="BC43" s="138">
        <v>5.6</v>
      </c>
      <c r="BD43" s="274">
        <v>1.3839285714285716</v>
      </c>
      <c r="BE43" s="138">
        <v>1</v>
      </c>
      <c r="BF43" s="138">
        <v>4</v>
      </c>
      <c r="BG43" s="130" t="s">
        <v>97</v>
      </c>
      <c r="BH43" s="130" t="s">
        <v>98</v>
      </c>
      <c r="BI43" s="130">
        <v>13</v>
      </c>
      <c r="BJ43" s="186" t="s">
        <v>116</v>
      </c>
      <c r="CD43" t="s">
        <v>160</v>
      </c>
      <c r="CF43">
        <f>100*16/40</f>
        <v>40</v>
      </c>
      <c r="CM43" s="138">
        <v>4.5999999999999996</v>
      </c>
      <c r="CN43" s="274">
        <v>1.6847826086956523</v>
      </c>
      <c r="CO43" s="138">
        <v>1</v>
      </c>
      <c r="CP43" s="138">
        <v>3</v>
      </c>
      <c r="CQ43" s="130" t="s">
        <v>97</v>
      </c>
      <c r="CR43" s="130" t="s">
        <v>98</v>
      </c>
      <c r="CS43" s="130">
        <v>17</v>
      </c>
      <c r="CT43" s="176" t="s">
        <v>116</v>
      </c>
      <c r="CV43" s="204">
        <v>12.9</v>
      </c>
      <c r="CW43" s="202">
        <v>1.0542635658914727</v>
      </c>
      <c r="CX43" s="138">
        <v>1</v>
      </c>
      <c r="CY43" s="31">
        <v>3</v>
      </c>
      <c r="CZ43" s="138" t="s">
        <v>97</v>
      </c>
      <c r="DA43" s="138" t="s">
        <v>112</v>
      </c>
      <c r="DB43" s="130">
        <v>18</v>
      </c>
      <c r="DC43" s="31" t="s">
        <v>116</v>
      </c>
      <c r="DE43" s="138">
        <v>8.1999999999999993</v>
      </c>
      <c r="DF43" s="274">
        <v>1.6585365853658538</v>
      </c>
      <c r="DG43" s="138">
        <v>1</v>
      </c>
      <c r="DH43" s="138">
        <v>3</v>
      </c>
      <c r="DI43" s="130" t="s">
        <v>97</v>
      </c>
      <c r="DJ43" s="130" t="s">
        <v>98</v>
      </c>
      <c r="DK43" s="130">
        <v>19</v>
      </c>
      <c r="DL43" s="31" t="s">
        <v>116</v>
      </c>
      <c r="DN43" t="s">
        <v>185</v>
      </c>
      <c r="DP43" s="328"/>
      <c r="DQ43" s="328">
        <f>AVERAGE(DO3:DO41)</f>
        <v>1.3835272648597579</v>
      </c>
      <c r="EX43" s="204">
        <v>9.6999999999999993</v>
      </c>
      <c r="EY43" s="202">
        <v>1.4020618556701032</v>
      </c>
      <c r="EZ43" s="138">
        <v>1</v>
      </c>
      <c r="FA43" s="138">
        <v>4</v>
      </c>
      <c r="FB43" s="138" t="s">
        <v>97</v>
      </c>
      <c r="FC43" s="138" t="s">
        <v>77</v>
      </c>
      <c r="FD43" s="186">
        <v>10</v>
      </c>
      <c r="FE43" s="31" t="s">
        <v>122</v>
      </c>
      <c r="IS43" s="31">
        <v>38</v>
      </c>
      <c r="IT43" s="31">
        <v>1.1200000000000001</v>
      </c>
    </row>
    <row r="44" spans="10:254">
      <c r="S44" s="204">
        <v>10.3</v>
      </c>
      <c r="T44" s="202">
        <v>1.320388349514563</v>
      </c>
      <c r="U44" s="138">
        <v>1</v>
      </c>
      <c r="V44" s="31">
        <v>3</v>
      </c>
      <c r="W44" s="138" t="s">
        <v>97</v>
      </c>
      <c r="X44" s="138" t="s">
        <v>98</v>
      </c>
      <c r="Y44" s="130">
        <v>9</v>
      </c>
      <c r="Z44" s="31" t="s">
        <v>116</v>
      </c>
      <c r="AB44" s="195">
        <v>9.4</v>
      </c>
      <c r="AC44" s="273">
        <v>1.4468085106382977</v>
      </c>
      <c r="AD44" s="195">
        <v>2</v>
      </c>
      <c r="AE44" s="195">
        <v>4</v>
      </c>
      <c r="AF44" s="186" t="s">
        <v>97</v>
      </c>
      <c r="AG44" s="186" t="s">
        <v>98</v>
      </c>
      <c r="AH44" s="130">
        <v>10</v>
      </c>
      <c r="AI44" s="31" t="s">
        <v>116</v>
      </c>
      <c r="AK44" s="319" t="s">
        <v>160</v>
      </c>
      <c r="AM44">
        <f>100*15/41</f>
        <v>36.585365853658537</v>
      </c>
      <c r="AT44" s="204">
        <v>8.6999999999999993</v>
      </c>
      <c r="AU44" s="202">
        <v>1.5632183908045978</v>
      </c>
      <c r="AV44" s="138">
        <v>1</v>
      </c>
      <c r="AW44" s="31">
        <v>3</v>
      </c>
      <c r="AX44" s="138" t="s">
        <v>97</v>
      </c>
      <c r="AY44" s="138" t="s">
        <v>99</v>
      </c>
      <c r="AZ44" s="130">
        <v>12</v>
      </c>
      <c r="BA44" s="31" t="s">
        <v>116</v>
      </c>
      <c r="BC44" s="138">
        <v>5.9</v>
      </c>
      <c r="BD44" s="274">
        <v>1.3135593220338981</v>
      </c>
      <c r="BE44" s="138">
        <v>5</v>
      </c>
      <c r="BF44" s="138">
        <v>3</v>
      </c>
      <c r="BG44" s="130" t="s">
        <v>97</v>
      </c>
      <c r="BH44" s="130" t="s">
        <v>98</v>
      </c>
      <c r="BI44" s="130">
        <v>13</v>
      </c>
      <c r="BJ44" s="186" t="s">
        <v>116</v>
      </c>
      <c r="CD44" t="s">
        <v>185</v>
      </c>
      <c r="CG44" s="328">
        <f>AVERAGE(CE3:CE42)</f>
        <v>1.0479960788642129</v>
      </c>
      <c r="CM44" s="138">
        <v>5.4</v>
      </c>
      <c r="CN44" s="274">
        <v>1.4351851851851851</v>
      </c>
      <c r="CO44" s="138">
        <v>1</v>
      </c>
      <c r="CP44" s="138">
        <v>3</v>
      </c>
      <c r="CQ44" s="130" t="s">
        <v>97</v>
      </c>
      <c r="CR44" s="130" t="s">
        <v>98</v>
      </c>
      <c r="CS44" s="130">
        <v>17</v>
      </c>
      <c r="CT44" s="176" t="s">
        <v>116</v>
      </c>
      <c r="CV44" s="204">
        <v>7.7</v>
      </c>
      <c r="CW44" s="202">
        <v>1.7662337662337662</v>
      </c>
      <c r="CX44" s="138">
        <v>1</v>
      </c>
      <c r="CY44" s="31">
        <v>3</v>
      </c>
      <c r="CZ44" s="138" t="s">
        <v>97</v>
      </c>
      <c r="DA44" s="138" t="s">
        <v>98</v>
      </c>
      <c r="DB44" s="130">
        <v>18</v>
      </c>
      <c r="DC44" s="31" t="s">
        <v>116</v>
      </c>
      <c r="DE44" t="s">
        <v>160</v>
      </c>
      <c r="DG44">
        <f>100*20/41</f>
        <v>48.780487804878049</v>
      </c>
      <c r="EX44" s="204">
        <v>8</v>
      </c>
      <c r="EY44" s="202">
        <v>1.7</v>
      </c>
      <c r="EZ44" s="138">
        <v>1</v>
      </c>
      <c r="FA44" s="138">
        <v>3</v>
      </c>
      <c r="FB44" s="138" t="s">
        <v>97</v>
      </c>
      <c r="FC44" s="138" t="s">
        <v>98</v>
      </c>
      <c r="FD44" s="186">
        <v>10</v>
      </c>
      <c r="FE44" s="31" t="s">
        <v>122</v>
      </c>
      <c r="IS44" s="31">
        <v>57</v>
      </c>
      <c r="IT44" s="31">
        <v>1.23</v>
      </c>
    </row>
    <row r="45" spans="10:254">
      <c r="S45" s="204">
        <v>9.6</v>
      </c>
      <c r="T45" s="202">
        <v>1.4166666666666667</v>
      </c>
      <c r="U45" s="138">
        <v>1</v>
      </c>
      <c r="V45" s="31">
        <v>3</v>
      </c>
      <c r="W45" s="138" t="s">
        <v>97</v>
      </c>
      <c r="X45" s="138" t="s">
        <v>98</v>
      </c>
      <c r="Y45" s="130">
        <v>9</v>
      </c>
      <c r="Z45" s="31" t="s">
        <v>116</v>
      </c>
      <c r="AB45" s="195">
        <v>7.4</v>
      </c>
      <c r="AC45" s="273">
        <v>1.8378378378378377</v>
      </c>
      <c r="AD45" s="195">
        <v>2</v>
      </c>
      <c r="AE45" s="195">
        <v>3</v>
      </c>
      <c r="AF45" s="186" t="s">
        <v>97</v>
      </c>
      <c r="AG45" s="186" t="s">
        <v>306</v>
      </c>
      <c r="AH45" s="130">
        <v>10</v>
      </c>
      <c r="AI45" s="31" t="s">
        <v>116</v>
      </c>
      <c r="AK45" s="319" t="s">
        <v>185</v>
      </c>
      <c r="AN45" s="328">
        <f>AVERAGE(AL3:AL43)</f>
        <v>1.3886822674519865</v>
      </c>
      <c r="AT45" s="204">
        <v>7.2</v>
      </c>
      <c r="AU45" s="202">
        <v>1.8888888888888888</v>
      </c>
      <c r="AV45" s="138">
        <v>1</v>
      </c>
      <c r="AW45" s="31">
        <v>3</v>
      </c>
      <c r="AX45" s="138" t="s">
        <v>97</v>
      </c>
      <c r="AY45" s="138" t="s">
        <v>100</v>
      </c>
      <c r="AZ45" s="130">
        <v>12</v>
      </c>
      <c r="BA45" s="31" t="s">
        <v>116</v>
      </c>
      <c r="BC45" s="138">
        <v>9.8000000000000007</v>
      </c>
      <c r="BD45" s="274">
        <v>0.79081632653061218</v>
      </c>
      <c r="BE45" s="138">
        <v>2</v>
      </c>
      <c r="BF45" s="138">
        <v>3</v>
      </c>
      <c r="BG45" s="130" t="s">
        <v>97</v>
      </c>
      <c r="BH45" s="130" t="s">
        <v>99</v>
      </c>
      <c r="BI45" s="130">
        <v>13</v>
      </c>
      <c r="BJ45" s="186" t="s">
        <v>116</v>
      </c>
      <c r="CM45" s="138">
        <v>5.5</v>
      </c>
      <c r="CN45" s="274">
        <v>1.4090909090909092</v>
      </c>
      <c r="CO45" s="138">
        <v>1</v>
      </c>
      <c r="CP45" s="138">
        <v>3</v>
      </c>
      <c r="CQ45" s="130" t="s">
        <v>97</v>
      </c>
      <c r="CR45" s="130" t="s">
        <v>98</v>
      </c>
      <c r="CS45" s="130">
        <v>17</v>
      </c>
      <c r="CT45" s="176" t="s">
        <v>116</v>
      </c>
      <c r="CV45" s="204">
        <v>9.9</v>
      </c>
      <c r="CW45" s="202">
        <v>1.3737373737373737</v>
      </c>
      <c r="CX45" s="138">
        <v>2</v>
      </c>
      <c r="CY45" s="31">
        <v>3</v>
      </c>
      <c r="CZ45" s="138" t="s">
        <v>97</v>
      </c>
      <c r="DA45" s="138" t="s">
        <v>98</v>
      </c>
      <c r="DB45" s="130">
        <v>18</v>
      </c>
      <c r="DC45" s="31" t="s">
        <v>116</v>
      </c>
      <c r="DE45" t="s">
        <v>185</v>
      </c>
      <c r="DH45" s="328">
        <f>AVERAGE(DF3:DF43)</f>
        <v>1.2056833884084439</v>
      </c>
      <c r="EX45" t="s">
        <v>162</v>
      </c>
      <c r="EZ45">
        <f>100*21/42</f>
        <v>50</v>
      </c>
      <c r="IS45" s="31">
        <v>63</v>
      </c>
      <c r="IT45" s="31">
        <v>1.08</v>
      </c>
    </row>
    <row r="46" spans="10:254">
      <c r="S46" s="204">
        <v>8.8000000000000007</v>
      </c>
      <c r="T46" s="202">
        <v>1.5454545454545452</v>
      </c>
      <c r="U46" s="138">
        <v>1</v>
      </c>
      <c r="V46" s="31">
        <v>3</v>
      </c>
      <c r="W46" s="138" t="s">
        <v>97</v>
      </c>
      <c r="X46" s="138" t="s">
        <v>100</v>
      </c>
      <c r="Y46" s="130">
        <v>9</v>
      </c>
      <c r="Z46" s="31" t="s">
        <v>116</v>
      </c>
      <c r="AB46" s="138">
        <v>10.1</v>
      </c>
      <c r="AC46" s="274">
        <v>1.3465346534653466</v>
      </c>
      <c r="AD46" s="138">
        <v>1</v>
      </c>
      <c r="AE46" s="138">
        <v>3</v>
      </c>
      <c r="AF46" s="130" t="s">
        <v>97</v>
      </c>
      <c r="AG46" s="130" t="s">
        <v>99</v>
      </c>
      <c r="AH46" s="130">
        <v>10</v>
      </c>
      <c r="AI46" s="31" t="s">
        <v>116</v>
      </c>
      <c r="AT46" s="204">
        <v>17.8</v>
      </c>
      <c r="AU46" s="202">
        <v>0.7640449438202247</v>
      </c>
      <c r="AV46" s="138">
        <v>1</v>
      </c>
      <c r="AW46" s="31">
        <v>4</v>
      </c>
      <c r="AX46" s="138" t="s">
        <v>97</v>
      </c>
      <c r="AY46" s="138" t="s">
        <v>99</v>
      </c>
      <c r="AZ46" s="130">
        <v>12</v>
      </c>
      <c r="BA46" s="31" t="s">
        <v>116</v>
      </c>
      <c r="BC46" s="138">
        <v>4.8</v>
      </c>
      <c r="BD46" s="274">
        <v>1.6145833333333335</v>
      </c>
      <c r="BE46" s="138">
        <v>1</v>
      </c>
      <c r="BF46" s="138">
        <v>3</v>
      </c>
      <c r="BG46" s="130" t="s">
        <v>97</v>
      </c>
      <c r="BH46" s="130" t="s">
        <v>98</v>
      </c>
      <c r="BI46" s="130">
        <v>13</v>
      </c>
      <c r="BJ46" s="186" t="s">
        <v>116</v>
      </c>
      <c r="CM46" s="138">
        <v>4.3</v>
      </c>
      <c r="CN46" s="274">
        <v>1.8023255813953489</v>
      </c>
      <c r="CO46" s="138">
        <v>1</v>
      </c>
      <c r="CP46" s="138">
        <v>3</v>
      </c>
      <c r="CQ46" s="130" t="s">
        <v>97</v>
      </c>
      <c r="CR46" s="130" t="s">
        <v>98</v>
      </c>
      <c r="CS46" s="130">
        <v>17</v>
      </c>
      <c r="CT46" s="176" t="s">
        <v>116</v>
      </c>
      <c r="CV46" s="204">
        <v>9.1999999999999993</v>
      </c>
      <c r="CW46" s="202">
        <v>1.4782608695652175</v>
      </c>
      <c r="CX46" s="138">
        <v>2</v>
      </c>
      <c r="CY46" s="31">
        <v>3</v>
      </c>
      <c r="CZ46" s="138" t="s">
        <v>97</v>
      </c>
      <c r="DA46" s="138" t="s">
        <v>98</v>
      </c>
      <c r="DB46" s="130">
        <v>18</v>
      </c>
      <c r="DC46" s="31" t="s">
        <v>116</v>
      </c>
      <c r="EX46" t="s">
        <v>185</v>
      </c>
      <c r="EZ46" s="328"/>
      <c r="FA46" s="328">
        <f>AVERAGE(EY3:EY44)</f>
        <v>1.2858030061754682</v>
      </c>
    </row>
    <row r="47" spans="10:254">
      <c r="S47" t="s">
        <v>160</v>
      </c>
      <c r="V47" s="214">
        <f>100*14/44</f>
        <v>31.818181818181817</v>
      </c>
      <c r="AB47" s="138">
        <v>8.4</v>
      </c>
      <c r="AC47" s="274">
        <v>1.6190476190476188</v>
      </c>
      <c r="AD47" s="138">
        <v>1</v>
      </c>
      <c r="AE47" s="138">
        <v>3</v>
      </c>
      <c r="AF47" s="130" t="s">
        <v>97</v>
      </c>
      <c r="AG47" s="130" t="s">
        <v>98</v>
      </c>
      <c r="AH47" s="130">
        <v>10</v>
      </c>
      <c r="AI47" s="31" t="s">
        <v>116</v>
      </c>
      <c r="AT47" s="204">
        <v>8.9</v>
      </c>
      <c r="AU47" s="202">
        <v>1.5280898876404494</v>
      </c>
      <c r="AV47" s="138">
        <v>1</v>
      </c>
      <c r="AW47" s="31">
        <v>3</v>
      </c>
      <c r="AX47" s="138" t="s">
        <v>97</v>
      </c>
      <c r="AY47" s="138" t="s">
        <v>98</v>
      </c>
      <c r="AZ47" s="130">
        <v>12</v>
      </c>
      <c r="BA47" s="31" t="s">
        <v>116</v>
      </c>
      <c r="BC47" s="138">
        <v>5.5</v>
      </c>
      <c r="BD47" s="274">
        <v>1.4090909090909092</v>
      </c>
      <c r="BE47" s="138">
        <v>1</v>
      </c>
      <c r="BF47" s="138">
        <v>3</v>
      </c>
      <c r="BG47" s="130" t="s">
        <v>97</v>
      </c>
      <c r="BH47" s="130" t="s">
        <v>98</v>
      </c>
      <c r="BI47" s="130">
        <v>13</v>
      </c>
      <c r="BJ47" s="186" t="s">
        <v>116</v>
      </c>
      <c r="CM47" s="195">
        <v>9.4</v>
      </c>
      <c r="CN47" s="273">
        <v>1.4468085106382977</v>
      </c>
      <c r="CO47" s="195">
        <v>1</v>
      </c>
      <c r="CP47" s="195">
        <v>3</v>
      </c>
      <c r="CQ47" s="186" t="s">
        <v>97</v>
      </c>
      <c r="CR47" s="186" t="s">
        <v>98</v>
      </c>
      <c r="CS47" s="130">
        <v>17</v>
      </c>
      <c r="CT47" s="176" t="s">
        <v>116</v>
      </c>
      <c r="CV47" s="319" t="s">
        <v>162</v>
      </c>
      <c r="CX47">
        <f>100*21/44</f>
        <v>47.727272727272727</v>
      </c>
    </row>
    <row r="48" spans="10:254">
      <c r="S48" t="s">
        <v>184</v>
      </c>
      <c r="U48" s="328"/>
      <c r="V48" s="328">
        <f>AVERAGE(T3:T46)</f>
        <v>1.3279841038626203</v>
      </c>
      <c r="AB48" s="138">
        <v>11.5</v>
      </c>
      <c r="AC48" s="274">
        <v>1.182608695652174</v>
      </c>
      <c r="AD48" s="138">
        <v>1</v>
      </c>
      <c r="AE48" s="138">
        <v>4</v>
      </c>
      <c r="AF48" s="130" t="s">
        <v>97</v>
      </c>
      <c r="AG48" s="130" t="s">
        <v>98</v>
      </c>
      <c r="AH48" s="130">
        <v>10</v>
      </c>
      <c r="AI48" s="31" t="s">
        <v>116</v>
      </c>
      <c r="AT48" s="204">
        <v>12.6</v>
      </c>
      <c r="AU48" s="202">
        <v>1.0793650793650793</v>
      </c>
      <c r="AV48" s="138">
        <v>1</v>
      </c>
      <c r="AW48" s="31">
        <v>3</v>
      </c>
      <c r="AX48" s="138" t="s">
        <v>97</v>
      </c>
      <c r="AY48" s="138" t="s">
        <v>98</v>
      </c>
      <c r="AZ48" s="130">
        <v>12</v>
      </c>
      <c r="BA48" s="31" t="s">
        <v>116</v>
      </c>
      <c r="BC48" s="138">
        <v>5</v>
      </c>
      <c r="BD48" s="274">
        <v>1.55</v>
      </c>
      <c r="BE48" s="138">
        <v>1</v>
      </c>
      <c r="BF48" s="138">
        <v>3</v>
      </c>
      <c r="BG48" s="130" t="s">
        <v>97</v>
      </c>
      <c r="BH48" s="130" t="s">
        <v>98</v>
      </c>
      <c r="BI48" s="130">
        <v>13</v>
      </c>
      <c r="BJ48" s="186" t="s">
        <v>116</v>
      </c>
      <c r="CM48" s="195">
        <v>7.2</v>
      </c>
      <c r="CN48" s="273">
        <v>1.8888888888888888</v>
      </c>
      <c r="CO48" s="195">
        <v>1</v>
      </c>
      <c r="CP48" s="195">
        <v>3</v>
      </c>
      <c r="CQ48" s="186" t="s">
        <v>97</v>
      </c>
      <c r="CR48" s="186" t="s">
        <v>112</v>
      </c>
      <c r="CS48" s="130">
        <v>17</v>
      </c>
      <c r="CT48" s="176" t="s">
        <v>116</v>
      </c>
      <c r="CV48" s="319" t="s">
        <v>185</v>
      </c>
      <c r="CX48" s="328"/>
      <c r="CY48" s="328">
        <f>AVERAGE(CW3:CW46)</f>
        <v>1.255411625788561</v>
      </c>
    </row>
    <row r="49" spans="22:98">
      <c r="V49" s="99"/>
      <c r="AB49" s="138">
        <v>15.2</v>
      </c>
      <c r="AC49" s="274">
        <v>0.89473684210526316</v>
      </c>
      <c r="AD49" s="138">
        <v>1</v>
      </c>
      <c r="AE49" s="138">
        <v>3</v>
      </c>
      <c r="AF49" s="130" t="s">
        <v>97</v>
      </c>
      <c r="AG49" s="130" t="s">
        <v>112</v>
      </c>
      <c r="AH49" s="130">
        <v>10</v>
      </c>
      <c r="AI49" s="31" t="s">
        <v>116</v>
      </c>
      <c r="AT49" t="s">
        <v>160</v>
      </c>
      <c r="AW49" s="214">
        <f>100*19/46</f>
        <v>41.304347826086953</v>
      </c>
      <c r="BC49" s="195">
        <v>8.1999999999999993</v>
      </c>
      <c r="BD49" s="273">
        <v>1.6585365853658538</v>
      </c>
      <c r="BE49" s="195">
        <v>2</v>
      </c>
      <c r="BF49" s="195">
        <v>3</v>
      </c>
      <c r="BG49" s="186" t="s">
        <v>97</v>
      </c>
      <c r="BH49" s="186" t="s">
        <v>98</v>
      </c>
      <c r="BI49" s="130">
        <v>13</v>
      </c>
      <c r="BJ49" s="186" t="s">
        <v>116</v>
      </c>
      <c r="CM49" s="195">
        <v>11.3</v>
      </c>
      <c r="CN49" s="273">
        <v>1.2035398230088494</v>
      </c>
      <c r="CO49" s="195">
        <v>1</v>
      </c>
      <c r="CP49" s="195">
        <v>3</v>
      </c>
      <c r="CQ49" s="186" t="s">
        <v>97</v>
      </c>
      <c r="CR49" s="186" t="s">
        <v>77</v>
      </c>
      <c r="CS49" s="130">
        <v>17</v>
      </c>
      <c r="CT49" s="176" t="s">
        <v>116</v>
      </c>
    </row>
    <row r="50" spans="22:98">
      <c r="AB50" s="138">
        <v>13.1</v>
      </c>
      <c r="AC50" s="274">
        <v>1.0381679389312977</v>
      </c>
      <c r="AD50" s="138">
        <v>1</v>
      </c>
      <c r="AE50" s="138">
        <v>3</v>
      </c>
      <c r="AF50" s="130" t="s">
        <v>97</v>
      </c>
      <c r="AG50" s="130" t="s">
        <v>77</v>
      </c>
      <c r="AH50" s="130">
        <v>10</v>
      </c>
      <c r="AI50" s="31" t="s">
        <v>116</v>
      </c>
      <c r="AT50" t="s">
        <v>185</v>
      </c>
      <c r="AV50" s="328"/>
      <c r="AW50" s="328">
        <f>AVERAGE(AU3:AU48)</f>
        <v>1.252999128705496</v>
      </c>
      <c r="BC50" s="195">
        <v>10.199999999999999</v>
      </c>
      <c r="BD50" s="273">
        <v>1.3333333333333335</v>
      </c>
      <c r="BE50" s="195">
        <v>1</v>
      </c>
      <c r="BF50" s="195">
        <v>3</v>
      </c>
      <c r="BG50" s="186" t="s">
        <v>97</v>
      </c>
      <c r="BH50" s="186" t="s">
        <v>98</v>
      </c>
      <c r="BI50" s="130">
        <v>13</v>
      </c>
      <c r="BJ50" s="186" t="s">
        <v>116</v>
      </c>
      <c r="CM50" s="138">
        <v>8.1</v>
      </c>
      <c r="CN50" s="274">
        <v>1.6790123456790125</v>
      </c>
      <c r="CO50" s="138">
        <v>1</v>
      </c>
      <c r="CP50" s="138">
        <v>3</v>
      </c>
      <c r="CQ50" s="130" t="s">
        <v>97</v>
      </c>
      <c r="CR50" s="130" t="s">
        <v>98</v>
      </c>
      <c r="CS50" s="130">
        <v>17</v>
      </c>
      <c r="CT50" s="176" t="s">
        <v>116</v>
      </c>
    </row>
    <row r="51" spans="22:98">
      <c r="AB51" s="138">
        <v>11.6</v>
      </c>
      <c r="AC51" s="274">
        <v>1.1724137931034482</v>
      </c>
      <c r="AD51" s="138">
        <v>1</v>
      </c>
      <c r="AE51" s="138">
        <v>3</v>
      </c>
      <c r="AF51" s="130" t="s">
        <v>97</v>
      </c>
      <c r="AG51" s="130" t="s">
        <v>98</v>
      </c>
      <c r="AH51" s="130">
        <v>10</v>
      </c>
      <c r="AI51" s="31" t="s">
        <v>116</v>
      </c>
      <c r="AW51" s="99"/>
      <c r="BC51" s="195">
        <v>8.6</v>
      </c>
      <c r="BD51" s="273">
        <v>1.5813953488372092</v>
      </c>
      <c r="BE51" s="195">
        <v>1</v>
      </c>
      <c r="BF51" s="195">
        <v>3</v>
      </c>
      <c r="BG51" s="186" t="s">
        <v>97</v>
      </c>
      <c r="BH51" s="186" t="s">
        <v>98</v>
      </c>
      <c r="BI51" s="130">
        <v>13</v>
      </c>
      <c r="BJ51" s="186" t="s">
        <v>116</v>
      </c>
      <c r="CM51" s="138">
        <v>6.7</v>
      </c>
      <c r="CN51" s="274">
        <v>2.0298507462686568</v>
      </c>
      <c r="CO51" s="138">
        <v>1</v>
      </c>
      <c r="CP51" s="138">
        <v>3</v>
      </c>
      <c r="CQ51" s="130" t="s">
        <v>97</v>
      </c>
      <c r="CR51" s="130" t="s">
        <v>98</v>
      </c>
      <c r="CS51" s="130">
        <v>17</v>
      </c>
      <c r="CT51" s="176" t="s">
        <v>116</v>
      </c>
    </row>
    <row r="52" spans="22:98">
      <c r="AB52" s="138">
        <v>10.1</v>
      </c>
      <c r="AC52" s="274">
        <v>1.3465346534653466</v>
      </c>
      <c r="AD52" s="138">
        <v>2</v>
      </c>
      <c r="AE52" s="138">
        <v>3</v>
      </c>
      <c r="AF52" s="130" t="s">
        <v>97</v>
      </c>
      <c r="AG52" s="130" t="s">
        <v>98</v>
      </c>
      <c r="AH52" s="130">
        <v>10</v>
      </c>
      <c r="AI52" s="31" t="s">
        <v>116</v>
      </c>
      <c r="BC52" s="195">
        <v>9.6999999999999993</v>
      </c>
      <c r="BD52" s="273">
        <v>1.4020618556701032</v>
      </c>
      <c r="BE52" s="195">
        <v>1</v>
      </c>
      <c r="BF52" s="195">
        <v>3</v>
      </c>
      <c r="BG52" s="186" t="s">
        <v>97</v>
      </c>
      <c r="BH52" s="186" t="s">
        <v>98</v>
      </c>
      <c r="BI52" s="130">
        <v>13</v>
      </c>
      <c r="BJ52" s="186" t="s">
        <v>116</v>
      </c>
      <c r="CM52" s="138">
        <v>12.2</v>
      </c>
      <c r="CN52" s="274">
        <v>1.1147540983606559</v>
      </c>
      <c r="CO52" s="138">
        <v>2</v>
      </c>
      <c r="CP52" s="138">
        <v>5</v>
      </c>
      <c r="CQ52" s="130" t="s">
        <v>97</v>
      </c>
      <c r="CR52" s="130" t="s">
        <v>98</v>
      </c>
      <c r="CS52" s="130">
        <v>17</v>
      </c>
      <c r="CT52" s="176" t="s">
        <v>116</v>
      </c>
    </row>
    <row r="53" spans="22:98">
      <c r="AB53" s="138">
        <v>11.8</v>
      </c>
      <c r="AC53" s="274">
        <v>1.1525423728813557</v>
      </c>
      <c r="AD53" s="138">
        <v>1</v>
      </c>
      <c r="AE53" s="138">
        <v>3</v>
      </c>
      <c r="AF53" s="130" t="s">
        <v>97</v>
      </c>
      <c r="AG53" s="130" t="s">
        <v>98</v>
      </c>
      <c r="AH53" s="130">
        <v>10</v>
      </c>
      <c r="AI53" s="31" t="s">
        <v>116</v>
      </c>
      <c r="BC53" s="195">
        <v>10.199999999999999</v>
      </c>
      <c r="BD53" s="273">
        <v>1.3333333333333335</v>
      </c>
      <c r="BE53" s="195">
        <v>2</v>
      </c>
      <c r="BF53" s="195">
        <v>3</v>
      </c>
      <c r="BG53" s="186" t="s">
        <v>97</v>
      </c>
      <c r="BH53" s="186" t="s">
        <v>98</v>
      </c>
      <c r="BI53" s="130">
        <v>13</v>
      </c>
      <c r="BJ53" s="186" t="s">
        <v>116</v>
      </c>
      <c r="CM53" s="138">
        <v>7.3</v>
      </c>
      <c r="CN53" s="274">
        <v>1.8630136986301369</v>
      </c>
      <c r="CO53" s="138">
        <v>1</v>
      </c>
      <c r="CP53" s="138">
        <v>3</v>
      </c>
      <c r="CQ53" s="130" t="s">
        <v>97</v>
      </c>
      <c r="CR53" s="130" t="s">
        <v>98</v>
      </c>
      <c r="CS53" s="130">
        <v>17</v>
      </c>
      <c r="CT53" s="176" t="s">
        <v>116</v>
      </c>
    </row>
    <row r="54" spans="22:98">
      <c r="AB54" s="138">
        <v>7.3</v>
      </c>
      <c r="AC54" s="274">
        <v>1.8630136986301369</v>
      </c>
      <c r="AD54" s="138">
        <v>1</v>
      </c>
      <c r="AE54" s="138">
        <v>3</v>
      </c>
      <c r="AF54" s="130" t="s">
        <v>97</v>
      </c>
      <c r="AG54" s="130" t="s">
        <v>77</v>
      </c>
      <c r="AH54" s="130">
        <v>10</v>
      </c>
      <c r="AI54" s="31" t="s">
        <v>116</v>
      </c>
      <c r="BC54" s="138">
        <v>10.6</v>
      </c>
      <c r="BD54" s="274">
        <v>1.2830188679245282</v>
      </c>
      <c r="BE54" s="138">
        <v>1</v>
      </c>
      <c r="BF54" s="138">
        <v>3</v>
      </c>
      <c r="BG54" s="130" t="s">
        <v>97</v>
      </c>
      <c r="BH54" s="130" t="s">
        <v>98</v>
      </c>
      <c r="BI54" s="130">
        <v>13</v>
      </c>
      <c r="BJ54" s="186" t="s">
        <v>116</v>
      </c>
      <c r="CM54" s="138">
        <v>15.9</v>
      </c>
      <c r="CN54" s="274">
        <v>0.85534591194968546</v>
      </c>
      <c r="CO54" s="138">
        <v>1</v>
      </c>
      <c r="CP54" s="138">
        <v>4</v>
      </c>
      <c r="CQ54" s="130" t="s">
        <v>97</v>
      </c>
      <c r="CR54" s="130" t="s">
        <v>98</v>
      </c>
      <c r="CS54" s="130">
        <v>17</v>
      </c>
      <c r="CT54" s="176" t="s">
        <v>116</v>
      </c>
    </row>
    <row r="55" spans="22:98">
      <c r="AB55" t="s">
        <v>160</v>
      </c>
      <c r="AD55">
        <f>100*21/52</f>
        <v>40.384615384615387</v>
      </c>
      <c r="BC55" s="138">
        <v>6.2</v>
      </c>
      <c r="BD55" s="274">
        <v>2.193548387096774</v>
      </c>
      <c r="BE55" s="138">
        <v>1</v>
      </c>
      <c r="BF55" s="138">
        <v>3</v>
      </c>
      <c r="BG55" s="130" t="s">
        <v>97</v>
      </c>
      <c r="BH55" s="130" t="s">
        <v>98</v>
      </c>
      <c r="BI55" s="130">
        <v>13</v>
      </c>
      <c r="BJ55" s="186" t="s">
        <v>116</v>
      </c>
      <c r="CM55" s="138">
        <v>13.1</v>
      </c>
      <c r="CN55" s="274">
        <v>1.0381679389312977</v>
      </c>
      <c r="CO55" s="138">
        <v>1</v>
      </c>
      <c r="CP55" s="138">
        <v>3</v>
      </c>
      <c r="CQ55" s="130" t="s">
        <v>97</v>
      </c>
      <c r="CR55" s="130" t="s">
        <v>98</v>
      </c>
      <c r="CS55" s="130">
        <v>17</v>
      </c>
      <c r="CT55" s="176" t="s">
        <v>116</v>
      </c>
    </row>
    <row r="56" spans="22:98">
      <c r="AB56" t="s">
        <v>185</v>
      </c>
      <c r="AE56" s="328">
        <f>AVERAGE(AC3:AC54)</f>
        <v>1.3178860062513258</v>
      </c>
      <c r="BC56" s="138">
        <v>10.1</v>
      </c>
      <c r="BD56" s="274">
        <v>1.3465346534653466</v>
      </c>
      <c r="BE56" s="138">
        <v>2</v>
      </c>
      <c r="BF56" s="138">
        <v>5</v>
      </c>
      <c r="BG56" s="130" t="s">
        <v>97</v>
      </c>
      <c r="BH56" s="130" t="s">
        <v>98</v>
      </c>
      <c r="BI56" s="130">
        <v>13</v>
      </c>
      <c r="BJ56" s="186" t="s">
        <v>116</v>
      </c>
      <c r="CM56" s="138">
        <v>3.9</v>
      </c>
      <c r="CN56" s="274">
        <v>3.4871794871794872</v>
      </c>
      <c r="CO56" s="138">
        <v>1</v>
      </c>
      <c r="CP56" s="138">
        <v>2</v>
      </c>
      <c r="CQ56" s="130" t="s">
        <v>97</v>
      </c>
      <c r="CR56" s="130" t="s">
        <v>98</v>
      </c>
      <c r="CS56" s="130">
        <v>17</v>
      </c>
      <c r="CT56" s="176" t="s">
        <v>116</v>
      </c>
    </row>
    <row r="57" spans="22:98">
      <c r="BC57" s="138">
        <v>10.7</v>
      </c>
      <c r="BD57" s="274">
        <v>1.2710280373831777</v>
      </c>
      <c r="BE57" s="138">
        <v>1</v>
      </c>
      <c r="BF57" s="138">
        <v>3</v>
      </c>
      <c r="BG57" s="130" t="s">
        <v>97</v>
      </c>
      <c r="BH57" s="130" t="s">
        <v>98</v>
      </c>
      <c r="BI57" s="130">
        <v>13</v>
      </c>
      <c r="BJ57" s="186" t="s">
        <v>116</v>
      </c>
      <c r="CM57" s="138">
        <v>10.6</v>
      </c>
      <c r="CN57" s="274">
        <v>1.2830188679245282</v>
      </c>
      <c r="CO57" s="138">
        <v>2</v>
      </c>
      <c r="CP57" s="138">
        <v>3</v>
      </c>
      <c r="CQ57" s="130" t="s">
        <v>97</v>
      </c>
      <c r="CR57" s="130" t="s">
        <v>98</v>
      </c>
      <c r="CS57" s="130">
        <v>17</v>
      </c>
      <c r="CT57" s="176" t="s">
        <v>116</v>
      </c>
    </row>
    <row r="58" spans="22:98">
      <c r="BC58" s="138">
        <v>9.1</v>
      </c>
      <c r="BD58" s="274">
        <v>1.4945054945054945</v>
      </c>
      <c r="BE58" s="138">
        <v>1</v>
      </c>
      <c r="BF58" s="138">
        <v>4</v>
      </c>
      <c r="BG58" s="130" t="s">
        <v>97</v>
      </c>
      <c r="BH58" s="130" t="s">
        <v>98</v>
      </c>
      <c r="BI58" s="130">
        <v>13</v>
      </c>
      <c r="BJ58" s="186" t="s">
        <v>116</v>
      </c>
      <c r="CM58" s="138">
        <v>11.9</v>
      </c>
      <c r="CN58" s="274">
        <v>1.1428571428571428</v>
      </c>
      <c r="CO58" s="138">
        <v>1</v>
      </c>
      <c r="CP58" s="138">
        <v>4</v>
      </c>
      <c r="CQ58" s="130" t="s">
        <v>97</v>
      </c>
      <c r="CR58" s="130" t="s">
        <v>98</v>
      </c>
      <c r="CS58" s="130">
        <v>17</v>
      </c>
      <c r="CT58" s="176" t="s">
        <v>116</v>
      </c>
    </row>
    <row r="59" spans="22:98">
      <c r="BC59" s="138">
        <v>6.5</v>
      </c>
      <c r="BD59" s="274">
        <v>2.0923076923076924</v>
      </c>
      <c r="BE59" s="138">
        <v>1</v>
      </c>
      <c r="BF59" s="138">
        <v>3</v>
      </c>
      <c r="BG59" s="130" t="s">
        <v>97</v>
      </c>
      <c r="BH59" s="130" t="s">
        <v>112</v>
      </c>
      <c r="BI59" s="130">
        <v>13</v>
      </c>
      <c r="BJ59" s="186" t="s">
        <v>116</v>
      </c>
      <c r="CM59" t="s">
        <v>160</v>
      </c>
      <c r="CO59">
        <f>100*23/56</f>
        <v>41.071428571428569</v>
      </c>
    </row>
    <row r="60" spans="22:98">
      <c r="BC60" s="138">
        <v>9.6</v>
      </c>
      <c r="BD60" s="274">
        <v>1.4166666666666667</v>
      </c>
      <c r="BE60" s="138">
        <v>3</v>
      </c>
      <c r="BF60" s="138">
        <v>2</v>
      </c>
      <c r="BG60" s="130" t="s">
        <v>97</v>
      </c>
      <c r="BH60" s="130" t="s">
        <v>98</v>
      </c>
      <c r="BI60" s="130">
        <v>13</v>
      </c>
      <c r="BJ60" s="186" t="s">
        <v>116</v>
      </c>
      <c r="CM60" t="s">
        <v>184</v>
      </c>
      <c r="CO60" s="328"/>
      <c r="CP60" s="328">
        <f>AVERAGE(CN3:CN58)</f>
        <v>1.3147909502081827</v>
      </c>
    </row>
    <row r="61" spans="22:98">
      <c r="BC61" s="138">
        <v>7.3</v>
      </c>
      <c r="BD61" s="274">
        <v>1.8630136986301369</v>
      </c>
      <c r="BE61" s="138">
        <v>1</v>
      </c>
      <c r="BF61" s="138">
        <v>2</v>
      </c>
      <c r="BG61" s="130" t="s">
        <v>97</v>
      </c>
      <c r="BH61" s="130" t="s">
        <v>98</v>
      </c>
      <c r="BI61" s="130">
        <v>13</v>
      </c>
      <c r="BJ61" s="186" t="s">
        <v>116</v>
      </c>
    </row>
    <row r="62" spans="22:98">
      <c r="BC62" s="138">
        <v>10.3</v>
      </c>
      <c r="BD62" s="274">
        <v>1.320388349514563</v>
      </c>
      <c r="BE62" s="138">
        <v>1</v>
      </c>
      <c r="BF62" s="138">
        <v>3</v>
      </c>
      <c r="BG62" s="130" t="s">
        <v>97</v>
      </c>
      <c r="BH62" s="130" t="s">
        <v>98</v>
      </c>
      <c r="BI62" s="130">
        <v>13</v>
      </c>
      <c r="BJ62" s="186" t="s">
        <v>116</v>
      </c>
    </row>
    <row r="63" spans="22:98">
      <c r="BC63" t="s">
        <v>160</v>
      </c>
      <c r="BE63">
        <f>100*34/60</f>
        <v>56.666666666666664</v>
      </c>
    </row>
    <row r="64" spans="22:98">
      <c r="BC64" t="s">
        <v>185</v>
      </c>
      <c r="BF64" s="328">
        <f>AVERAGE(BD3:BD62)</f>
        <v>1.3348735493858819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S19"/>
  <sheetViews>
    <sheetView topLeftCell="H1" workbookViewId="0">
      <selection activeCell="T21" sqref="T21"/>
    </sheetView>
  </sheetViews>
  <sheetFormatPr defaultRowHeight="15"/>
  <cols>
    <col min="1" max="1" width="10.7109375" customWidth="1"/>
    <col min="2" max="2" width="15" bestFit="1" customWidth="1"/>
    <col min="4" max="4" width="10.7109375" customWidth="1"/>
    <col min="5" max="5" width="15" bestFit="1" customWidth="1"/>
    <col min="7" max="7" width="11" customWidth="1"/>
    <col min="8" max="8" width="8.85546875" bestFit="1" customWidth="1"/>
    <col min="9" max="12" width="10.85546875" bestFit="1" customWidth="1"/>
    <col min="14" max="14" width="11" customWidth="1"/>
    <col min="15" max="15" width="8.85546875" bestFit="1" customWidth="1"/>
    <col min="16" max="19" width="10.85546875" bestFit="1" customWidth="1"/>
  </cols>
  <sheetData>
    <row r="1" spans="1:19">
      <c r="A1" s="1" t="s">
        <v>190</v>
      </c>
      <c r="D1" s="1" t="s">
        <v>191</v>
      </c>
      <c r="G1" s="324" t="s">
        <v>182</v>
      </c>
      <c r="H1" s="317"/>
      <c r="I1" s="317"/>
      <c r="J1" s="317"/>
      <c r="K1" s="317"/>
      <c r="L1" s="317"/>
      <c r="N1" s="320" t="s">
        <v>183</v>
      </c>
      <c r="O1" s="317"/>
    </row>
    <row r="2" spans="1:19">
      <c r="A2" s="317" t="s">
        <v>81</v>
      </c>
      <c r="B2" s="317" t="s">
        <v>181</v>
      </c>
      <c r="D2" s="317" t="s">
        <v>81</v>
      </c>
      <c r="E2" s="317" t="s">
        <v>181</v>
      </c>
      <c r="G2" s="317"/>
      <c r="H2" s="317" t="s">
        <v>254</v>
      </c>
      <c r="I2" s="317" t="s">
        <v>251</v>
      </c>
      <c r="J2" s="317" t="s">
        <v>247</v>
      </c>
      <c r="K2" s="317" t="s">
        <v>244</v>
      </c>
      <c r="L2" s="317" t="s">
        <v>240</v>
      </c>
      <c r="M2" s="325"/>
      <c r="O2" s="317" t="s">
        <v>254</v>
      </c>
      <c r="P2" s="317" t="s">
        <v>251</v>
      </c>
      <c r="Q2" s="317" t="s">
        <v>247</v>
      </c>
      <c r="R2" s="317" t="s">
        <v>244</v>
      </c>
      <c r="S2" s="317" t="s">
        <v>240</v>
      </c>
    </row>
    <row r="3" spans="1:19">
      <c r="A3" s="491" t="s">
        <v>254</v>
      </c>
      <c r="B3" s="31">
        <v>75</v>
      </c>
      <c r="D3" s="491" t="s">
        <v>254</v>
      </c>
      <c r="E3" s="31">
        <v>86</v>
      </c>
      <c r="G3" s="1" t="s">
        <v>371</v>
      </c>
      <c r="H3">
        <v>86</v>
      </c>
      <c r="I3">
        <v>420</v>
      </c>
      <c r="J3">
        <v>478</v>
      </c>
      <c r="K3">
        <v>482</v>
      </c>
      <c r="L3">
        <v>491</v>
      </c>
      <c r="M3" s="177"/>
      <c r="N3" s="1" t="s">
        <v>373</v>
      </c>
      <c r="O3" s="99">
        <v>75</v>
      </c>
      <c r="P3" s="99">
        <v>493</v>
      </c>
      <c r="Q3" s="99">
        <v>668</v>
      </c>
      <c r="R3" s="99">
        <v>570</v>
      </c>
      <c r="S3" s="99">
        <v>665</v>
      </c>
    </row>
    <row r="4" spans="1:19">
      <c r="A4" s="491" t="s">
        <v>253</v>
      </c>
      <c r="B4" s="31">
        <v>174</v>
      </c>
      <c r="D4" s="491" t="s">
        <v>253</v>
      </c>
      <c r="E4" s="31">
        <v>326</v>
      </c>
      <c r="G4" s="318" t="s">
        <v>62</v>
      </c>
      <c r="H4" s="31">
        <v>17</v>
      </c>
      <c r="I4" s="31">
        <v>88</v>
      </c>
      <c r="J4" s="31">
        <v>198</v>
      </c>
      <c r="K4" s="31">
        <v>152</v>
      </c>
      <c r="L4" s="31">
        <v>200</v>
      </c>
      <c r="M4" s="177"/>
      <c r="N4" s="1" t="s">
        <v>374</v>
      </c>
      <c r="O4">
        <f>SUM(O6:O7)</f>
        <v>28</v>
      </c>
      <c r="P4">
        <f>SUM(P6:P7)</f>
        <v>222</v>
      </c>
      <c r="Q4">
        <f>SUM(Q6:Q7)</f>
        <v>391</v>
      </c>
      <c r="R4">
        <f>SUM(R6:R7)</f>
        <v>327</v>
      </c>
      <c r="S4">
        <f>SUM(S6:S7)</f>
        <v>386</v>
      </c>
    </row>
    <row r="5" spans="1:19">
      <c r="A5" s="491" t="s">
        <v>252</v>
      </c>
      <c r="B5" s="31"/>
      <c r="D5" s="491" t="s">
        <v>252</v>
      </c>
      <c r="E5" s="31">
        <v>361</v>
      </c>
      <c r="G5" s="318" t="s">
        <v>64</v>
      </c>
      <c r="H5" s="31">
        <v>33</v>
      </c>
      <c r="I5" s="31">
        <v>136</v>
      </c>
      <c r="J5" s="31">
        <v>80</v>
      </c>
      <c r="K5" s="31">
        <v>143</v>
      </c>
      <c r="L5" s="31">
        <v>113</v>
      </c>
      <c r="M5" s="177"/>
      <c r="N5" s="1" t="s">
        <v>372</v>
      </c>
      <c r="O5">
        <f>SUM(O8:O19)</f>
        <v>45</v>
      </c>
      <c r="P5">
        <f>SUM(P8:P19)</f>
        <v>277</v>
      </c>
      <c r="Q5">
        <f>SUM(Q8:Q19)</f>
        <v>272</v>
      </c>
      <c r="R5">
        <f>SUM(R8:R19)</f>
        <v>225</v>
      </c>
      <c r="S5">
        <f>SUM(S8:S19)</f>
        <v>296</v>
      </c>
    </row>
    <row r="6" spans="1:19">
      <c r="A6" s="491" t="s">
        <v>251</v>
      </c>
      <c r="B6" s="31">
        <v>493</v>
      </c>
      <c r="D6" s="491" t="s">
        <v>251</v>
      </c>
      <c r="E6" s="31">
        <v>420</v>
      </c>
      <c r="G6" s="324" t="s">
        <v>372</v>
      </c>
      <c r="H6">
        <f>SUM(H7:H18)</f>
        <v>51</v>
      </c>
      <c r="I6">
        <f>SUM(I7:I18)</f>
        <v>197</v>
      </c>
      <c r="J6">
        <f>SUM(J7:J18)</f>
        <v>217</v>
      </c>
      <c r="K6">
        <f>SUM(K7:K18)</f>
        <v>202</v>
      </c>
      <c r="L6">
        <f>SUM(L7:L18)</f>
        <v>194</v>
      </c>
      <c r="M6" s="177"/>
      <c r="N6" s="318" t="s">
        <v>62</v>
      </c>
      <c r="O6" s="31">
        <v>14</v>
      </c>
      <c r="P6" s="31">
        <v>95</v>
      </c>
      <c r="Q6" s="31">
        <v>207</v>
      </c>
      <c r="R6" s="31">
        <v>129</v>
      </c>
      <c r="S6" s="31">
        <v>185</v>
      </c>
    </row>
    <row r="7" spans="1:19">
      <c r="A7" s="491" t="s">
        <v>250</v>
      </c>
      <c r="B7" s="31">
        <v>570</v>
      </c>
      <c r="D7" s="491" t="s">
        <v>250</v>
      </c>
      <c r="E7" s="31">
        <v>423</v>
      </c>
      <c r="G7" s="318" t="s">
        <v>31</v>
      </c>
      <c r="H7" s="31">
        <v>0</v>
      </c>
      <c r="I7" s="31">
        <v>2</v>
      </c>
      <c r="J7" s="31">
        <v>13</v>
      </c>
      <c r="K7" s="31">
        <v>6</v>
      </c>
      <c r="L7" s="31">
        <v>24</v>
      </c>
      <c r="M7" s="177"/>
      <c r="N7" s="318" t="s">
        <v>64</v>
      </c>
      <c r="O7" s="31">
        <v>14</v>
      </c>
      <c r="P7" s="31">
        <v>127</v>
      </c>
      <c r="Q7" s="31">
        <v>184</v>
      </c>
      <c r="R7" s="31">
        <v>198</v>
      </c>
      <c r="S7" s="31">
        <v>201</v>
      </c>
    </row>
    <row r="8" spans="1:19">
      <c r="A8" s="491" t="s">
        <v>249</v>
      </c>
      <c r="B8" s="31"/>
      <c r="D8" s="491" t="s">
        <v>249</v>
      </c>
      <c r="E8" s="31">
        <v>430</v>
      </c>
      <c r="G8" s="318" t="s">
        <v>30</v>
      </c>
      <c r="H8" s="31">
        <v>0</v>
      </c>
      <c r="I8" s="31">
        <v>4</v>
      </c>
      <c r="J8" s="31">
        <v>3</v>
      </c>
      <c r="K8" s="31">
        <v>15</v>
      </c>
      <c r="L8" s="31">
        <v>17</v>
      </c>
      <c r="N8" s="318" t="s">
        <v>31</v>
      </c>
      <c r="O8" s="31">
        <v>0</v>
      </c>
      <c r="P8" s="31">
        <v>47</v>
      </c>
      <c r="Q8" s="31">
        <v>14</v>
      </c>
      <c r="R8" s="31">
        <v>21</v>
      </c>
      <c r="S8" s="31">
        <v>15</v>
      </c>
    </row>
    <row r="9" spans="1:19">
      <c r="A9" s="491" t="s">
        <v>247</v>
      </c>
      <c r="B9" s="31">
        <v>668</v>
      </c>
      <c r="D9" s="491" t="s">
        <v>247</v>
      </c>
      <c r="E9" s="31">
        <v>478</v>
      </c>
      <c r="G9" s="318" t="s">
        <v>49</v>
      </c>
      <c r="H9" s="31">
        <v>2</v>
      </c>
      <c r="I9" s="31">
        <v>13</v>
      </c>
      <c r="J9" s="31">
        <v>6</v>
      </c>
      <c r="K9" s="31">
        <v>5</v>
      </c>
      <c r="L9" s="31">
        <v>9</v>
      </c>
      <c r="N9" s="318" t="s">
        <v>30</v>
      </c>
      <c r="O9" s="31">
        <v>0</v>
      </c>
      <c r="P9" s="31">
        <v>23</v>
      </c>
      <c r="Q9" s="31">
        <v>19</v>
      </c>
      <c r="R9" s="31">
        <v>12</v>
      </c>
      <c r="S9" s="31">
        <v>23</v>
      </c>
    </row>
    <row r="10" spans="1:19">
      <c r="A10" s="491" t="s">
        <v>246</v>
      </c>
      <c r="B10" s="31">
        <v>602</v>
      </c>
      <c r="D10" s="491" t="s">
        <v>246</v>
      </c>
      <c r="E10" s="31">
        <v>461</v>
      </c>
      <c r="G10" s="318" t="s">
        <v>50</v>
      </c>
      <c r="H10" s="31">
        <v>1</v>
      </c>
      <c r="I10" s="31">
        <v>12</v>
      </c>
      <c r="J10" s="31">
        <v>13</v>
      </c>
      <c r="K10" s="31">
        <v>7</v>
      </c>
      <c r="L10" s="31">
        <v>9</v>
      </c>
      <c r="N10" s="318" t="s">
        <v>49</v>
      </c>
      <c r="O10" s="31">
        <v>2</v>
      </c>
      <c r="P10" s="31">
        <v>9</v>
      </c>
      <c r="Q10" s="31">
        <v>4</v>
      </c>
      <c r="R10" s="31">
        <v>12</v>
      </c>
      <c r="S10" s="31">
        <v>13</v>
      </c>
    </row>
    <row r="11" spans="1:19">
      <c r="A11" s="491" t="s">
        <v>245</v>
      </c>
      <c r="B11" s="31"/>
      <c r="D11" s="491" t="s">
        <v>245</v>
      </c>
      <c r="E11" s="31">
        <v>406</v>
      </c>
      <c r="G11" s="318" t="s">
        <v>27</v>
      </c>
      <c r="H11" s="31">
        <v>1</v>
      </c>
      <c r="I11" s="31">
        <v>21</v>
      </c>
      <c r="J11" s="31">
        <v>39</v>
      </c>
      <c r="K11" s="31">
        <v>44</v>
      </c>
      <c r="L11" s="31">
        <v>22</v>
      </c>
      <c r="N11" s="318" t="s">
        <v>50</v>
      </c>
      <c r="O11" s="31">
        <v>8</v>
      </c>
      <c r="P11" s="31">
        <v>12</v>
      </c>
      <c r="Q11" s="31">
        <v>11</v>
      </c>
      <c r="R11" s="31">
        <v>15</v>
      </c>
      <c r="S11" s="31">
        <v>15</v>
      </c>
    </row>
    <row r="12" spans="1:19">
      <c r="A12" s="491" t="s">
        <v>244</v>
      </c>
      <c r="B12" s="31">
        <v>570</v>
      </c>
      <c r="D12" s="491" t="s">
        <v>244</v>
      </c>
      <c r="E12" s="31">
        <v>482</v>
      </c>
      <c r="G12" s="318" t="s">
        <v>24</v>
      </c>
      <c r="H12" s="31">
        <v>14</v>
      </c>
      <c r="I12" s="31">
        <v>11</v>
      </c>
      <c r="J12" s="31">
        <v>13</v>
      </c>
      <c r="K12" s="31">
        <v>12</v>
      </c>
      <c r="L12" s="31">
        <v>7</v>
      </c>
      <c r="N12" s="318" t="s">
        <v>27</v>
      </c>
      <c r="O12" s="31">
        <v>0</v>
      </c>
      <c r="P12" s="31">
        <v>25</v>
      </c>
      <c r="Q12" s="31">
        <v>52</v>
      </c>
      <c r="R12" s="31">
        <v>9</v>
      </c>
      <c r="S12" s="31">
        <v>29</v>
      </c>
    </row>
    <row r="13" spans="1:19">
      <c r="A13" s="491" t="s">
        <v>243</v>
      </c>
      <c r="B13" s="31">
        <v>637</v>
      </c>
      <c r="D13" s="491" t="s">
        <v>243</v>
      </c>
      <c r="E13" s="31">
        <v>490</v>
      </c>
      <c r="G13" s="318" t="s">
        <v>21</v>
      </c>
      <c r="H13" s="31">
        <v>18</v>
      </c>
      <c r="I13" s="31">
        <v>39</v>
      </c>
      <c r="J13" s="31">
        <v>33</v>
      </c>
      <c r="K13" s="31">
        <v>50</v>
      </c>
      <c r="L13" s="31">
        <v>47</v>
      </c>
      <c r="N13" s="318" t="s">
        <v>24</v>
      </c>
      <c r="O13" s="31">
        <v>0</v>
      </c>
      <c r="P13" s="31">
        <v>36</v>
      </c>
      <c r="Q13" s="31">
        <v>21</v>
      </c>
      <c r="R13" s="31">
        <v>15</v>
      </c>
      <c r="S13" s="31">
        <v>22</v>
      </c>
    </row>
    <row r="14" spans="1:19">
      <c r="A14" s="491" t="s">
        <v>242</v>
      </c>
      <c r="B14" s="31"/>
      <c r="D14" s="491" t="s">
        <v>242</v>
      </c>
      <c r="E14" s="31">
        <v>515</v>
      </c>
      <c r="G14" s="318" t="s">
        <v>22</v>
      </c>
      <c r="H14" s="31">
        <v>10</v>
      </c>
      <c r="I14" s="31">
        <v>36</v>
      </c>
      <c r="J14" s="31">
        <v>58</v>
      </c>
      <c r="K14" s="31">
        <v>36</v>
      </c>
      <c r="L14" s="31">
        <v>37</v>
      </c>
      <c r="N14" s="318" t="s">
        <v>21</v>
      </c>
      <c r="O14" s="31">
        <v>23</v>
      </c>
      <c r="P14" s="31">
        <v>59</v>
      </c>
      <c r="Q14" s="31">
        <v>61</v>
      </c>
      <c r="R14" s="31">
        <v>63</v>
      </c>
      <c r="S14" s="31">
        <v>73</v>
      </c>
    </row>
    <row r="15" spans="1:19">
      <c r="A15" s="491" t="s">
        <v>240</v>
      </c>
      <c r="B15" s="31">
        <v>665</v>
      </c>
      <c r="D15" s="491" t="s">
        <v>240</v>
      </c>
      <c r="E15" s="31">
        <v>491</v>
      </c>
      <c r="G15" s="318" t="s">
        <v>28</v>
      </c>
      <c r="H15" s="31">
        <v>0</v>
      </c>
      <c r="I15" s="31">
        <v>11</v>
      </c>
      <c r="J15" s="31">
        <v>9</v>
      </c>
      <c r="K15" s="31">
        <v>2</v>
      </c>
      <c r="L15" s="31">
        <v>5</v>
      </c>
      <c r="N15" s="318" t="s">
        <v>22</v>
      </c>
      <c r="O15" s="31">
        <v>4</v>
      </c>
      <c r="P15" s="31">
        <v>16</v>
      </c>
      <c r="Q15" s="31">
        <v>42</v>
      </c>
      <c r="R15" s="31">
        <v>42</v>
      </c>
      <c r="S15" s="31">
        <v>62</v>
      </c>
    </row>
    <row r="16" spans="1:19" ht="15.75" thickBot="1">
      <c r="A16" s="492" t="s">
        <v>239</v>
      </c>
      <c r="B16" s="31"/>
      <c r="D16" s="492" t="s">
        <v>239</v>
      </c>
      <c r="E16" s="31">
        <v>346</v>
      </c>
      <c r="G16" s="318" t="s">
        <v>25</v>
      </c>
      <c r="H16" s="31">
        <v>1</v>
      </c>
      <c r="I16" s="31">
        <v>13</v>
      </c>
      <c r="J16" s="31">
        <v>8</v>
      </c>
      <c r="K16" s="31">
        <v>5</v>
      </c>
      <c r="L16" s="31">
        <v>5</v>
      </c>
      <c r="N16" s="318" t="s">
        <v>28</v>
      </c>
      <c r="O16" s="31">
        <v>0</v>
      </c>
      <c r="P16" s="31">
        <v>11</v>
      </c>
      <c r="Q16" s="31">
        <v>3</v>
      </c>
      <c r="R16" s="31">
        <v>3</v>
      </c>
      <c r="S16" s="31">
        <v>1</v>
      </c>
    </row>
    <row r="17" spans="7:19">
      <c r="G17" s="318" t="s">
        <v>29</v>
      </c>
      <c r="H17" s="31">
        <v>3</v>
      </c>
      <c r="I17" s="31">
        <v>21</v>
      </c>
      <c r="J17" s="31">
        <v>14</v>
      </c>
      <c r="K17" s="31">
        <v>12</v>
      </c>
      <c r="L17" s="31">
        <v>11</v>
      </c>
      <c r="N17" s="318" t="s">
        <v>25</v>
      </c>
      <c r="O17" s="31">
        <v>0</v>
      </c>
      <c r="P17" s="31">
        <v>11</v>
      </c>
      <c r="Q17" s="31">
        <v>9</v>
      </c>
      <c r="R17" s="31">
        <v>6</v>
      </c>
      <c r="S17" s="31">
        <v>19</v>
      </c>
    </row>
    <row r="18" spans="7:19">
      <c r="G18" s="318" t="s">
        <v>26</v>
      </c>
      <c r="H18" s="31">
        <v>1</v>
      </c>
      <c r="I18" s="31">
        <v>14</v>
      </c>
      <c r="J18" s="31">
        <v>8</v>
      </c>
      <c r="K18" s="31">
        <v>8</v>
      </c>
      <c r="L18" s="31">
        <v>1</v>
      </c>
      <c r="N18" s="318" t="s">
        <v>29</v>
      </c>
      <c r="O18" s="31">
        <v>3</v>
      </c>
      <c r="P18" s="31">
        <v>9</v>
      </c>
      <c r="Q18" s="31">
        <v>15</v>
      </c>
      <c r="R18" s="31">
        <v>12</v>
      </c>
      <c r="S18" s="31">
        <v>9</v>
      </c>
    </row>
    <row r="19" spans="7:19">
      <c r="N19" s="318" t="s">
        <v>26</v>
      </c>
      <c r="O19" s="31">
        <v>5</v>
      </c>
      <c r="P19" s="31">
        <v>19</v>
      </c>
      <c r="Q19" s="31">
        <v>21</v>
      </c>
      <c r="R19" s="31">
        <v>15</v>
      </c>
      <c r="S19" s="31">
        <v>15</v>
      </c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EK491"/>
  <sheetViews>
    <sheetView topLeftCell="A3" workbookViewId="0">
      <selection activeCell="E15" sqref="E15"/>
    </sheetView>
  </sheetViews>
  <sheetFormatPr defaultRowHeight="15"/>
  <cols>
    <col min="1" max="1" width="10.42578125" bestFit="1" customWidth="1"/>
    <col min="2" max="2" width="15" bestFit="1" customWidth="1"/>
    <col min="3" max="3" width="11" bestFit="1" customWidth="1"/>
    <col min="4" max="4" width="10.5703125" bestFit="1" customWidth="1"/>
    <col min="5" max="5" width="15" bestFit="1" customWidth="1"/>
    <col min="8" max="8" width="5.5703125" customWidth="1"/>
    <col min="9" max="9" width="6.5703125" bestFit="1" customWidth="1"/>
    <col min="10" max="10" width="10.42578125" bestFit="1" customWidth="1"/>
    <col min="11" max="11" width="4.42578125" bestFit="1" customWidth="1"/>
    <col min="12" max="12" width="5.28515625" bestFit="1" customWidth="1"/>
    <col min="13" max="13" width="6" bestFit="1" customWidth="1"/>
    <col min="14" max="14" width="5.42578125" bestFit="1" customWidth="1"/>
    <col min="15" max="15" width="11.42578125" bestFit="1" customWidth="1"/>
    <col min="17" max="17" width="5.140625" customWidth="1"/>
    <col min="18" max="18" width="6.5703125" bestFit="1" customWidth="1"/>
    <col min="19" max="19" width="10.42578125" bestFit="1" customWidth="1"/>
    <col min="20" max="20" width="4.42578125" bestFit="1" customWidth="1"/>
    <col min="21" max="21" width="5.28515625" bestFit="1" customWidth="1"/>
    <col min="22" max="22" width="6" bestFit="1" customWidth="1"/>
    <col min="23" max="23" width="5.42578125" bestFit="1" customWidth="1"/>
    <col min="24" max="24" width="11.42578125" bestFit="1" customWidth="1"/>
    <col min="26" max="26" width="5.140625" customWidth="1"/>
    <col min="27" max="27" width="6.5703125" bestFit="1" customWidth="1"/>
    <col min="28" max="28" width="10.42578125" bestFit="1" customWidth="1"/>
    <col min="29" max="29" width="4.85546875" bestFit="1" customWidth="1"/>
    <col min="30" max="30" width="5.28515625" bestFit="1" customWidth="1"/>
    <col min="31" max="31" width="6" bestFit="1" customWidth="1"/>
    <col min="32" max="32" width="5.42578125" bestFit="1" customWidth="1"/>
    <col min="33" max="33" width="11.42578125" bestFit="1" customWidth="1"/>
    <col min="35" max="35" width="5.42578125" customWidth="1"/>
    <col min="36" max="36" width="6.5703125" bestFit="1" customWidth="1"/>
    <col min="37" max="37" width="10.42578125" bestFit="1" customWidth="1"/>
    <col min="38" max="38" width="4.42578125" bestFit="1" customWidth="1"/>
    <col min="39" max="39" width="5.28515625" bestFit="1" customWidth="1"/>
    <col min="40" max="40" width="6" bestFit="1" customWidth="1"/>
    <col min="41" max="41" width="5.42578125" bestFit="1" customWidth="1"/>
    <col min="42" max="42" width="11.42578125" bestFit="1" customWidth="1"/>
    <col min="44" max="44" width="5.140625" customWidth="1"/>
    <col min="45" max="45" width="6.5703125" bestFit="1" customWidth="1"/>
    <col min="46" max="46" width="10.42578125" bestFit="1" customWidth="1"/>
    <col min="47" max="47" width="4.85546875" bestFit="1" customWidth="1"/>
    <col min="48" max="48" width="5.28515625" bestFit="1" customWidth="1"/>
    <col min="49" max="49" width="6" bestFit="1" customWidth="1"/>
    <col min="50" max="50" width="5.42578125" bestFit="1" customWidth="1"/>
    <col min="51" max="51" width="11.42578125" bestFit="1" customWidth="1"/>
    <col min="53" max="53" width="4.85546875" customWidth="1"/>
    <col min="54" max="54" width="7" bestFit="1" customWidth="1"/>
    <col min="55" max="55" width="10.42578125" bestFit="1" customWidth="1"/>
    <col min="56" max="56" width="4.42578125" bestFit="1" customWidth="1"/>
    <col min="57" max="57" width="5.28515625" bestFit="1" customWidth="1"/>
    <col min="58" max="58" width="6" bestFit="1" customWidth="1"/>
    <col min="59" max="59" width="5.42578125" bestFit="1" customWidth="1"/>
    <col min="60" max="60" width="11.42578125" bestFit="1" customWidth="1"/>
    <col min="62" max="62" width="5.140625" customWidth="1"/>
    <col min="63" max="63" width="6.5703125" bestFit="1" customWidth="1"/>
    <col min="64" max="64" width="10.42578125" bestFit="1" customWidth="1"/>
    <col min="65" max="65" width="4.42578125" bestFit="1" customWidth="1"/>
    <col min="66" max="66" width="5.28515625" bestFit="1" customWidth="1"/>
    <col min="67" max="67" width="6" bestFit="1" customWidth="1"/>
    <col min="68" max="68" width="5.42578125" bestFit="1" customWidth="1"/>
    <col min="69" max="69" width="11.42578125" bestFit="1" customWidth="1"/>
    <col min="71" max="71" width="5" customWidth="1"/>
    <col min="72" max="72" width="6.5703125" bestFit="1" customWidth="1"/>
    <col min="73" max="73" width="10.42578125" bestFit="1" customWidth="1"/>
    <col min="74" max="74" width="4.42578125" bestFit="1" customWidth="1"/>
    <col min="75" max="75" width="5.28515625" bestFit="1" customWidth="1"/>
    <col min="76" max="76" width="6" bestFit="1" customWidth="1"/>
    <col min="77" max="77" width="5.42578125" bestFit="1" customWidth="1"/>
    <col min="78" max="78" width="11.42578125" bestFit="1" customWidth="1"/>
    <col min="80" max="80" width="5.140625" customWidth="1"/>
    <col min="81" max="81" width="6.5703125" bestFit="1" customWidth="1"/>
    <col min="82" max="82" width="10.42578125" bestFit="1" customWidth="1"/>
    <col min="83" max="83" width="4.42578125" bestFit="1" customWidth="1"/>
    <col min="84" max="84" width="5.28515625" bestFit="1" customWidth="1"/>
    <col min="85" max="85" width="6" bestFit="1" customWidth="1"/>
    <col min="86" max="86" width="5.42578125" bestFit="1" customWidth="1"/>
    <col min="87" max="87" width="11.42578125" bestFit="1" customWidth="1"/>
    <col min="89" max="89" width="5.28515625" customWidth="1"/>
    <col min="90" max="90" width="6.5703125" bestFit="1" customWidth="1"/>
    <col min="91" max="91" width="10.42578125" bestFit="1" customWidth="1"/>
    <col min="92" max="92" width="4.42578125" bestFit="1" customWidth="1"/>
    <col min="93" max="93" width="5.28515625" bestFit="1" customWidth="1"/>
    <col min="94" max="94" width="6" bestFit="1" customWidth="1"/>
    <col min="95" max="95" width="5.42578125" bestFit="1" customWidth="1"/>
    <col min="96" max="96" width="11.42578125" bestFit="1" customWidth="1"/>
    <col min="98" max="98" width="5" customWidth="1"/>
    <col min="99" max="99" width="6.5703125" bestFit="1" customWidth="1"/>
    <col min="100" max="100" width="10.42578125" bestFit="1" customWidth="1"/>
    <col min="101" max="101" width="4.42578125" bestFit="1" customWidth="1"/>
    <col min="102" max="102" width="5.28515625" bestFit="1" customWidth="1"/>
    <col min="103" max="103" width="6" bestFit="1" customWidth="1"/>
    <col min="104" max="104" width="5.42578125" bestFit="1" customWidth="1"/>
    <col min="105" max="105" width="11.42578125" bestFit="1" customWidth="1"/>
    <col min="107" max="107" width="5" customWidth="1"/>
    <col min="108" max="108" width="6.5703125" bestFit="1" customWidth="1"/>
    <col min="109" max="109" width="10.42578125" bestFit="1" customWidth="1"/>
    <col min="110" max="110" width="4.42578125" bestFit="1" customWidth="1"/>
    <col min="111" max="111" width="5.28515625" bestFit="1" customWidth="1"/>
    <col min="112" max="112" width="6" bestFit="1" customWidth="1"/>
    <col min="113" max="113" width="5.42578125" bestFit="1" customWidth="1"/>
    <col min="114" max="114" width="11.42578125" customWidth="1"/>
    <col min="115" max="115" width="8.85546875" bestFit="1" customWidth="1"/>
    <col min="116" max="116" width="5.140625" customWidth="1"/>
    <col min="117" max="117" width="6.5703125" bestFit="1" customWidth="1"/>
    <col min="118" max="118" width="10.42578125" bestFit="1" customWidth="1"/>
    <col min="119" max="119" width="4.42578125" bestFit="1" customWidth="1"/>
    <col min="121" max="121" width="6" bestFit="1" customWidth="1"/>
    <col min="122" max="122" width="5.42578125" bestFit="1" customWidth="1"/>
    <col min="123" max="123" width="11.42578125" bestFit="1" customWidth="1"/>
    <col min="125" max="125" width="4.7109375" customWidth="1"/>
    <col min="126" max="126" width="6.5703125" bestFit="1" customWidth="1"/>
    <col min="127" max="127" width="10.42578125" bestFit="1" customWidth="1"/>
    <col min="128" max="128" width="4.42578125" bestFit="1" customWidth="1"/>
    <col min="129" max="129" width="5.28515625" bestFit="1" customWidth="1"/>
    <col min="130" max="130" width="6" bestFit="1" customWidth="1"/>
    <col min="131" max="131" width="5.42578125" bestFit="1" customWidth="1"/>
    <col min="132" max="132" width="8.7109375" bestFit="1" customWidth="1"/>
    <col min="134" max="134" width="4.85546875" customWidth="1"/>
    <col min="135" max="135" width="6.5703125" bestFit="1" customWidth="1"/>
    <col min="136" max="136" width="10.42578125" bestFit="1" customWidth="1"/>
    <col min="137" max="137" width="4.42578125" bestFit="1" customWidth="1"/>
    <col min="138" max="138" width="5.28515625" bestFit="1" customWidth="1"/>
    <col min="139" max="139" width="6" bestFit="1" customWidth="1"/>
    <col min="140" max="140" width="5.42578125" bestFit="1" customWidth="1"/>
    <col min="141" max="141" width="11.42578125" bestFit="1" customWidth="1"/>
  </cols>
  <sheetData>
    <row r="1" spans="1:141">
      <c r="A1" s="1" t="s">
        <v>163</v>
      </c>
      <c r="D1" s="1" t="s">
        <v>165</v>
      </c>
      <c r="H1" t="s">
        <v>166</v>
      </c>
      <c r="Q1" t="s">
        <v>167</v>
      </c>
      <c r="Z1" t="s">
        <v>169</v>
      </c>
      <c r="AI1" t="s">
        <v>307</v>
      </c>
      <c r="AR1" t="s">
        <v>308</v>
      </c>
      <c r="BA1" t="s">
        <v>171</v>
      </c>
      <c r="BJ1" t="s">
        <v>172</v>
      </c>
      <c r="BS1" t="s">
        <v>173</v>
      </c>
      <c r="CB1" t="s">
        <v>175</v>
      </c>
      <c r="CK1" t="s">
        <v>176</v>
      </c>
      <c r="CT1" t="s">
        <v>309</v>
      </c>
      <c r="DC1" t="s">
        <v>177</v>
      </c>
      <c r="DL1" t="s">
        <v>178</v>
      </c>
      <c r="DU1" t="s">
        <v>310</v>
      </c>
      <c r="ED1" t="s">
        <v>179</v>
      </c>
    </row>
    <row r="2" spans="1:141">
      <c r="H2" t="s">
        <v>81</v>
      </c>
      <c r="I2" t="s">
        <v>121</v>
      </c>
      <c r="J2" t="s">
        <v>71</v>
      </c>
      <c r="K2" t="s">
        <v>82</v>
      </c>
      <c r="L2" t="s">
        <v>91</v>
      </c>
      <c r="M2" t="s">
        <v>124</v>
      </c>
      <c r="N2" t="s">
        <v>81</v>
      </c>
      <c r="O2" t="s">
        <v>117</v>
      </c>
      <c r="Q2" t="s">
        <v>168</v>
      </c>
      <c r="R2" t="s">
        <v>121</v>
      </c>
      <c r="S2" t="s">
        <v>71</v>
      </c>
      <c r="T2" t="s">
        <v>82</v>
      </c>
      <c r="U2" t="s">
        <v>91</v>
      </c>
      <c r="V2" t="s">
        <v>124</v>
      </c>
      <c r="W2" t="s">
        <v>81</v>
      </c>
      <c r="X2" t="s">
        <v>117</v>
      </c>
      <c r="Z2" t="s">
        <v>168</v>
      </c>
      <c r="AA2" t="s">
        <v>121</v>
      </c>
      <c r="AB2" t="s">
        <v>71</v>
      </c>
      <c r="AC2" t="s">
        <v>170</v>
      </c>
      <c r="AD2" t="s">
        <v>91</v>
      </c>
      <c r="AE2" t="s">
        <v>124</v>
      </c>
      <c r="AF2" t="s">
        <v>81</v>
      </c>
      <c r="AG2" t="s">
        <v>117</v>
      </c>
      <c r="AI2" t="s">
        <v>168</v>
      </c>
      <c r="AJ2" t="s">
        <v>121</v>
      </c>
      <c r="AK2" t="s">
        <v>71</v>
      </c>
      <c r="AL2" t="s">
        <v>170</v>
      </c>
      <c r="AM2" t="s">
        <v>91</v>
      </c>
      <c r="AN2" t="s">
        <v>124</v>
      </c>
      <c r="AO2" t="s">
        <v>81</v>
      </c>
      <c r="AP2" t="s">
        <v>117</v>
      </c>
      <c r="AR2" t="s">
        <v>168</v>
      </c>
      <c r="AS2" t="s">
        <v>121</v>
      </c>
      <c r="AT2" t="s">
        <v>71</v>
      </c>
      <c r="AU2" t="s">
        <v>170</v>
      </c>
      <c r="AV2" t="s">
        <v>91</v>
      </c>
      <c r="AW2" t="s">
        <v>124</v>
      </c>
      <c r="AX2" t="s">
        <v>81</v>
      </c>
      <c r="AY2" t="s">
        <v>117</v>
      </c>
      <c r="BA2" t="s">
        <v>81</v>
      </c>
      <c r="BB2" t="s">
        <v>121</v>
      </c>
      <c r="BC2" t="s">
        <v>71</v>
      </c>
      <c r="BD2" t="s">
        <v>82</v>
      </c>
      <c r="BE2" t="s">
        <v>91</v>
      </c>
      <c r="BF2" t="s">
        <v>124</v>
      </c>
      <c r="BG2" t="s">
        <v>81</v>
      </c>
      <c r="BH2" t="s">
        <v>117</v>
      </c>
      <c r="BJ2" t="s">
        <v>81</v>
      </c>
      <c r="BK2" t="s">
        <v>121</v>
      </c>
      <c r="BL2" t="s">
        <v>71</v>
      </c>
      <c r="BM2" t="s">
        <v>170</v>
      </c>
      <c r="BN2" t="s">
        <v>91</v>
      </c>
      <c r="BO2" t="s">
        <v>124</v>
      </c>
      <c r="BP2" t="s">
        <v>81</v>
      </c>
      <c r="BQ2" t="s">
        <v>117</v>
      </c>
      <c r="BS2" t="s">
        <v>81</v>
      </c>
      <c r="BT2" t="s">
        <v>174</v>
      </c>
      <c r="BU2" t="s">
        <v>71</v>
      </c>
      <c r="BV2" t="s">
        <v>82</v>
      </c>
      <c r="BW2" t="s">
        <v>91</v>
      </c>
      <c r="BX2" t="s">
        <v>124</v>
      </c>
      <c r="BY2" t="s">
        <v>81</v>
      </c>
      <c r="BZ2" t="s">
        <v>117</v>
      </c>
      <c r="CB2" t="s">
        <v>81</v>
      </c>
      <c r="CC2" t="s">
        <v>121</v>
      </c>
      <c r="CD2" t="s">
        <v>71</v>
      </c>
      <c r="CE2" t="s">
        <v>82</v>
      </c>
      <c r="CF2" t="s">
        <v>91</v>
      </c>
      <c r="CG2" t="s">
        <v>124</v>
      </c>
      <c r="CH2" t="s">
        <v>81</v>
      </c>
      <c r="CI2" t="s">
        <v>117</v>
      </c>
      <c r="CK2" t="s">
        <v>81</v>
      </c>
      <c r="CL2" t="s">
        <v>121</v>
      </c>
      <c r="CM2" t="s">
        <v>71</v>
      </c>
      <c r="CN2" t="s">
        <v>82</v>
      </c>
      <c r="CO2" t="s">
        <v>91</v>
      </c>
      <c r="CP2" t="s">
        <v>124</v>
      </c>
      <c r="CQ2" t="s">
        <v>81</v>
      </c>
      <c r="CR2" t="s">
        <v>117</v>
      </c>
      <c r="CT2" t="s">
        <v>81</v>
      </c>
      <c r="CU2" t="s">
        <v>121</v>
      </c>
      <c r="CV2" t="s">
        <v>71</v>
      </c>
      <c r="CW2" t="s">
        <v>82</v>
      </c>
      <c r="CX2" t="s">
        <v>91</v>
      </c>
      <c r="CY2" t="s">
        <v>124</v>
      </c>
      <c r="CZ2" t="s">
        <v>81</v>
      </c>
      <c r="DA2" t="s">
        <v>117</v>
      </c>
      <c r="DC2" t="s">
        <v>81</v>
      </c>
      <c r="DD2" t="s">
        <v>121</v>
      </c>
      <c r="DE2" t="s">
        <v>71</v>
      </c>
      <c r="DF2" t="s">
        <v>82</v>
      </c>
      <c r="DG2" t="s">
        <v>91</v>
      </c>
      <c r="DH2" t="s">
        <v>124</v>
      </c>
      <c r="DI2" t="s">
        <v>81</v>
      </c>
      <c r="DJ2" t="s">
        <v>117</v>
      </c>
      <c r="DL2" t="s">
        <v>168</v>
      </c>
      <c r="DM2" t="s">
        <v>121</v>
      </c>
      <c r="DN2" t="s">
        <v>71</v>
      </c>
      <c r="DO2" t="s">
        <v>82</v>
      </c>
      <c r="DP2" t="s">
        <v>91</v>
      </c>
      <c r="DQ2" t="s">
        <v>124</v>
      </c>
      <c r="DR2" t="s">
        <v>81</v>
      </c>
      <c r="DS2" t="s">
        <v>117</v>
      </c>
      <c r="DU2" t="s">
        <v>168</v>
      </c>
      <c r="DV2" t="s">
        <v>121</v>
      </c>
      <c r="DW2" t="s">
        <v>71</v>
      </c>
      <c r="DX2" t="s">
        <v>82</v>
      </c>
      <c r="DY2" t="s">
        <v>91</v>
      </c>
      <c r="DZ2" t="s">
        <v>124</v>
      </c>
      <c r="EA2" t="s">
        <v>81</v>
      </c>
      <c r="EB2" t="s">
        <v>117</v>
      </c>
      <c r="ED2" t="s">
        <v>168</v>
      </c>
      <c r="EE2" t="s">
        <v>121</v>
      </c>
      <c r="EF2" t="s">
        <v>71</v>
      </c>
      <c r="EG2" t="s">
        <v>82</v>
      </c>
      <c r="EH2" t="s">
        <v>91</v>
      </c>
      <c r="EI2" t="s">
        <v>124</v>
      </c>
      <c r="EJ2" t="s">
        <v>81</v>
      </c>
      <c r="EK2" t="s">
        <v>117</v>
      </c>
    </row>
    <row r="3" spans="1:141">
      <c r="A3" s="1" t="s">
        <v>71</v>
      </c>
      <c r="B3" s="1" t="s">
        <v>164</v>
      </c>
      <c r="D3" s="1" t="s">
        <v>71</v>
      </c>
      <c r="E3" s="1" t="s">
        <v>164</v>
      </c>
      <c r="H3" s="195">
        <v>7.6</v>
      </c>
      <c r="I3" s="273">
        <v>1.0197368421052633</v>
      </c>
      <c r="J3" s="195">
        <v>1</v>
      </c>
      <c r="K3" s="195">
        <v>3</v>
      </c>
      <c r="L3" s="186" t="s">
        <v>97</v>
      </c>
      <c r="M3" s="186" t="s">
        <v>98</v>
      </c>
      <c r="N3" s="130">
        <v>7</v>
      </c>
      <c r="O3" s="31" t="s">
        <v>116</v>
      </c>
      <c r="Q3" s="138">
        <v>7.1</v>
      </c>
      <c r="R3" s="274">
        <v>1.091549295774648</v>
      </c>
      <c r="S3" s="138">
        <v>2</v>
      </c>
      <c r="T3" s="138">
        <v>3</v>
      </c>
      <c r="U3" s="130" t="s">
        <v>97</v>
      </c>
      <c r="V3" s="130" t="s">
        <v>98</v>
      </c>
      <c r="W3" s="130">
        <v>7</v>
      </c>
      <c r="X3" s="31" t="s">
        <v>116</v>
      </c>
      <c r="Z3" s="210">
        <v>11.7</v>
      </c>
      <c r="AA3" s="273">
        <v>0.66239316239316248</v>
      </c>
      <c r="AB3" s="210">
        <v>3</v>
      </c>
      <c r="AC3" s="210">
        <v>5</v>
      </c>
      <c r="AD3" s="277" t="s">
        <v>97</v>
      </c>
      <c r="AE3" s="277" t="s">
        <v>98</v>
      </c>
      <c r="AF3" s="130">
        <v>8</v>
      </c>
      <c r="AG3" s="31" t="s">
        <v>116</v>
      </c>
      <c r="AI3" s="138">
        <v>38.299999999999997</v>
      </c>
      <c r="AJ3" s="274">
        <f t="shared" ref="AJ3" si="0">IF(AI3&gt;0,13.6/AI3,"")</f>
        <v>0.35509138381201044</v>
      </c>
      <c r="AK3" s="138">
        <v>4</v>
      </c>
      <c r="AL3" s="138">
        <v>5</v>
      </c>
      <c r="AM3" s="130" t="s">
        <v>97</v>
      </c>
      <c r="AN3" s="130" t="s">
        <v>100</v>
      </c>
      <c r="AO3" s="130">
        <v>16</v>
      </c>
      <c r="AP3" s="31" t="s">
        <v>116</v>
      </c>
      <c r="AR3" s="138">
        <v>5.9</v>
      </c>
      <c r="AS3" s="274">
        <f t="shared" ref="AS3" si="1">IF(AR3&gt;0,7.75/AR3,"")</f>
        <v>1.3135593220338981</v>
      </c>
      <c r="AT3" s="138">
        <v>5</v>
      </c>
      <c r="AU3" s="138">
        <v>3</v>
      </c>
      <c r="AV3" s="130" t="s">
        <v>97</v>
      </c>
      <c r="AW3" s="130" t="s">
        <v>98</v>
      </c>
      <c r="AX3" s="130">
        <v>13</v>
      </c>
      <c r="AY3" s="186" t="s">
        <v>116</v>
      </c>
      <c r="BA3" s="204">
        <v>9.6999999999999993</v>
      </c>
      <c r="BB3" s="274">
        <f t="shared" ref="BB3" si="2">IF(BA3&gt;0,7.75/BA3,"")</f>
        <v>0.7989690721649485</v>
      </c>
      <c r="BC3" s="138">
        <v>6</v>
      </c>
      <c r="BD3" s="138">
        <v>5</v>
      </c>
      <c r="BE3" s="130" t="s">
        <v>97</v>
      </c>
      <c r="BF3" s="130" t="s">
        <v>98</v>
      </c>
      <c r="BG3" s="186">
        <v>13</v>
      </c>
      <c r="BH3" s="176" t="s">
        <v>122</v>
      </c>
      <c r="BJ3" s="195">
        <v>3.4</v>
      </c>
      <c r="BK3" s="273">
        <v>2.2794117647058822</v>
      </c>
      <c r="BL3" s="195">
        <v>1</v>
      </c>
      <c r="BM3" s="195">
        <v>3</v>
      </c>
      <c r="BN3" s="186" t="s">
        <v>96</v>
      </c>
      <c r="BO3" s="186" t="s">
        <v>98</v>
      </c>
      <c r="BP3" s="130">
        <v>7</v>
      </c>
      <c r="BQ3" s="31" t="s">
        <v>116</v>
      </c>
      <c r="BS3" s="210">
        <v>5.7</v>
      </c>
      <c r="BT3" s="273">
        <v>1.3596491228070176</v>
      </c>
      <c r="BU3" s="210">
        <v>2</v>
      </c>
      <c r="BV3" s="210">
        <v>5</v>
      </c>
      <c r="BW3" s="277" t="s">
        <v>96</v>
      </c>
      <c r="BX3" s="277" t="s">
        <v>98</v>
      </c>
      <c r="BY3" s="130">
        <v>8</v>
      </c>
      <c r="BZ3" s="31" t="s">
        <v>116</v>
      </c>
      <c r="CB3" s="195">
        <v>9.6</v>
      </c>
      <c r="CC3" s="273">
        <v>1.4166666666666667</v>
      </c>
      <c r="CD3" s="195">
        <v>3</v>
      </c>
      <c r="CE3" s="195">
        <v>3</v>
      </c>
      <c r="CF3" s="186" t="s">
        <v>96</v>
      </c>
      <c r="CG3" s="186" t="s">
        <v>98</v>
      </c>
      <c r="CH3" s="130">
        <v>7</v>
      </c>
      <c r="CI3" s="31" t="s">
        <v>116</v>
      </c>
      <c r="CK3" s="210">
        <v>6.7</v>
      </c>
      <c r="CL3" s="273">
        <v>1.1567164179104477</v>
      </c>
      <c r="CM3" s="210">
        <v>4</v>
      </c>
      <c r="CN3" s="210">
        <v>4</v>
      </c>
      <c r="CO3" s="277" t="s">
        <v>96</v>
      </c>
      <c r="CP3" s="277" t="s">
        <v>98</v>
      </c>
      <c r="CQ3" s="130">
        <v>8</v>
      </c>
      <c r="CR3" s="31" t="s">
        <v>116</v>
      </c>
      <c r="CT3" s="138">
        <v>6.6</v>
      </c>
      <c r="CU3" s="274">
        <v>1.1742424242424243</v>
      </c>
      <c r="CV3" s="138">
        <v>5</v>
      </c>
      <c r="CW3" s="138">
        <v>3</v>
      </c>
      <c r="CX3" s="130" t="s">
        <v>96</v>
      </c>
      <c r="CY3" s="130" t="s">
        <v>98</v>
      </c>
      <c r="CZ3" s="130">
        <v>19</v>
      </c>
      <c r="DA3" s="31" t="s">
        <v>116</v>
      </c>
      <c r="DC3" s="138">
        <v>12.1</v>
      </c>
      <c r="DD3" s="274">
        <v>0.64049586776859502</v>
      </c>
      <c r="DE3" s="138">
        <v>6</v>
      </c>
      <c r="DF3" s="138">
        <v>5</v>
      </c>
      <c r="DG3" s="130" t="s">
        <v>96</v>
      </c>
      <c r="DH3" s="130" t="s">
        <v>98</v>
      </c>
      <c r="DI3" s="130">
        <v>10</v>
      </c>
      <c r="DJ3" s="31" t="s">
        <v>116</v>
      </c>
      <c r="DL3" s="204">
        <v>11.4</v>
      </c>
      <c r="DM3" s="274">
        <v>1.1929824561403508</v>
      </c>
      <c r="DN3" s="138">
        <v>7</v>
      </c>
      <c r="DO3" s="138">
        <v>3</v>
      </c>
      <c r="DP3" s="130" t="s">
        <v>96</v>
      </c>
      <c r="DQ3" s="130" t="s">
        <v>98</v>
      </c>
      <c r="DR3" s="130">
        <v>9</v>
      </c>
      <c r="DS3" s="176" t="s">
        <v>116</v>
      </c>
      <c r="DU3" s="138">
        <v>9.3000000000000007</v>
      </c>
      <c r="DV3" s="274">
        <f t="shared" ref="DV3" si="3">IF(DU3&gt;0,7.75/DU3,"")</f>
        <v>0.83333333333333326</v>
      </c>
      <c r="DW3" s="138">
        <v>8</v>
      </c>
      <c r="DX3" s="138">
        <v>5</v>
      </c>
      <c r="DY3" s="130" t="s">
        <v>96</v>
      </c>
      <c r="DZ3" s="130" t="s">
        <v>98</v>
      </c>
      <c r="EA3" s="130">
        <v>20</v>
      </c>
      <c r="EB3" s="200" t="s">
        <v>122</v>
      </c>
      <c r="ED3" s="204">
        <v>8</v>
      </c>
      <c r="EE3" s="274">
        <v>0.96875</v>
      </c>
      <c r="EF3" s="138">
        <v>13</v>
      </c>
      <c r="EG3" s="138">
        <v>3</v>
      </c>
      <c r="EH3" s="130" t="s">
        <v>96</v>
      </c>
      <c r="EI3" s="130" t="s">
        <v>98</v>
      </c>
      <c r="EJ3" s="130">
        <v>9</v>
      </c>
      <c r="EK3" s="176" t="s">
        <v>116</v>
      </c>
    </row>
    <row r="4" spans="1:141">
      <c r="A4">
        <v>1</v>
      </c>
      <c r="B4">
        <v>387</v>
      </c>
      <c r="D4">
        <v>1</v>
      </c>
      <c r="E4">
        <v>92</v>
      </c>
      <c r="H4" s="195">
        <v>3.2</v>
      </c>
      <c r="I4" s="273">
        <v>2.421875</v>
      </c>
      <c r="J4" s="195">
        <v>1</v>
      </c>
      <c r="K4" s="195">
        <v>3</v>
      </c>
      <c r="L4" s="186" t="s">
        <v>97</v>
      </c>
      <c r="M4" s="186" t="s">
        <v>98</v>
      </c>
      <c r="N4" s="130">
        <v>7</v>
      </c>
      <c r="O4" s="31" t="s">
        <v>116</v>
      </c>
      <c r="Q4" s="195">
        <v>8.1999999999999993</v>
      </c>
      <c r="R4" s="273">
        <v>1.6585365853658538</v>
      </c>
      <c r="S4" s="195">
        <v>2</v>
      </c>
      <c r="T4" s="195">
        <v>3</v>
      </c>
      <c r="U4" s="186" t="s">
        <v>97</v>
      </c>
      <c r="V4" s="186" t="s">
        <v>98</v>
      </c>
      <c r="W4" s="130">
        <v>7</v>
      </c>
      <c r="X4" s="31" t="s">
        <v>116</v>
      </c>
      <c r="Z4" s="210">
        <v>6</v>
      </c>
      <c r="AA4" s="273">
        <v>1.2916666666666667</v>
      </c>
      <c r="AB4" s="210">
        <v>3</v>
      </c>
      <c r="AC4" s="210">
        <v>3</v>
      </c>
      <c r="AD4" s="277" t="s">
        <v>97</v>
      </c>
      <c r="AE4" s="277" t="s">
        <v>98</v>
      </c>
      <c r="AF4" s="130">
        <v>8</v>
      </c>
      <c r="AG4" s="31" t="s">
        <v>116</v>
      </c>
      <c r="BJ4" s="138">
        <v>4.8</v>
      </c>
      <c r="BK4" s="274">
        <v>1.6145833333333335</v>
      </c>
      <c r="BL4" s="138">
        <v>1</v>
      </c>
      <c r="BM4" s="138">
        <v>3</v>
      </c>
      <c r="BN4" s="130" t="s">
        <v>96</v>
      </c>
      <c r="BO4" s="130" t="s">
        <v>98</v>
      </c>
      <c r="BP4" s="130">
        <v>7</v>
      </c>
      <c r="BQ4" s="31" t="s">
        <v>116</v>
      </c>
      <c r="BS4" s="210">
        <v>6.4</v>
      </c>
      <c r="BT4" s="273">
        <v>1.2109375</v>
      </c>
      <c r="BU4" s="210">
        <v>2</v>
      </c>
      <c r="BV4" s="210">
        <v>3</v>
      </c>
      <c r="BW4" s="277" t="s">
        <v>96</v>
      </c>
      <c r="BX4" s="277" t="s">
        <v>99</v>
      </c>
      <c r="BY4" s="130">
        <v>8</v>
      </c>
      <c r="BZ4" s="31" t="s">
        <v>116</v>
      </c>
      <c r="CB4" s="204">
        <v>5.7</v>
      </c>
      <c r="CC4" s="274">
        <v>1.3596491228070176</v>
      </c>
      <c r="CD4" s="138">
        <v>3</v>
      </c>
      <c r="CE4" s="138">
        <v>3</v>
      </c>
      <c r="CF4" s="130" t="s">
        <v>96</v>
      </c>
      <c r="CG4" s="130" t="s">
        <v>98</v>
      </c>
      <c r="CH4" s="130">
        <v>9</v>
      </c>
      <c r="CI4" s="176" t="s">
        <v>116</v>
      </c>
      <c r="CK4" s="204">
        <v>6.4</v>
      </c>
      <c r="CL4" s="274">
        <v>1.2109375</v>
      </c>
      <c r="CM4" s="138">
        <v>4</v>
      </c>
      <c r="CN4" s="138">
        <v>3</v>
      </c>
      <c r="CO4" s="130" t="s">
        <v>96</v>
      </c>
      <c r="CP4" s="130" t="s">
        <v>98</v>
      </c>
      <c r="CQ4" s="130">
        <v>9</v>
      </c>
      <c r="CR4" s="176" t="s">
        <v>116</v>
      </c>
      <c r="CT4" s="195">
        <v>10.4</v>
      </c>
      <c r="CU4" s="273">
        <v>1.3076923076923077</v>
      </c>
      <c r="CV4" s="195">
        <v>5</v>
      </c>
      <c r="CW4" s="195">
        <v>5</v>
      </c>
      <c r="CX4" s="186" t="s">
        <v>96</v>
      </c>
      <c r="CY4" s="186" t="s">
        <v>98</v>
      </c>
      <c r="CZ4" s="130">
        <v>20</v>
      </c>
      <c r="DA4" s="200" t="s">
        <v>122</v>
      </c>
      <c r="DC4" s="204">
        <v>34.1</v>
      </c>
      <c r="DD4" s="274">
        <v>0.39882697947214074</v>
      </c>
      <c r="DE4" s="138">
        <v>6</v>
      </c>
      <c r="DF4" s="138">
        <v>3</v>
      </c>
      <c r="DG4" s="130" t="s">
        <v>96</v>
      </c>
      <c r="DH4" s="130" t="s">
        <v>98</v>
      </c>
      <c r="DI4" s="130">
        <v>15</v>
      </c>
      <c r="DJ4" s="176" t="s">
        <v>116</v>
      </c>
      <c r="DL4" s="206">
        <v>14</v>
      </c>
      <c r="DM4" s="273">
        <v>0.97142857142857142</v>
      </c>
      <c r="DN4" s="212">
        <v>7</v>
      </c>
      <c r="DO4" s="212">
        <v>3</v>
      </c>
      <c r="DP4" s="278" t="s">
        <v>96</v>
      </c>
      <c r="DQ4" s="278" t="s">
        <v>98</v>
      </c>
      <c r="DR4" s="186">
        <v>11</v>
      </c>
      <c r="DS4" s="176" t="s">
        <v>122</v>
      </c>
      <c r="ED4" s="204">
        <v>9.1999999999999993</v>
      </c>
      <c r="EE4" s="274">
        <v>1.4782608695652175</v>
      </c>
      <c r="EF4" s="138">
        <v>15</v>
      </c>
      <c r="EG4" s="138">
        <v>3</v>
      </c>
      <c r="EH4" s="130" t="s">
        <v>96</v>
      </c>
      <c r="EI4" s="130" t="s">
        <v>98</v>
      </c>
      <c r="EJ4" s="130">
        <v>9</v>
      </c>
      <c r="EK4" s="176" t="s">
        <v>116</v>
      </c>
    </row>
    <row r="5" spans="1:141">
      <c r="A5">
        <v>2</v>
      </c>
      <c r="B5">
        <v>85</v>
      </c>
      <c r="D5">
        <v>2</v>
      </c>
      <c r="E5">
        <v>217</v>
      </c>
      <c r="H5" s="138">
        <v>5.3</v>
      </c>
      <c r="I5" s="274">
        <v>1.4622641509433962</v>
      </c>
      <c r="J5" s="138">
        <v>1</v>
      </c>
      <c r="K5" s="138">
        <v>3</v>
      </c>
      <c r="L5" s="130" t="s">
        <v>97</v>
      </c>
      <c r="M5" s="130" t="s">
        <v>99</v>
      </c>
      <c r="N5" s="130">
        <v>7</v>
      </c>
      <c r="O5" s="31" t="s">
        <v>116</v>
      </c>
      <c r="Q5" s="210">
        <v>5.4</v>
      </c>
      <c r="R5" s="273">
        <v>1.4351851851851851</v>
      </c>
      <c r="S5" s="210">
        <v>2</v>
      </c>
      <c r="T5" s="210">
        <v>3</v>
      </c>
      <c r="U5" s="277" t="s">
        <v>97</v>
      </c>
      <c r="V5" s="277" t="s">
        <v>98</v>
      </c>
      <c r="W5" s="130">
        <v>8</v>
      </c>
      <c r="X5" s="31" t="s">
        <v>116</v>
      </c>
      <c r="Z5" s="210">
        <v>7.9</v>
      </c>
      <c r="AA5" s="274">
        <v>1.721518987341772</v>
      </c>
      <c r="AB5" s="210">
        <v>3</v>
      </c>
      <c r="AC5" s="210">
        <v>2</v>
      </c>
      <c r="AD5" s="277" t="s">
        <v>97</v>
      </c>
      <c r="AE5" s="277" t="s">
        <v>98</v>
      </c>
      <c r="AF5" s="130">
        <v>8</v>
      </c>
      <c r="AG5" s="31" t="s">
        <v>116</v>
      </c>
      <c r="BJ5" s="195">
        <v>7</v>
      </c>
      <c r="BK5" s="273">
        <v>1.9428571428571428</v>
      </c>
      <c r="BL5" s="195">
        <v>1</v>
      </c>
      <c r="BM5" s="195">
        <v>3</v>
      </c>
      <c r="BN5" s="186" t="s">
        <v>96</v>
      </c>
      <c r="BO5" s="186" t="s">
        <v>98</v>
      </c>
      <c r="BP5" s="130">
        <v>7</v>
      </c>
      <c r="BQ5" s="31" t="s">
        <v>116</v>
      </c>
      <c r="BS5" s="204">
        <v>7.4</v>
      </c>
      <c r="BT5" s="274">
        <v>1.0472972972972971</v>
      </c>
      <c r="BU5" s="138">
        <v>2</v>
      </c>
      <c r="BV5" s="138">
        <v>3</v>
      </c>
      <c r="BW5" s="130" t="s">
        <v>96</v>
      </c>
      <c r="BX5" s="130" t="s">
        <v>98</v>
      </c>
      <c r="BY5" s="130">
        <v>9</v>
      </c>
      <c r="BZ5" s="176" t="s">
        <v>116</v>
      </c>
      <c r="CB5" s="195">
        <v>7.9</v>
      </c>
      <c r="CC5" s="273">
        <v>1.721518987341772</v>
      </c>
      <c r="CD5" s="195">
        <v>3</v>
      </c>
      <c r="CE5" s="195">
        <v>5</v>
      </c>
      <c r="CF5" s="186" t="s">
        <v>96</v>
      </c>
      <c r="CG5" s="186" t="s">
        <v>98</v>
      </c>
      <c r="CH5" s="130">
        <v>13</v>
      </c>
      <c r="CI5" s="186" t="s">
        <v>116</v>
      </c>
      <c r="CK5" s="204">
        <v>7.5</v>
      </c>
      <c r="CL5" s="274">
        <v>1.0333333333333334</v>
      </c>
      <c r="CM5" s="138">
        <v>4</v>
      </c>
      <c r="CN5" s="138">
        <v>5</v>
      </c>
      <c r="CO5" s="130" t="s">
        <v>96</v>
      </c>
      <c r="CP5" s="130" t="s">
        <v>98</v>
      </c>
      <c r="CQ5" s="130">
        <v>9</v>
      </c>
      <c r="CR5" s="176" t="s">
        <v>116</v>
      </c>
      <c r="DC5" s="138">
        <v>7.6</v>
      </c>
      <c r="DD5" s="274">
        <v>1.0197368421052633</v>
      </c>
      <c r="DE5" s="138">
        <v>6</v>
      </c>
      <c r="DF5" s="138">
        <v>3</v>
      </c>
      <c r="DG5" s="130" t="s">
        <v>96</v>
      </c>
      <c r="DH5" s="130" t="s">
        <v>98</v>
      </c>
      <c r="DI5" s="130">
        <v>17</v>
      </c>
      <c r="DJ5" s="176" t="s">
        <v>116</v>
      </c>
      <c r="ED5" s="138">
        <v>6.9</v>
      </c>
      <c r="EE5" s="274">
        <v>1.1231884057971013</v>
      </c>
      <c r="EF5" s="138">
        <v>38</v>
      </c>
      <c r="EG5" s="138">
        <v>5</v>
      </c>
      <c r="EH5" s="130" t="s">
        <v>96</v>
      </c>
      <c r="EI5" s="130" t="s">
        <v>98</v>
      </c>
      <c r="EJ5" s="130">
        <v>13</v>
      </c>
      <c r="EK5" s="186" t="s">
        <v>116</v>
      </c>
    </row>
    <row r="6" spans="1:141">
      <c r="A6">
        <v>3</v>
      </c>
      <c r="B6">
        <v>14</v>
      </c>
      <c r="D6">
        <v>3</v>
      </c>
      <c r="E6">
        <v>22</v>
      </c>
      <c r="H6" s="138">
        <v>6.9</v>
      </c>
      <c r="I6" s="274">
        <v>1.1231884057971013</v>
      </c>
      <c r="J6" s="138">
        <v>1</v>
      </c>
      <c r="K6" s="138">
        <v>3</v>
      </c>
      <c r="L6" s="130" t="s">
        <v>97</v>
      </c>
      <c r="M6" s="130" t="s">
        <v>98</v>
      </c>
      <c r="N6" s="130">
        <v>7</v>
      </c>
      <c r="O6" s="31" t="s">
        <v>116</v>
      </c>
      <c r="Q6" s="210">
        <v>6.8</v>
      </c>
      <c r="R6" s="273">
        <v>1.1397058823529411</v>
      </c>
      <c r="S6" s="210">
        <v>2</v>
      </c>
      <c r="T6" s="210">
        <v>3</v>
      </c>
      <c r="U6" s="277" t="s">
        <v>97</v>
      </c>
      <c r="V6" s="277" t="s">
        <v>98</v>
      </c>
      <c r="W6" s="130">
        <v>8</v>
      </c>
      <c r="X6" s="31" t="s">
        <v>116</v>
      </c>
      <c r="Z6" s="203">
        <v>9.3000000000000007</v>
      </c>
      <c r="AA6" s="273">
        <v>1.4623655913978493</v>
      </c>
      <c r="AB6" s="195">
        <v>3</v>
      </c>
      <c r="AC6" s="195">
        <v>3</v>
      </c>
      <c r="AD6" s="186" t="s">
        <v>97</v>
      </c>
      <c r="AE6" s="186" t="s">
        <v>98</v>
      </c>
      <c r="AF6" s="130">
        <v>9</v>
      </c>
      <c r="AG6" s="176" t="s">
        <v>116</v>
      </c>
      <c r="BJ6" s="195">
        <v>9.3000000000000007</v>
      </c>
      <c r="BK6" s="273">
        <v>1.4623655913978493</v>
      </c>
      <c r="BL6" s="195">
        <v>1</v>
      </c>
      <c r="BM6" s="195">
        <v>3</v>
      </c>
      <c r="BN6" s="186" t="s">
        <v>96</v>
      </c>
      <c r="BO6" s="186" t="s">
        <v>99</v>
      </c>
      <c r="BP6" s="130">
        <v>7</v>
      </c>
      <c r="BQ6" s="31" t="s">
        <v>116</v>
      </c>
      <c r="BS6" s="204">
        <v>6.3</v>
      </c>
      <c r="BT6" s="274">
        <v>1.2301587301587302</v>
      </c>
      <c r="BU6" s="138">
        <v>2</v>
      </c>
      <c r="BV6" s="138">
        <v>3</v>
      </c>
      <c r="BW6" s="130" t="s">
        <v>96</v>
      </c>
      <c r="BX6" s="130" t="s">
        <v>98</v>
      </c>
      <c r="BY6" s="130">
        <v>9</v>
      </c>
      <c r="BZ6" s="176" t="s">
        <v>116</v>
      </c>
      <c r="CB6" s="138">
        <v>9.1999999999999993</v>
      </c>
      <c r="CC6" s="274">
        <v>1.4782608695652175</v>
      </c>
      <c r="CD6" s="138">
        <v>3</v>
      </c>
      <c r="CE6" s="138">
        <v>3</v>
      </c>
      <c r="CF6" s="130" t="s">
        <v>96</v>
      </c>
      <c r="CG6" s="130" t="s">
        <v>98</v>
      </c>
      <c r="CH6" s="130">
        <v>14</v>
      </c>
      <c r="CI6" s="176" t="s">
        <v>116</v>
      </c>
      <c r="CK6" s="204">
        <v>8.4</v>
      </c>
      <c r="CL6" s="274">
        <v>0.92261904761904756</v>
      </c>
      <c r="CM6" s="138">
        <v>4</v>
      </c>
      <c r="CN6" s="138">
        <v>5</v>
      </c>
      <c r="CO6" s="130" t="s">
        <v>96</v>
      </c>
      <c r="CP6" s="130" t="s">
        <v>98</v>
      </c>
      <c r="CQ6" s="130">
        <v>9</v>
      </c>
      <c r="CR6" s="176" t="s">
        <v>116</v>
      </c>
      <c r="DC6" s="138">
        <v>8.6</v>
      </c>
      <c r="DD6" s="274">
        <v>0.90116279069767447</v>
      </c>
      <c r="DE6" s="138">
        <v>6</v>
      </c>
      <c r="DF6" s="138">
        <v>3</v>
      </c>
      <c r="DG6" s="130" t="s">
        <v>96</v>
      </c>
      <c r="DH6" s="130" t="s">
        <v>98</v>
      </c>
      <c r="DI6" s="130">
        <v>17</v>
      </c>
      <c r="DJ6" s="176" t="s">
        <v>116</v>
      </c>
      <c r="ED6" s="138">
        <v>5.9</v>
      </c>
      <c r="EE6" s="274">
        <v>1.3135593220338981</v>
      </c>
      <c r="EF6" s="138">
        <v>12</v>
      </c>
      <c r="EG6" s="138">
        <v>5</v>
      </c>
      <c r="EH6" s="130" t="s">
        <v>114</v>
      </c>
      <c r="EI6" s="130" t="s">
        <v>98</v>
      </c>
      <c r="EJ6" s="130">
        <v>14</v>
      </c>
      <c r="EK6" s="176" t="s">
        <v>116</v>
      </c>
    </row>
    <row r="7" spans="1:141">
      <c r="A7">
        <v>4</v>
      </c>
      <c r="B7">
        <v>1</v>
      </c>
      <c r="D7">
        <v>4</v>
      </c>
      <c r="E7">
        <v>23</v>
      </c>
      <c r="H7" s="138">
        <v>7.3</v>
      </c>
      <c r="I7" s="274">
        <v>1.0616438356164384</v>
      </c>
      <c r="J7" s="138">
        <v>1</v>
      </c>
      <c r="K7" s="138">
        <v>3</v>
      </c>
      <c r="L7" s="130" t="s">
        <v>97</v>
      </c>
      <c r="M7" s="130" t="s">
        <v>112</v>
      </c>
      <c r="N7" s="130">
        <v>7</v>
      </c>
      <c r="O7" s="31" t="s">
        <v>116</v>
      </c>
      <c r="Q7" s="210">
        <v>5.0999999999999996</v>
      </c>
      <c r="R7" s="273">
        <v>1.5196078431372551</v>
      </c>
      <c r="S7" s="210">
        <v>2</v>
      </c>
      <c r="T7" s="210">
        <v>3</v>
      </c>
      <c r="U7" s="277" t="s">
        <v>97</v>
      </c>
      <c r="V7" s="277" t="s">
        <v>98</v>
      </c>
      <c r="W7" s="130">
        <v>8</v>
      </c>
      <c r="X7" s="31" t="s">
        <v>116</v>
      </c>
      <c r="Z7" s="209">
        <v>5.8</v>
      </c>
      <c r="AA7" s="273">
        <v>1.3362068965517242</v>
      </c>
      <c r="AB7" s="209">
        <v>3</v>
      </c>
      <c r="AC7" s="209">
        <v>3</v>
      </c>
      <c r="AD7" s="276" t="s">
        <v>97</v>
      </c>
      <c r="AE7" s="276" t="s">
        <v>99</v>
      </c>
      <c r="AF7" s="130">
        <v>11</v>
      </c>
      <c r="AG7" s="31" t="s">
        <v>116</v>
      </c>
      <c r="BJ7" s="210">
        <v>5.9</v>
      </c>
      <c r="BK7" s="273">
        <v>1.3135593220338981</v>
      </c>
      <c r="BL7" s="210">
        <v>1</v>
      </c>
      <c r="BM7" s="210">
        <v>1</v>
      </c>
      <c r="BN7" s="277" t="s">
        <v>96</v>
      </c>
      <c r="BO7" s="277" t="s">
        <v>98</v>
      </c>
      <c r="BP7" s="130">
        <v>8</v>
      </c>
      <c r="BQ7" s="31" t="s">
        <v>116</v>
      </c>
      <c r="BS7" s="204">
        <v>5.9</v>
      </c>
      <c r="BT7" s="274">
        <v>1.3135593220338981</v>
      </c>
      <c r="BU7" s="138">
        <v>2</v>
      </c>
      <c r="BV7" s="138">
        <v>3</v>
      </c>
      <c r="BW7" s="130" t="s">
        <v>96</v>
      </c>
      <c r="BX7" s="130" t="s">
        <v>98</v>
      </c>
      <c r="BY7" s="130">
        <v>9</v>
      </c>
      <c r="BZ7" s="176" t="s">
        <v>116</v>
      </c>
      <c r="CB7" s="203">
        <v>6.3</v>
      </c>
      <c r="CC7" s="273">
        <v>1.2301587301587302</v>
      </c>
      <c r="CD7" s="195">
        <v>3</v>
      </c>
      <c r="CE7" s="195">
        <v>5</v>
      </c>
      <c r="CF7" s="186" t="s">
        <v>96</v>
      </c>
      <c r="CG7" s="186" t="s">
        <v>98</v>
      </c>
      <c r="CH7" s="130">
        <v>15</v>
      </c>
      <c r="CI7" s="176" t="s">
        <v>116</v>
      </c>
      <c r="CK7" s="138">
        <v>11.2</v>
      </c>
      <c r="CL7" s="274">
        <v>0.69196428571428581</v>
      </c>
      <c r="CM7" s="138">
        <v>4</v>
      </c>
      <c r="CN7" s="138">
        <v>3</v>
      </c>
      <c r="CO7" s="130" t="s">
        <v>96</v>
      </c>
      <c r="CP7" s="130" t="s">
        <v>98</v>
      </c>
      <c r="CQ7" s="130">
        <v>10</v>
      </c>
      <c r="CR7" s="31" t="s">
        <v>116</v>
      </c>
      <c r="DC7" s="204">
        <v>5.9</v>
      </c>
      <c r="DD7" s="274">
        <v>1.3135593220338981</v>
      </c>
      <c r="DE7" s="138">
        <v>6</v>
      </c>
      <c r="DF7" s="138">
        <v>3</v>
      </c>
      <c r="DG7" s="130" t="s">
        <v>96</v>
      </c>
      <c r="DH7" s="130" t="s">
        <v>98</v>
      </c>
      <c r="DI7" s="130">
        <v>18</v>
      </c>
      <c r="DJ7" s="176" t="s">
        <v>116</v>
      </c>
      <c r="ED7" s="138">
        <v>8.1999999999999993</v>
      </c>
      <c r="EE7" s="274">
        <v>0.94512195121951226</v>
      </c>
      <c r="EF7" s="138">
        <v>21</v>
      </c>
      <c r="EG7" s="138">
        <v>5</v>
      </c>
      <c r="EH7" s="130" t="s">
        <v>96</v>
      </c>
      <c r="EI7" s="130" t="s">
        <v>98</v>
      </c>
      <c r="EJ7" s="130">
        <v>14</v>
      </c>
      <c r="EK7" s="176" t="s">
        <v>116</v>
      </c>
    </row>
    <row r="8" spans="1:141">
      <c r="A8">
        <v>5</v>
      </c>
      <c r="B8">
        <v>1</v>
      </c>
      <c r="D8">
        <v>5</v>
      </c>
      <c r="E8">
        <v>2</v>
      </c>
      <c r="H8" s="138">
        <v>8</v>
      </c>
      <c r="I8" s="274">
        <v>0.96875</v>
      </c>
      <c r="J8" s="138">
        <v>1</v>
      </c>
      <c r="K8" s="138">
        <v>4</v>
      </c>
      <c r="L8" s="130" t="s">
        <v>97</v>
      </c>
      <c r="M8" s="130" t="s">
        <v>98</v>
      </c>
      <c r="N8" s="130">
        <v>7</v>
      </c>
      <c r="O8" s="31" t="s">
        <v>116</v>
      </c>
      <c r="Q8" s="210">
        <v>5.3</v>
      </c>
      <c r="R8" s="273">
        <v>1.4622641509433962</v>
      </c>
      <c r="S8" s="210">
        <v>2</v>
      </c>
      <c r="T8" s="210">
        <v>5</v>
      </c>
      <c r="U8" s="277" t="s">
        <v>97</v>
      </c>
      <c r="V8" s="277" t="s">
        <v>98</v>
      </c>
      <c r="W8" s="130">
        <v>8</v>
      </c>
      <c r="X8" s="31" t="s">
        <v>116</v>
      </c>
      <c r="Z8" s="138">
        <v>9.6</v>
      </c>
      <c r="AA8" s="274">
        <v>1.4166666666666667</v>
      </c>
      <c r="AB8" s="138">
        <v>3</v>
      </c>
      <c r="AC8" s="138">
        <v>2</v>
      </c>
      <c r="AD8" s="130" t="s">
        <v>97</v>
      </c>
      <c r="AE8" s="130" t="s">
        <v>98</v>
      </c>
      <c r="AF8" s="130">
        <v>13</v>
      </c>
      <c r="AG8" s="186" t="s">
        <v>116</v>
      </c>
      <c r="BJ8" s="210">
        <v>9.5</v>
      </c>
      <c r="BK8" s="274">
        <v>1.4315789473684211</v>
      </c>
      <c r="BL8" s="210">
        <v>1</v>
      </c>
      <c r="BM8" s="210">
        <v>3</v>
      </c>
      <c r="BN8" s="277" t="s">
        <v>96</v>
      </c>
      <c r="BO8" s="277" t="s">
        <v>99</v>
      </c>
      <c r="BP8" s="130">
        <v>8</v>
      </c>
      <c r="BQ8" s="31" t="s">
        <v>116</v>
      </c>
      <c r="BS8" s="204">
        <v>9.6</v>
      </c>
      <c r="BT8" s="274">
        <v>1.4166666666666667</v>
      </c>
      <c r="BU8" s="138">
        <v>2</v>
      </c>
      <c r="BV8" s="138">
        <v>3</v>
      </c>
      <c r="BW8" s="130" t="s">
        <v>96</v>
      </c>
      <c r="BX8" s="130" t="s">
        <v>99</v>
      </c>
      <c r="BY8" s="130">
        <v>9</v>
      </c>
      <c r="BZ8" s="176" t="s">
        <v>116</v>
      </c>
      <c r="CB8" s="204">
        <v>10.3</v>
      </c>
      <c r="CC8" s="274">
        <v>0.75242718446601942</v>
      </c>
      <c r="CD8" s="138">
        <v>3</v>
      </c>
      <c r="CE8" s="138">
        <v>3</v>
      </c>
      <c r="CF8" s="130" t="s">
        <v>96</v>
      </c>
      <c r="CG8" s="130" t="s">
        <v>98</v>
      </c>
      <c r="CH8" s="130">
        <v>15</v>
      </c>
      <c r="CI8" s="176" t="s">
        <v>116</v>
      </c>
      <c r="CK8" s="138">
        <v>6.6</v>
      </c>
      <c r="CL8" s="274">
        <v>1.1742424242424243</v>
      </c>
      <c r="CM8" s="138">
        <v>4</v>
      </c>
      <c r="CN8" s="138">
        <v>3</v>
      </c>
      <c r="CO8" s="130" t="s">
        <v>96</v>
      </c>
      <c r="CP8" s="130" t="s">
        <v>98</v>
      </c>
      <c r="CQ8" s="130">
        <v>13</v>
      </c>
      <c r="CR8" s="186" t="s">
        <v>116</v>
      </c>
      <c r="DC8" s="203">
        <v>7.7</v>
      </c>
      <c r="DD8" s="273">
        <v>1.7662337662337662</v>
      </c>
      <c r="DE8" s="195">
        <v>6</v>
      </c>
      <c r="DF8" s="195">
        <v>3</v>
      </c>
      <c r="DG8" s="186" t="s">
        <v>96</v>
      </c>
      <c r="DH8" s="186" t="s">
        <v>98</v>
      </c>
      <c r="DI8" s="186">
        <v>10</v>
      </c>
      <c r="DJ8" s="176" t="s">
        <v>122</v>
      </c>
      <c r="ED8" s="204">
        <v>6.1</v>
      </c>
      <c r="EE8" s="274">
        <v>1.2704918032786885</v>
      </c>
      <c r="EF8" s="138">
        <v>50</v>
      </c>
      <c r="EG8" s="138">
        <v>3</v>
      </c>
      <c r="EH8" s="130" t="s">
        <v>96</v>
      </c>
      <c r="EI8" s="130" t="s">
        <v>98</v>
      </c>
      <c r="EJ8" s="130">
        <v>18</v>
      </c>
      <c r="EK8" s="176" t="s">
        <v>116</v>
      </c>
    </row>
    <row r="9" spans="1:141">
      <c r="A9">
        <v>6</v>
      </c>
      <c r="B9">
        <v>1</v>
      </c>
      <c r="D9">
        <v>6</v>
      </c>
      <c r="E9">
        <v>8</v>
      </c>
      <c r="H9" s="138">
        <v>6</v>
      </c>
      <c r="I9" s="274">
        <v>1.2916666666666667</v>
      </c>
      <c r="J9" s="138">
        <v>1</v>
      </c>
      <c r="K9" s="138">
        <v>3</v>
      </c>
      <c r="L9" s="130" t="s">
        <v>97</v>
      </c>
      <c r="M9" s="130" t="s">
        <v>98</v>
      </c>
      <c r="N9" s="130">
        <v>7</v>
      </c>
      <c r="O9" s="31" t="s">
        <v>116</v>
      </c>
      <c r="Q9" s="210">
        <v>13.5</v>
      </c>
      <c r="R9" s="274">
        <v>1.0074074074074073</v>
      </c>
      <c r="S9" s="210">
        <v>2</v>
      </c>
      <c r="T9" s="210">
        <v>4</v>
      </c>
      <c r="U9" s="277" t="s">
        <v>97</v>
      </c>
      <c r="V9" s="277" t="s">
        <v>98</v>
      </c>
      <c r="W9" s="130">
        <v>8</v>
      </c>
      <c r="X9" s="31" t="s">
        <v>116</v>
      </c>
      <c r="Z9" s="138">
        <v>5.7</v>
      </c>
      <c r="AA9" s="274">
        <v>1.3596491228070176</v>
      </c>
      <c r="AB9" s="138">
        <v>3</v>
      </c>
      <c r="AC9" s="138">
        <v>4</v>
      </c>
      <c r="AD9" s="130" t="s">
        <v>97</v>
      </c>
      <c r="AE9" s="130" t="s">
        <v>98</v>
      </c>
      <c r="AF9" s="130">
        <v>14</v>
      </c>
      <c r="AG9" s="176" t="s">
        <v>116</v>
      </c>
      <c r="BJ9" s="204">
        <v>7.6</v>
      </c>
      <c r="BK9" s="274">
        <v>1.0197368421052633</v>
      </c>
      <c r="BL9" s="138">
        <v>1</v>
      </c>
      <c r="BM9" s="138">
        <v>4</v>
      </c>
      <c r="BN9" s="130" t="s">
        <v>96</v>
      </c>
      <c r="BO9" s="130" t="s">
        <v>98</v>
      </c>
      <c r="BP9" s="130">
        <v>9</v>
      </c>
      <c r="BQ9" s="176" t="s">
        <v>116</v>
      </c>
      <c r="BS9" s="195">
        <v>7.3</v>
      </c>
      <c r="BT9" s="273">
        <v>1.0616438356164384</v>
      </c>
      <c r="BU9" s="195">
        <v>2</v>
      </c>
      <c r="BV9" s="195">
        <v>4</v>
      </c>
      <c r="BW9" s="186" t="s">
        <v>114</v>
      </c>
      <c r="BX9" s="186" t="s">
        <v>98</v>
      </c>
      <c r="BY9" s="130">
        <v>10</v>
      </c>
      <c r="BZ9" s="31" t="s">
        <v>116</v>
      </c>
      <c r="CB9" s="203">
        <v>18.600000000000001</v>
      </c>
      <c r="CC9" s="273">
        <v>0.73118279569892464</v>
      </c>
      <c r="CD9" s="195">
        <v>3</v>
      </c>
      <c r="CE9" s="195">
        <v>3</v>
      </c>
      <c r="CF9" s="186" t="s">
        <v>96</v>
      </c>
      <c r="CG9" s="186" t="s">
        <v>99</v>
      </c>
      <c r="CH9" s="130">
        <v>15</v>
      </c>
      <c r="CI9" s="176" t="s">
        <v>116</v>
      </c>
      <c r="CK9" s="138">
        <v>7.9</v>
      </c>
      <c r="CL9" s="274">
        <v>0.98101265822784811</v>
      </c>
      <c r="CM9" s="138">
        <v>4</v>
      </c>
      <c r="CN9" s="138">
        <v>3</v>
      </c>
      <c r="CO9" s="130" t="s">
        <v>96</v>
      </c>
      <c r="CP9" s="130" t="s">
        <v>98</v>
      </c>
      <c r="CQ9" s="130">
        <v>13</v>
      </c>
      <c r="CR9" s="186" t="s">
        <v>116</v>
      </c>
      <c r="DC9" s="203">
        <v>12.5</v>
      </c>
      <c r="DD9" s="273">
        <v>1.0880000000000001</v>
      </c>
      <c r="DE9" s="195">
        <v>6</v>
      </c>
      <c r="DF9" s="195">
        <v>3</v>
      </c>
      <c r="DG9" s="186" t="s">
        <v>96</v>
      </c>
      <c r="DH9" s="186" t="s">
        <v>98</v>
      </c>
      <c r="DI9" s="186">
        <v>16</v>
      </c>
      <c r="DJ9" s="176" t="s">
        <v>122</v>
      </c>
      <c r="ED9" s="203">
        <v>6.7</v>
      </c>
      <c r="EE9" s="273">
        <v>1.1567164179104477</v>
      </c>
      <c r="EF9" s="195">
        <v>12</v>
      </c>
      <c r="EG9" s="195">
        <v>3</v>
      </c>
      <c r="EH9" s="186" t="s">
        <v>114</v>
      </c>
      <c r="EI9" s="186" t="s">
        <v>99</v>
      </c>
      <c r="EJ9" s="186">
        <v>10</v>
      </c>
      <c r="EK9" s="176" t="s">
        <v>122</v>
      </c>
    </row>
    <row r="10" spans="1:141">
      <c r="D10">
        <v>7</v>
      </c>
      <c r="E10">
        <v>2</v>
      </c>
      <c r="H10" s="138">
        <v>5.8</v>
      </c>
      <c r="I10" s="274">
        <v>1.3362068965517242</v>
      </c>
      <c r="J10" s="138">
        <v>1</v>
      </c>
      <c r="K10" s="138">
        <v>3</v>
      </c>
      <c r="L10" s="130" t="s">
        <v>97</v>
      </c>
      <c r="M10" s="130" t="s">
        <v>98</v>
      </c>
      <c r="N10" s="130">
        <v>7</v>
      </c>
      <c r="O10" s="31" t="s">
        <v>116</v>
      </c>
      <c r="Q10" s="210">
        <v>10</v>
      </c>
      <c r="R10" s="274">
        <v>1.3599999999999999</v>
      </c>
      <c r="S10" s="210">
        <v>2</v>
      </c>
      <c r="T10" s="210">
        <v>3</v>
      </c>
      <c r="U10" s="277" t="s">
        <v>97</v>
      </c>
      <c r="V10" s="277" t="s">
        <v>98</v>
      </c>
      <c r="W10" s="130">
        <v>8</v>
      </c>
      <c r="X10" s="31" t="s">
        <v>116</v>
      </c>
      <c r="Z10" s="138">
        <v>5</v>
      </c>
      <c r="AA10" s="274">
        <v>1.55</v>
      </c>
      <c r="AB10" s="138">
        <v>3</v>
      </c>
      <c r="AC10" s="138">
        <v>5</v>
      </c>
      <c r="AD10" s="130" t="s">
        <v>97</v>
      </c>
      <c r="AE10" s="130" t="s">
        <v>98</v>
      </c>
      <c r="AF10" s="130">
        <v>14</v>
      </c>
      <c r="AG10" s="176" t="s">
        <v>116</v>
      </c>
      <c r="BJ10" s="203">
        <v>12.6</v>
      </c>
      <c r="BK10" s="273">
        <v>1.0793650793650793</v>
      </c>
      <c r="BL10" s="195">
        <v>1</v>
      </c>
      <c r="BM10" s="195">
        <v>3</v>
      </c>
      <c r="BN10" s="186" t="s">
        <v>96</v>
      </c>
      <c r="BO10" s="186" t="s">
        <v>98</v>
      </c>
      <c r="BP10" s="130">
        <v>9</v>
      </c>
      <c r="BQ10" s="176" t="s">
        <v>116</v>
      </c>
      <c r="BS10" s="195">
        <v>7.4</v>
      </c>
      <c r="BT10" s="274">
        <v>1.0472972972972971</v>
      </c>
      <c r="BU10" s="138">
        <v>2</v>
      </c>
      <c r="BV10" s="138">
        <v>4</v>
      </c>
      <c r="BW10" s="130" t="s">
        <v>96</v>
      </c>
      <c r="BX10" s="130" t="s">
        <v>98</v>
      </c>
      <c r="BY10" s="130">
        <v>10</v>
      </c>
      <c r="BZ10" s="31" t="s">
        <v>116</v>
      </c>
      <c r="CB10" s="138">
        <v>14.6</v>
      </c>
      <c r="CC10" s="274">
        <v>0.53082191780821919</v>
      </c>
      <c r="CD10" s="138">
        <v>3</v>
      </c>
      <c r="CE10" s="138">
        <v>3</v>
      </c>
      <c r="CF10" s="130" t="s">
        <v>96</v>
      </c>
      <c r="CG10" s="130" t="s">
        <v>98</v>
      </c>
      <c r="CH10" s="130">
        <v>16</v>
      </c>
      <c r="CI10" s="31" t="s">
        <v>116</v>
      </c>
      <c r="CK10" s="138">
        <v>6.9</v>
      </c>
      <c r="CL10" s="274">
        <v>1.1231884057971013</v>
      </c>
      <c r="CM10" s="138">
        <v>4</v>
      </c>
      <c r="CN10" s="138">
        <v>5</v>
      </c>
      <c r="CO10" s="130" t="s">
        <v>96</v>
      </c>
      <c r="CP10" s="130" t="s">
        <v>98</v>
      </c>
      <c r="CQ10" s="130">
        <v>13</v>
      </c>
      <c r="CR10" s="186" t="s">
        <v>116</v>
      </c>
      <c r="DC10" s="203">
        <v>8.5</v>
      </c>
      <c r="DD10" s="273">
        <v>0.91176470588235292</v>
      </c>
      <c r="DE10" s="195">
        <v>6</v>
      </c>
      <c r="DF10" s="195">
        <v>3</v>
      </c>
      <c r="DG10" s="186" t="s">
        <v>96</v>
      </c>
      <c r="DH10" s="186" t="s">
        <v>98</v>
      </c>
      <c r="DI10" s="186">
        <v>19</v>
      </c>
      <c r="DJ10" s="176" t="s">
        <v>122</v>
      </c>
      <c r="ED10" s="204">
        <v>5.8</v>
      </c>
      <c r="EE10" s="274">
        <v>1.3362068965517242</v>
      </c>
      <c r="EF10" s="138">
        <v>21</v>
      </c>
      <c r="EG10" s="138">
        <v>3</v>
      </c>
      <c r="EH10" s="130" t="s">
        <v>96</v>
      </c>
      <c r="EI10" s="130" t="s">
        <v>98</v>
      </c>
      <c r="EJ10" s="186">
        <v>10</v>
      </c>
      <c r="EK10" s="176" t="s">
        <v>122</v>
      </c>
    </row>
    <row r="11" spans="1:141">
      <c r="D11">
        <v>8</v>
      </c>
      <c r="E11">
        <v>1</v>
      </c>
      <c r="H11" s="195">
        <v>10.1</v>
      </c>
      <c r="I11" s="273">
        <v>1.3465346534653466</v>
      </c>
      <c r="J11" s="195">
        <v>1</v>
      </c>
      <c r="K11" s="195">
        <v>4</v>
      </c>
      <c r="L11" s="186" t="s">
        <v>97</v>
      </c>
      <c r="M11" s="186" t="s">
        <v>98</v>
      </c>
      <c r="N11" s="130">
        <v>7</v>
      </c>
      <c r="O11" s="31" t="s">
        <v>116</v>
      </c>
      <c r="Q11" s="204">
        <v>6.2</v>
      </c>
      <c r="R11" s="274">
        <v>1.25</v>
      </c>
      <c r="S11" s="138">
        <v>2</v>
      </c>
      <c r="T11" s="138">
        <v>3</v>
      </c>
      <c r="U11" s="130" t="s">
        <v>97</v>
      </c>
      <c r="V11" s="130" t="s">
        <v>98</v>
      </c>
      <c r="W11" s="130">
        <v>9</v>
      </c>
      <c r="X11" s="176" t="s">
        <v>116</v>
      </c>
      <c r="Z11" s="138">
        <v>6.6</v>
      </c>
      <c r="AA11" s="274">
        <v>1.1742424242424243</v>
      </c>
      <c r="AB11" s="138">
        <v>3</v>
      </c>
      <c r="AC11" s="138">
        <v>5</v>
      </c>
      <c r="AD11" s="130" t="s">
        <v>97</v>
      </c>
      <c r="AE11" s="130" t="s">
        <v>98</v>
      </c>
      <c r="AF11" s="130">
        <v>16</v>
      </c>
      <c r="AG11" s="31" t="s">
        <v>116</v>
      </c>
      <c r="BJ11" s="204">
        <v>10.5</v>
      </c>
      <c r="BK11" s="274">
        <v>1.2952380952380953</v>
      </c>
      <c r="BL11" s="138">
        <v>1</v>
      </c>
      <c r="BM11" s="138">
        <v>3</v>
      </c>
      <c r="BN11" s="130" t="s">
        <v>96</v>
      </c>
      <c r="BO11" s="130" t="s">
        <v>98</v>
      </c>
      <c r="BP11" s="130">
        <v>9</v>
      </c>
      <c r="BQ11" s="176" t="s">
        <v>116</v>
      </c>
      <c r="BS11" s="195">
        <v>6.2</v>
      </c>
      <c r="BT11" s="274">
        <v>1.25</v>
      </c>
      <c r="BU11" s="138">
        <v>2</v>
      </c>
      <c r="BV11" s="138">
        <v>3</v>
      </c>
      <c r="BW11" s="130" t="s">
        <v>96</v>
      </c>
      <c r="BX11" s="130" t="s">
        <v>98</v>
      </c>
      <c r="BY11" s="130">
        <v>10</v>
      </c>
      <c r="BZ11" s="31" t="s">
        <v>116</v>
      </c>
      <c r="CB11" s="138">
        <v>16.2</v>
      </c>
      <c r="CC11" s="274">
        <v>0.83950617283950624</v>
      </c>
      <c r="CD11" s="138">
        <v>3</v>
      </c>
      <c r="CE11" s="138">
        <v>3</v>
      </c>
      <c r="CF11" s="130" t="s">
        <v>96</v>
      </c>
      <c r="CG11" s="130" t="s">
        <v>98</v>
      </c>
      <c r="CH11" s="130">
        <v>16</v>
      </c>
      <c r="CI11" s="31" t="s">
        <v>116</v>
      </c>
      <c r="CK11" s="138">
        <v>8.6</v>
      </c>
      <c r="CL11" s="274">
        <v>0.90116279069767447</v>
      </c>
      <c r="CM11" s="138">
        <v>4</v>
      </c>
      <c r="CN11" s="138">
        <v>5</v>
      </c>
      <c r="CO11" s="130" t="s">
        <v>96</v>
      </c>
      <c r="CP11" s="130" t="s">
        <v>98</v>
      </c>
      <c r="CQ11" s="130">
        <v>14</v>
      </c>
      <c r="CR11" s="176" t="s">
        <v>116</v>
      </c>
      <c r="ED11" s="204">
        <v>5.4</v>
      </c>
      <c r="EE11" s="274">
        <v>1.4351851851851851</v>
      </c>
      <c r="EF11" s="138">
        <v>25</v>
      </c>
      <c r="EG11" s="138">
        <v>3</v>
      </c>
      <c r="EH11" s="130" t="s">
        <v>96</v>
      </c>
      <c r="EI11" s="130" t="s">
        <v>98</v>
      </c>
      <c r="EJ11" s="186">
        <v>13</v>
      </c>
      <c r="EK11" s="176" t="s">
        <v>122</v>
      </c>
    </row>
    <row r="12" spans="1:141">
      <c r="D12">
        <v>9</v>
      </c>
      <c r="E12">
        <v>0</v>
      </c>
      <c r="H12" s="195">
        <v>10.8</v>
      </c>
      <c r="I12" s="273">
        <v>1.2592592592592591</v>
      </c>
      <c r="J12" s="195">
        <v>1</v>
      </c>
      <c r="K12" s="195">
        <v>3</v>
      </c>
      <c r="L12" s="186" t="s">
        <v>97</v>
      </c>
      <c r="M12" s="186" t="s">
        <v>98</v>
      </c>
      <c r="N12" s="130">
        <v>7</v>
      </c>
      <c r="O12" s="31" t="s">
        <v>116</v>
      </c>
      <c r="Q12" s="204">
        <v>7.9</v>
      </c>
      <c r="R12" s="274">
        <v>0.98101265822784811</v>
      </c>
      <c r="S12" s="138">
        <v>2</v>
      </c>
      <c r="T12" s="138">
        <v>5</v>
      </c>
      <c r="U12" s="130" t="s">
        <v>97</v>
      </c>
      <c r="V12" s="130" t="s">
        <v>98</v>
      </c>
      <c r="W12" s="130">
        <v>9</v>
      </c>
      <c r="X12" s="176" t="s">
        <v>116</v>
      </c>
      <c r="Z12" s="138">
        <v>7.1</v>
      </c>
      <c r="AA12" s="274">
        <v>1.091549295774648</v>
      </c>
      <c r="AB12" s="138">
        <v>3</v>
      </c>
      <c r="AC12" s="138">
        <v>3</v>
      </c>
      <c r="AD12" s="130" t="s">
        <v>97</v>
      </c>
      <c r="AE12" s="130" t="s">
        <v>98</v>
      </c>
      <c r="AF12" s="130">
        <v>16</v>
      </c>
      <c r="AG12" s="31" t="s">
        <v>116</v>
      </c>
      <c r="BJ12" s="138">
        <v>6.2</v>
      </c>
      <c r="BK12" s="274">
        <v>1.25</v>
      </c>
      <c r="BL12" s="138">
        <v>1</v>
      </c>
      <c r="BM12" s="138">
        <v>3</v>
      </c>
      <c r="BN12" s="130" t="s">
        <v>96</v>
      </c>
      <c r="BO12" s="130" t="s">
        <v>98</v>
      </c>
      <c r="BP12" s="130">
        <v>10</v>
      </c>
      <c r="BQ12" s="31" t="s">
        <v>116</v>
      </c>
      <c r="BS12" s="138">
        <v>4.9000000000000004</v>
      </c>
      <c r="BT12" s="274">
        <v>1.5816326530612244</v>
      </c>
      <c r="BU12" s="138">
        <v>2</v>
      </c>
      <c r="BV12" s="138">
        <v>3</v>
      </c>
      <c r="BW12" s="130" t="s">
        <v>96</v>
      </c>
      <c r="BX12" s="130" t="s">
        <v>98</v>
      </c>
      <c r="BY12" s="130">
        <v>10</v>
      </c>
      <c r="BZ12" s="31" t="s">
        <v>116</v>
      </c>
      <c r="CB12" s="138">
        <v>13.9</v>
      </c>
      <c r="CC12" s="274">
        <v>0.97841726618705027</v>
      </c>
      <c r="CD12" s="138">
        <v>3</v>
      </c>
      <c r="CE12" s="138">
        <v>3</v>
      </c>
      <c r="CF12" s="130" t="s">
        <v>96</v>
      </c>
      <c r="CG12" s="130" t="s">
        <v>99</v>
      </c>
      <c r="CH12" s="130">
        <v>17</v>
      </c>
      <c r="CI12" s="176" t="s">
        <v>116</v>
      </c>
      <c r="CK12" s="195">
        <v>8.3000000000000007</v>
      </c>
      <c r="CL12" s="273">
        <v>0.9337349397590361</v>
      </c>
      <c r="CM12" s="195">
        <v>4</v>
      </c>
      <c r="CN12" s="195">
        <v>5</v>
      </c>
      <c r="CO12" s="186" t="s">
        <v>96</v>
      </c>
      <c r="CP12" s="186" t="s">
        <v>100</v>
      </c>
      <c r="CQ12" s="130">
        <v>16</v>
      </c>
      <c r="CR12" s="31" t="s">
        <v>116</v>
      </c>
      <c r="ED12" s="203">
        <v>17.600000000000001</v>
      </c>
      <c r="EE12" s="273">
        <v>0.7727272727272726</v>
      </c>
      <c r="EF12" s="195">
        <v>20</v>
      </c>
      <c r="EG12" s="195">
        <v>3</v>
      </c>
      <c r="EH12" s="186" t="s">
        <v>96</v>
      </c>
      <c r="EI12" s="186" t="s">
        <v>98</v>
      </c>
      <c r="EJ12" s="186">
        <v>14</v>
      </c>
      <c r="EK12" s="176" t="s">
        <v>122</v>
      </c>
    </row>
    <row r="13" spans="1:141">
      <c r="D13">
        <v>10</v>
      </c>
      <c r="E13">
        <v>0</v>
      </c>
      <c r="H13" s="195">
        <v>7.2</v>
      </c>
      <c r="I13" s="273">
        <v>1.8888888888888888</v>
      </c>
      <c r="J13" s="195">
        <v>1</v>
      </c>
      <c r="K13" s="195">
        <v>4</v>
      </c>
      <c r="L13" s="186" t="s">
        <v>97</v>
      </c>
      <c r="M13" s="186" t="s">
        <v>98</v>
      </c>
      <c r="N13" s="130">
        <v>7</v>
      </c>
      <c r="O13" s="31" t="s">
        <v>116</v>
      </c>
      <c r="Q13" s="204">
        <v>9.1999999999999993</v>
      </c>
      <c r="R13" s="274">
        <v>1.4782608695652175</v>
      </c>
      <c r="S13" s="138">
        <v>2</v>
      </c>
      <c r="T13" s="138">
        <v>3</v>
      </c>
      <c r="U13" s="130" t="s">
        <v>97</v>
      </c>
      <c r="V13" s="130" t="s">
        <v>98</v>
      </c>
      <c r="W13" s="130">
        <v>9</v>
      </c>
      <c r="X13" s="176" t="s">
        <v>116</v>
      </c>
      <c r="Z13" s="138">
        <v>8.6999999999999993</v>
      </c>
      <c r="AA13" s="274">
        <v>0.8908045977011495</v>
      </c>
      <c r="AB13" s="138">
        <v>3</v>
      </c>
      <c r="AC13" s="138">
        <v>2</v>
      </c>
      <c r="AD13" s="130" t="s">
        <v>97</v>
      </c>
      <c r="AE13" s="130" t="s">
        <v>98</v>
      </c>
      <c r="AF13" s="130">
        <v>16</v>
      </c>
      <c r="AG13" s="31" t="s">
        <v>116</v>
      </c>
      <c r="BJ13" s="195">
        <v>7.5</v>
      </c>
      <c r="BK13" s="273">
        <v>1.8133333333333332</v>
      </c>
      <c r="BL13" s="195">
        <v>1</v>
      </c>
      <c r="BM13" s="195">
        <v>3</v>
      </c>
      <c r="BN13" s="186" t="s">
        <v>96</v>
      </c>
      <c r="BO13" s="186" t="s">
        <v>99</v>
      </c>
      <c r="BP13" s="130">
        <v>10</v>
      </c>
      <c r="BQ13" s="31" t="s">
        <v>116</v>
      </c>
      <c r="BS13" s="138">
        <v>7.1</v>
      </c>
      <c r="BT13" s="274">
        <v>1.091549295774648</v>
      </c>
      <c r="BU13" s="138">
        <v>2</v>
      </c>
      <c r="BV13" s="138">
        <v>4</v>
      </c>
      <c r="BW13" s="130" t="s">
        <v>96</v>
      </c>
      <c r="BX13" s="130" t="s">
        <v>98</v>
      </c>
      <c r="BY13" s="130">
        <v>10</v>
      </c>
      <c r="BZ13" s="31" t="s">
        <v>116</v>
      </c>
      <c r="CB13" s="138">
        <v>6.6</v>
      </c>
      <c r="CC13" s="274">
        <v>1.1742424242424243</v>
      </c>
      <c r="CD13" s="138">
        <v>3</v>
      </c>
      <c r="CE13" s="138">
        <v>3</v>
      </c>
      <c r="CF13" s="130" t="s">
        <v>96</v>
      </c>
      <c r="CG13" s="130" t="s">
        <v>98</v>
      </c>
      <c r="CH13" s="130">
        <v>19</v>
      </c>
      <c r="CI13" s="31" t="s">
        <v>116</v>
      </c>
      <c r="CK13" s="138">
        <v>6.9</v>
      </c>
      <c r="CL13" s="274">
        <v>1.1231884057971013</v>
      </c>
      <c r="CM13" s="138">
        <v>4</v>
      </c>
      <c r="CN13" s="138">
        <v>3</v>
      </c>
      <c r="CO13" s="130" t="s">
        <v>96</v>
      </c>
      <c r="CP13" s="130" t="s">
        <v>98</v>
      </c>
      <c r="CQ13" s="130">
        <v>16</v>
      </c>
      <c r="CR13" s="31" t="s">
        <v>116</v>
      </c>
      <c r="ED13" s="138">
        <v>9.8000000000000007</v>
      </c>
      <c r="EE13" s="274">
        <v>0.79081632653061218</v>
      </c>
      <c r="EF13" s="138">
        <v>28</v>
      </c>
      <c r="EG13" s="138">
        <v>3</v>
      </c>
      <c r="EH13" s="130" t="s">
        <v>96</v>
      </c>
      <c r="EI13" s="130" t="s">
        <v>98</v>
      </c>
      <c r="EJ13" s="130">
        <v>20</v>
      </c>
      <c r="EK13" s="200" t="s">
        <v>122</v>
      </c>
    </row>
    <row r="14" spans="1:141">
      <c r="D14" s="214" t="s">
        <v>180</v>
      </c>
      <c r="E14">
        <v>11</v>
      </c>
      <c r="H14" s="195">
        <v>8.1</v>
      </c>
      <c r="I14" s="273">
        <v>1.6790123456790125</v>
      </c>
      <c r="J14" s="195">
        <v>1</v>
      </c>
      <c r="K14" s="195">
        <v>3</v>
      </c>
      <c r="L14" s="186" t="s">
        <v>97</v>
      </c>
      <c r="M14" s="186" t="s">
        <v>98</v>
      </c>
      <c r="N14" s="130">
        <v>7</v>
      </c>
      <c r="O14" s="31" t="s">
        <v>116</v>
      </c>
      <c r="Q14" s="195">
        <v>11.2</v>
      </c>
      <c r="R14" s="274">
        <v>0.69196428571428581</v>
      </c>
      <c r="S14" s="138">
        <v>2</v>
      </c>
      <c r="T14" s="138">
        <v>3</v>
      </c>
      <c r="U14" s="130" t="s">
        <v>97</v>
      </c>
      <c r="V14" s="130" t="s">
        <v>100</v>
      </c>
      <c r="W14" s="130">
        <v>10</v>
      </c>
      <c r="X14" s="31" t="s">
        <v>116</v>
      </c>
      <c r="Z14" s="138">
        <v>6.2</v>
      </c>
      <c r="AA14" s="274">
        <v>1.25</v>
      </c>
      <c r="AB14" s="138">
        <v>3</v>
      </c>
      <c r="AC14" s="138">
        <v>3</v>
      </c>
      <c r="AD14" s="130" t="s">
        <v>97</v>
      </c>
      <c r="AE14" s="130" t="s">
        <v>112</v>
      </c>
      <c r="AF14" s="130">
        <v>17</v>
      </c>
      <c r="AG14" s="176" t="s">
        <v>116</v>
      </c>
      <c r="BJ14" s="138">
        <v>9.5</v>
      </c>
      <c r="BK14" s="274">
        <v>1.4315789473684211</v>
      </c>
      <c r="BL14" s="138">
        <v>1</v>
      </c>
      <c r="BM14" s="138">
        <v>3</v>
      </c>
      <c r="BN14" s="130" t="s">
        <v>96</v>
      </c>
      <c r="BO14" s="130" t="s">
        <v>99</v>
      </c>
      <c r="BP14" s="130">
        <v>10</v>
      </c>
      <c r="BQ14" s="31" t="s">
        <v>116</v>
      </c>
      <c r="BS14" s="138">
        <v>5.2</v>
      </c>
      <c r="BT14" s="274">
        <v>1.4903846153846154</v>
      </c>
      <c r="BU14" s="138">
        <v>2</v>
      </c>
      <c r="BV14" s="138">
        <v>3</v>
      </c>
      <c r="BW14" s="130" t="s">
        <v>96</v>
      </c>
      <c r="BX14" s="130" t="s">
        <v>98</v>
      </c>
      <c r="BY14" s="130">
        <v>10</v>
      </c>
      <c r="BZ14" s="31" t="s">
        <v>116</v>
      </c>
      <c r="CB14" s="138">
        <v>16.8</v>
      </c>
      <c r="CC14" s="274">
        <v>0.80952380952380942</v>
      </c>
      <c r="CD14" s="138">
        <v>3</v>
      </c>
      <c r="CE14" s="138">
        <v>5</v>
      </c>
      <c r="CF14" s="130" t="s">
        <v>96</v>
      </c>
      <c r="CG14" s="130" t="s">
        <v>99</v>
      </c>
      <c r="CH14" s="186">
        <v>20</v>
      </c>
      <c r="CI14" s="176" t="s">
        <v>116</v>
      </c>
      <c r="CK14" s="138">
        <v>10.9</v>
      </c>
      <c r="CL14" s="274">
        <v>0.71100917431192656</v>
      </c>
      <c r="CM14" s="138">
        <v>4</v>
      </c>
      <c r="CN14" s="138">
        <v>4</v>
      </c>
      <c r="CO14" s="130" t="s">
        <v>96</v>
      </c>
      <c r="CP14" s="130" t="s">
        <v>98</v>
      </c>
      <c r="CQ14" s="130">
        <v>17</v>
      </c>
      <c r="CR14" s="176" t="s">
        <v>116</v>
      </c>
    </row>
    <row r="15" spans="1:141">
      <c r="H15" s="209">
        <v>4.0999999999999996</v>
      </c>
      <c r="I15" s="273">
        <v>1.8902439024390245</v>
      </c>
      <c r="J15" s="209">
        <v>1</v>
      </c>
      <c r="K15" s="209">
        <v>3</v>
      </c>
      <c r="L15" s="276" t="s">
        <v>97</v>
      </c>
      <c r="M15" s="276" t="s">
        <v>98</v>
      </c>
      <c r="N15" s="130">
        <v>8</v>
      </c>
      <c r="O15" s="31" t="s">
        <v>116</v>
      </c>
      <c r="Q15" s="138">
        <v>7.6</v>
      </c>
      <c r="R15" s="274">
        <v>1.0197368421052633</v>
      </c>
      <c r="S15" s="138">
        <v>2</v>
      </c>
      <c r="T15" s="138">
        <v>4</v>
      </c>
      <c r="U15" s="130" t="s">
        <v>97</v>
      </c>
      <c r="V15" s="130" t="s">
        <v>98</v>
      </c>
      <c r="W15" s="130">
        <v>10</v>
      </c>
      <c r="X15" s="31" t="s">
        <v>116</v>
      </c>
      <c r="Z15" s="204">
        <v>5.9</v>
      </c>
      <c r="AA15" s="274">
        <v>1.3135593220338981</v>
      </c>
      <c r="AB15" s="138">
        <v>3</v>
      </c>
      <c r="AC15" s="138">
        <v>5</v>
      </c>
      <c r="AD15" s="130" t="s">
        <v>97</v>
      </c>
      <c r="AE15" s="130" t="s">
        <v>98</v>
      </c>
      <c r="AF15" s="130">
        <v>18</v>
      </c>
      <c r="AG15" s="176" t="s">
        <v>116</v>
      </c>
      <c r="BJ15" s="138">
        <v>8.8000000000000007</v>
      </c>
      <c r="BK15" s="274">
        <v>1.5454545454545452</v>
      </c>
      <c r="BL15" s="138">
        <v>1</v>
      </c>
      <c r="BM15" s="138">
        <v>3</v>
      </c>
      <c r="BN15" s="130" t="s">
        <v>96</v>
      </c>
      <c r="BO15" s="130" t="s">
        <v>99</v>
      </c>
      <c r="BP15" s="130">
        <v>10</v>
      </c>
      <c r="BQ15" s="31" t="s">
        <v>116</v>
      </c>
      <c r="BS15" s="138">
        <v>6.8</v>
      </c>
      <c r="BT15" s="274">
        <v>1.1397058823529411</v>
      </c>
      <c r="BU15" s="138">
        <v>2</v>
      </c>
      <c r="BV15" s="138">
        <v>3</v>
      </c>
      <c r="BW15" s="130" t="s">
        <v>96</v>
      </c>
      <c r="BX15" s="130" t="s">
        <v>98</v>
      </c>
      <c r="BY15" s="130">
        <v>10</v>
      </c>
      <c r="BZ15" s="31" t="s">
        <v>116</v>
      </c>
      <c r="CB15" s="207">
        <v>7.1</v>
      </c>
      <c r="CC15" s="274">
        <v>1.091549295774648</v>
      </c>
      <c r="CD15" s="213">
        <v>3</v>
      </c>
      <c r="CE15" s="213">
        <v>3</v>
      </c>
      <c r="CF15" s="279" t="s">
        <v>96</v>
      </c>
      <c r="CG15" s="279" t="s">
        <v>98</v>
      </c>
      <c r="CH15" s="186">
        <v>8</v>
      </c>
      <c r="CI15" s="176" t="s">
        <v>122</v>
      </c>
      <c r="CK15" s="138">
        <v>7</v>
      </c>
      <c r="CL15" s="274">
        <v>1.1071428571428572</v>
      </c>
      <c r="CM15" s="138">
        <v>4</v>
      </c>
      <c r="CN15" s="138">
        <v>3</v>
      </c>
      <c r="CO15" s="130" t="s">
        <v>96</v>
      </c>
      <c r="CP15" s="130" t="s">
        <v>98</v>
      </c>
      <c r="CQ15" s="130">
        <v>19</v>
      </c>
      <c r="CR15" s="31" t="s">
        <v>116</v>
      </c>
    </row>
    <row r="16" spans="1:141">
      <c r="H16" s="210">
        <v>5.3</v>
      </c>
      <c r="I16" s="273">
        <v>1.4622641509433962</v>
      </c>
      <c r="J16" s="210">
        <v>1</v>
      </c>
      <c r="K16" s="210">
        <v>3</v>
      </c>
      <c r="L16" s="277" t="s">
        <v>97</v>
      </c>
      <c r="M16" s="277" t="s">
        <v>98</v>
      </c>
      <c r="N16" s="130">
        <v>8</v>
      </c>
      <c r="O16" s="31" t="s">
        <v>116</v>
      </c>
      <c r="Q16" s="195">
        <v>9.4</v>
      </c>
      <c r="R16" s="273">
        <v>1.4468085106382977</v>
      </c>
      <c r="S16" s="195">
        <v>2</v>
      </c>
      <c r="T16" s="195">
        <v>4</v>
      </c>
      <c r="U16" s="186" t="s">
        <v>97</v>
      </c>
      <c r="V16" s="186" t="s">
        <v>98</v>
      </c>
      <c r="W16" s="130">
        <v>10</v>
      </c>
      <c r="X16" s="31" t="s">
        <v>116</v>
      </c>
      <c r="Z16" s="203">
        <v>17.600000000000001</v>
      </c>
      <c r="AA16" s="273">
        <v>0.7727272727272726</v>
      </c>
      <c r="AB16" s="195">
        <v>3</v>
      </c>
      <c r="AC16" s="195">
        <v>5</v>
      </c>
      <c r="AD16" s="186" t="s">
        <v>97</v>
      </c>
      <c r="AE16" s="186" t="s">
        <v>100</v>
      </c>
      <c r="AF16" s="186">
        <v>16</v>
      </c>
      <c r="AG16" s="176" t="s">
        <v>122</v>
      </c>
      <c r="BJ16" s="138">
        <v>7.2</v>
      </c>
      <c r="BK16" s="274">
        <v>1.8888888888888888</v>
      </c>
      <c r="BL16" s="138">
        <v>1</v>
      </c>
      <c r="BM16" s="138">
        <v>3</v>
      </c>
      <c r="BN16" s="130" t="s">
        <v>96</v>
      </c>
      <c r="BO16" s="130" t="s">
        <v>98</v>
      </c>
      <c r="BP16" s="130">
        <v>10</v>
      </c>
      <c r="BQ16" s="31" t="s">
        <v>116</v>
      </c>
      <c r="BS16" s="138">
        <v>6.2</v>
      </c>
      <c r="BT16" s="274">
        <v>1.25</v>
      </c>
      <c r="BU16" s="138">
        <v>2</v>
      </c>
      <c r="BV16" s="138">
        <v>3</v>
      </c>
      <c r="BW16" s="130" t="s">
        <v>96</v>
      </c>
      <c r="BX16" s="130" t="s">
        <v>98</v>
      </c>
      <c r="BY16" s="130">
        <v>10</v>
      </c>
      <c r="BZ16" s="31" t="s">
        <v>116</v>
      </c>
      <c r="CB16" s="204">
        <v>6</v>
      </c>
      <c r="CC16" s="274">
        <v>1.2916666666666667</v>
      </c>
      <c r="CD16" s="138">
        <v>3</v>
      </c>
      <c r="CE16" s="138">
        <v>3</v>
      </c>
      <c r="CF16" s="130" t="s">
        <v>96</v>
      </c>
      <c r="CG16" s="130" t="s">
        <v>98</v>
      </c>
      <c r="CH16" s="186">
        <v>10</v>
      </c>
      <c r="CI16" s="176" t="s">
        <v>122</v>
      </c>
      <c r="CK16" s="203">
        <v>12.4</v>
      </c>
      <c r="CL16" s="273">
        <v>1.096774193548387</v>
      </c>
      <c r="CM16" s="195">
        <v>4</v>
      </c>
      <c r="CN16" s="195">
        <v>3</v>
      </c>
      <c r="CO16" s="186" t="s">
        <v>96</v>
      </c>
      <c r="CP16" s="186" t="s">
        <v>99</v>
      </c>
      <c r="CQ16" s="186">
        <v>10</v>
      </c>
      <c r="CR16" s="176" t="s">
        <v>122</v>
      </c>
    </row>
    <row r="17" spans="8:96">
      <c r="H17" s="210">
        <v>4.3</v>
      </c>
      <c r="I17" s="273">
        <v>1.8023255813953489</v>
      </c>
      <c r="J17" s="210">
        <v>1</v>
      </c>
      <c r="K17" s="210">
        <v>3</v>
      </c>
      <c r="L17" s="277" t="s">
        <v>97</v>
      </c>
      <c r="M17" s="277" t="s">
        <v>98</v>
      </c>
      <c r="N17" s="130">
        <v>8</v>
      </c>
      <c r="O17" s="31" t="s">
        <v>116</v>
      </c>
      <c r="Q17" s="195">
        <v>7.4</v>
      </c>
      <c r="R17" s="273">
        <v>1.8378378378378377</v>
      </c>
      <c r="S17" s="195">
        <v>2</v>
      </c>
      <c r="T17" s="195">
        <v>3</v>
      </c>
      <c r="U17" s="186" t="s">
        <v>97</v>
      </c>
      <c r="V17" s="186" t="s">
        <v>306</v>
      </c>
      <c r="W17" s="130">
        <v>10</v>
      </c>
      <c r="X17" s="31" t="s">
        <v>116</v>
      </c>
      <c r="BJ17" s="210">
        <v>6.6</v>
      </c>
      <c r="BK17" s="274">
        <v>1.1742424242424243</v>
      </c>
      <c r="BL17" s="210">
        <v>1</v>
      </c>
      <c r="BM17" s="210">
        <v>3</v>
      </c>
      <c r="BN17" s="277" t="s">
        <v>114</v>
      </c>
      <c r="BO17" s="277" t="s">
        <v>98</v>
      </c>
      <c r="BP17" s="130">
        <v>11</v>
      </c>
      <c r="BQ17" s="31" t="s">
        <v>116</v>
      </c>
      <c r="BS17" s="138">
        <v>8.6999999999999993</v>
      </c>
      <c r="BT17" s="274">
        <v>0.8908045977011495</v>
      </c>
      <c r="BU17" s="138">
        <v>2</v>
      </c>
      <c r="BV17" s="138">
        <v>3</v>
      </c>
      <c r="BW17" s="130" t="s">
        <v>96</v>
      </c>
      <c r="BX17" s="130" t="s">
        <v>98</v>
      </c>
      <c r="BY17" s="130">
        <v>10</v>
      </c>
      <c r="BZ17" s="31" t="s">
        <v>116</v>
      </c>
      <c r="CB17" s="204">
        <v>21.8</v>
      </c>
      <c r="CC17" s="274">
        <v>0.62385321100917424</v>
      </c>
      <c r="CD17" s="138">
        <v>3</v>
      </c>
      <c r="CE17" s="138">
        <v>4</v>
      </c>
      <c r="CF17" s="130" t="s">
        <v>96</v>
      </c>
      <c r="CG17" s="130" t="s">
        <v>99</v>
      </c>
      <c r="CH17" s="186">
        <v>10</v>
      </c>
      <c r="CI17" s="176" t="s">
        <v>122</v>
      </c>
      <c r="CK17" s="204">
        <v>12.1</v>
      </c>
      <c r="CL17" s="274">
        <v>1.1239669421487604</v>
      </c>
      <c r="CM17" s="138">
        <v>4</v>
      </c>
      <c r="CN17" s="138">
        <v>3</v>
      </c>
      <c r="CO17" s="130" t="s">
        <v>96</v>
      </c>
      <c r="CP17" s="130" t="s">
        <v>98</v>
      </c>
      <c r="CQ17" s="186">
        <v>10</v>
      </c>
      <c r="CR17" s="176" t="s">
        <v>122</v>
      </c>
    </row>
    <row r="18" spans="8:96">
      <c r="H18" s="210">
        <v>6</v>
      </c>
      <c r="I18" s="273">
        <v>1.2916666666666667</v>
      </c>
      <c r="J18" s="210">
        <v>1</v>
      </c>
      <c r="K18" s="210">
        <v>3</v>
      </c>
      <c r="L18" s="277" t="s">
        <v>97</v>
      </c>
      <c r="M18" s="277" t="s">
        <v>98</v>
      </c>
      <c r="N18" s="130">
        <v>8</v>
      </c>
      <c r="O18" s="31" t="s">
        <v>116</v>
      </c>
      <c r="Q18" s="138">
        <v>10.1</v>
      </c>
      <c r="R18" s="274">
        <v>1.3465346534653466</v>
      </c>
      <c r="S18" s="138">
        <v>2</v>
      </c>
      <c r="T18" s="138">
        <v>3</v>
      </c>
      <c r="U18" s="130" t="s">
        <v>97</v>
      </c>
      <c r="V18" s="130" t="s">
        <v>98</v>
      </c>
      <c r="W18" s="130">
        <v>10</v>
      </c>
      <c r="X18" s="31" t="s">
        <v>116</v>
      </c>
      <c r="BJ18" s="210">
        <v>7.3</v>
      </c>
      <c r="BK18" s="274">
        <v>1.0616438356164384</v>
      </c>
      <c r="BL18" s="210">
        <v>1</v>
      </c>
      <c r="BM18" s="210">
        <v>4</v>
      </c>
      <c r="BN18" s="277" t="s">
        <v>96</v>
      </c>
      <c r="BO18" s="277" t="s">
        <v>98</v>
      </c>
      <c r="BP18" s="130">
        <v>11</v>
      </c>
      <c r="BQ18" s="31" t="s">
        <v>116</v>
      </c>
      <c r="BS18" s="195">
        <v>12.4</v>
      </c>
      <c r="BT18" s="273">
        <v>1.096774193548387</v>
      </c>
      <c r="BU18" s="195">
        <v>2</v>
      </c>
      <c r="BV18" s="195">
        <v>3</v>
      </c>
      <c r="BW18" s="186" t="s">
        <v>114</v>
      </c>
      <c r="BX18" s="186" t="s">
        <v>98</v>
      </c>
      <c r="BY18" s="130">
        <v>10</v>
      </c>
      <c r="BZ18" s="31" t="s">
        <v>116</v>
      </c>
      <c r="CB18" s="207">
        <v>7.9</v>
      </c>
      <c r="CC18" s="274">
        <v>0.98101265822784811</v>
      </c>
      <c r="CD18" s="213">
        <v>3</v>
      </c>
      <c r="CE18" s="213">
        <v>5</v>
      </c>
      <c r="CF18" s="279" t="s">
        <v>96</v>
      </c>
      <c r="CG18" s="279" t="s">
        <v>98</v>
      </c>
      <c r="CH18" s="186">
        <v>11</v>
      </c>
      <c r="CI18" s="176" t="s">
        <v>122</v>
      </c>
      <c r="CK18" s="204">
        <v>6.7</v>
      </c>
      <c r="CL18" s="274">
        <v>1.1567164179104477</v>
      </c>
      <c r="CM18" s="138">
        <v>4</v>
      </c>
      <c r="CN18" s="138">
        <v>3</v>
      </c>
      <c r="CO18" s="130" t="s">
        <v>96</v>
      </c>
      <c r="CP18" s="130" t="s">
        <v>98</v>
      </c>
      <c r="CQ18" s="186">
        <v>13</v>
      </c>
      <c r="CR18" s="176" t="s">
        <v>122</v>
      </c>
    </row>
    <row r="19" spans="8:96">
      <c r="H19" s="210">
        <v>6.7</v>
      </c>
      <c r="I19" s="273">
        <v>1.1567164179104477</v>
      </c>
      <c r="J19" s="210">
        <v>1</v>
      </c>
      <c r="K19" s="210">
        <v>5</v>
      </c>
      <c r="L19" s="277" t="s">
        <v>97</v>
      </c>
      <c r="M19" s="277" t="s">
        <v>98</v>
      </c>
      <c r="N19" s="130">
        <v>8</v>
      </c>
      <c r="O19" s="31" t="s">
        <v>116</v>
      </c>
      <c r="Q19" s="209">
        <v>10.8</v>
      </c>
      <c r="R19" s="273">
        <v>1.2592592592592591</v>
      </c>
      <c r="S19" s="209">
        <v>2</v>
      </c>
      <c r="T19" s="209">
        <v>3</v>
      </c>
      <c r="U19" s="276" t="s">
        <v>97</v>
      </c>
      <c r="V19" s="276" t="s">
        <v>98</v>
      </c>
      <c r="W19" s="130">
        <v>11</v>
      </c>
      <c r="X19" s="31" t="s">
        <v>116</v>
      </c>
      <c r="BJ19" s="210">
        <v>6.2</v>
      </c>
      <c r="BK19" s="274">
        <v>1.25</v>
      </c>
      <c r="BL19" s="210">
        <v>1</v>
      </c>
      <c r="BM19" s="210">
        <v>4</v>
      </c>
      <c r="BN19" s="277" t="s">
        <v>96</v>
      </c>
      <c r="BO19" s="277" t="s">
        <v>98</v>
      </c>
      <c r="BP19" s="130">
        <v>11</v>
      </c>
      <c r="BQ19" s="31" t="s">
        <v>116</v>
      </c>
      <c r="BS19" s="195">
        <v>7.3</v>
      </c>
      <c r="BT19" s="273">
        <v>1.8630136986301369</v>
      </c>
      <c r="BU19" s="195">
        <v>2</v>
      </c>
      <c r="BV19" s="195">
        <v>3</v>
      </c>
      <c r="BW19" s="186" t="s">
        <v>96</v>
      </c>
      <c r="BX19" s="186" t="s">
        <v>98</v>
      </c>
      <c r="BY19" s="130">
        <v>10</v>
      </c>
      <c r="BZ19" s="31" t="s">
        <v>116</v>
      </c>
      <c r="CB19" s="204">
        <v>15.2</v>
      </c>
      <c r="CC19" s="274">
        <v>0.89473684210526316</v>
      </c>
      <c r="CD19" s="138">
        <v>3</v>
      </c>
      <c r="CE19" s="138">
        <v>3</v>
      </c>
      <c r="CF19" s="130" t="s">
        <v>96</v>
      </c>
      <c r="CG19" s="130" t="s">
        <v>98</v>
      </c>
      <c r="CH19" s="186">
        <v>13</v>
      </c>
      <c r="CI19" s="176" t="s">
        <v>122</v>
      </c>
      <c r="CK19" s="203">
        <v>19.7</v>
      </c>
      <c r="CL19" s="273">
        <v>0.69035532994923854</v>
      </c>
      <c r="CM19" s="195">
        <v>4</v>
      </c>
      <c r="CN19" s="195">
        <v>5</v>
      </c>
      <c r="CO19" s="186" t="s">
        <v>96</v>
      </c>
      <c r="CP19" s="186" t="s">
        <v>100</v>
      </c>
      <c r="CQ19" s="186">
        <v>14</v>
      </c>
      <c r="CR19" s="176" t="s">
        <v>122</v>
      </c>
    </row>
    <row r="20" spans="8:96">
      <c r="H20" s="210">
        <v>6.2</v>
      </c>
      <c r="I20" s="273">
        <v>1.25</v>
      </c>
      <c r="J20" s="210">
        <v>1</v>
      </c>
      <c r="K20" s="210">
        <v>3</v>
      </c>
      <c r="L20" s="277" t="s">
        <v>97</v>
      </c>
      <c r="M20" s="277" t="s">
        <v>98</v>
      </c>
      <c r="N20" s="130">
        <v>8</v>
      </c>
      <c r="O20" s="31" t="s">
        <v>116</v>
      </c>
      <c r="Q20" s="209">
        <v>9.8000000000000007</v>
      </c>
      <c r="R20" s="273">
        <v>1.3877551020408161</v>
      </c>
      <c r="S20" s="209">
        <v>2</v>
      </c>
      <c r="T20" s="209">
        <v>3</v>
      </c>
      <c r="U20" s="276" t="s">
        <v>97</v>
      </c>
      <c r="V20" s="276" t="s">
        <v>98</v>
      </c>
      <c r="W20" s="130">
        <v>11</v>
      </c>
      <c r="X20" s="31" t="s">
        <v>116</v>
      </c>
      <c r="BJ20" s="210">
        <v>7.3</v>
      </c>
      <c r="BK20" s="274">
        <v>1.0616438356164384</v>
      </c>
      <c r="BL20" s="210">
        <v>1</v>
      </c>
      <c r="BM20" s="210">
        <v>3</v>
      </c>
      <c r="BN20" s="277" t="s">
        <v>96</v>
      </c>
      <c r="BO20" s="277" t="s">
        <v>98</v>
      </c>
      <c r="BP20" s="130">
        <v>11</v>
      </c>
      <c r="BQ20" s="31" t="s">
        <v>116</v>
      </c>
      <c r="BS20" s="138">
        <v>12.2</v>
      </c>
      <c r="BT20" s="274">
        <v>1.1147540983606559</v>
      </c>
      <c r="BU20" s="138">
        <v>2</v>
      </c>
      <c r="BV20" s="138">
        <v>3</v>
      </c>
      <c r="BW20" s="130" t="s">
        <v>96</v>
      </c>
      <c r="BX20" s="130" t="s">
        <v>98</v>
      </c>
      <c r="BY20" s="130">
        <v>10</v>
      </c>
      <c r="BZ20" s="31" t="s">
        <v>116</v>
      </c>
      <c r="CB20" s="203">
        <v>11</v>
      </c>
      <c r="CC20" s="273">
        <v>1.2363636363636363</v>
      </c>
      <c r="CD20" s="195">
        <v>3</v>
      </c>
      <c r="CE20" s="195">
        <v>3</v>
      </c>
      <c r="CF20" s="186" t="s">
        <v>96</v>
      </c>
      <c r="CG20" s="186" t="s">
        <v>98</v>
      </c>
      <c r="CH20" s="186">
        <v>17</v>
      </c>
      <c r="CI20" s="176" t="s">
        <v>122</v>
      </c>
      <c r="CK20" s="203">
        <v>12.3</v>
      </c>
      <c r="CL20" s="273">
        <v>1.1056910569105689</v>
      </c>
      <c r="CM20" s="195">
        <v>4</v>
      </c>
      <c r="CN20" s="195">
        <v>3</v>
      </c>
      <c r="CO20" s="186" t="s">
        <v>96</v>
      </c>
      <c r="CP20" s="186" t="s">
        <v>98</v>
      </c>
      <c r="CQ20" s="186">
        <v>14</v>
      </c>
      <c r="CR20" s="176" t="s">
        <v>122</v>
      </c>
    </row>
    <row r="21" spans="8:96">
      <c r="H21" s="210">
        <v>7.5</v>
      </c>
      <c r="I21" s="273">
        <v>1.0333333333333334</v>
      </c>
      <c r="J21" s="210">
        <v>1</v>
      </c>
      <c r="K21" s="210">
        <v>3</v>
      </c>
      <c r="L21" s="277" t="s">
        <v>97</v>
      </c>
      <c r="M21" s="277" t="s">
        <v>99</v>
      </c>
      <c r="N21" s="130">
        <v>8</v>
      </c>
      <c r="O21" s="31" t="s">
        <v>116</v>
      </c>
      <c r="Q21" s="210">
        <v>8.9</v>
      </c>
      <c r="R21" s="274">
        <v>1.5280898876404494</v>
      </c>
      <c r="S21" s="210">
        <v>2</v>
      </c>
      <c r="T21" s="210">
        <v>3</v>
      </c>
      <c r="U21" s="277" t="s">
        <v>97</v>
      </c>
      <c r="V21" s="277" t="s">
        <v>98</v>
      </c>
      <c r="W21" s="130">
        <v>11</v>
      </c>
      <c r="X21" s="31" t="s">
        <v>116</v>
      </c>
      <c r="BJ21" s="210">
        <v>8.6999999999999993</v>
      </c>
      <c r="BK21" s="274">
        <v>0.8908045977011495</v>
      </c>
      <c r="BL21" s="210">
        <v>1</v>
      </c>
      <c r="BM21" s="210">
        <v>3</v>
      </c>
      <c r="BN21" s="277" t="s">
        <v>96</v>
      </c>
      <c r="BO21" s="277" t="s">
        <v>98</v>
      </c>
      <c r="BP21" s="130">
        <v>11</v>
      </c>
      <c r="BQ21" s="31" t="s">
        <v>116</v>
      </c>
      <c r="BS21" s="138">
        <v>10.6</v>
      </c>
      <c r="BT21" s="274">
        <v>1.2830188679245282</v>
      </c>
      <c r="BU21" s="138">
        <v>2</v>
      </c>
      <c r="BV21" s="138">
        <v>3</v>
      </c>
      <c r="BW21" s="130" t="s">
        <v>96</v>
      </c>
      <c r="BX21" s="130" t="s">
        <v>98</v>
      </c>
      <c r="BY21" s="130">
        <v>10</v>
      </c>
      <c r="BZ21" s="31" t="s">
        <v>116</v>
      </c>
      <c r="CB21" s="204">
        <v>8.1999999999999993</v>
      </c>
      <c r="CC21" s="274">
        <v>0.94512195121951226</v>
      </c>
      <c r="CD21" s="138">
        <v>3</v>
      </c>
      <c r="CE21" s="138">
        <v>3</v>
      </c>
      <c r="CF21" s="130" t="s">
        <v>96</v>
      </c>
      <c r="CG21" s="130" t="s">
        <v>98</v>
      </c>
      <c r="CH21" s="186">
        <v>19</v>
      </c>
      <c r="CI21" s="176" t="s">
        <v>122</v>
      </c>
      <c r="CK21" s="203">
        <v>7.4</v>
      </c>
      <c r="CL21" s="273">
        <v>1.0472972972972971</v>
      </c>
      <c r="CM21" s="195">
        <v>4</v>
      </c>
      <c r="CN21" s="195">
        <v>4</v>
      </c>
      <c r="CO21" s="186" t="s">
        <v>96</v>
      </c>
      <c r="CP21" s="186" t="s">
        <v>98</v>
      </c>
      <c r="CQ21" s="186">
        <v>19</v>
      </c>
      <c r="CR21" s="176" t="s">
        <v>122</v>
      </c>
    </row>
    <row r="22" spans="8:96">
      <c r="H22" s="210">
        <v>4.2</v>
      </c>
      <c r="I22" s="273">
        <v>1.8452380952380951</v>
      </c>
      <c r="J22" s="210">
        <v>1</v>
      </c>
      <c r="K22" s="210">
        <v>3</v>
      </c>
      <c r="L22" s="277" t="s">
        <v>97</v>
      </c>
      <c r="M22" s="277" t="s">
        <v>98</v>
      </c>
      <c r="N22" s="130">
        <v>8</v>
      </c>
      <c r="O22" s="31" t="s">
        <v>116</v>
      </c>
      <c r="Q22" s="204">
        <v>6.6</v>
      </c>
      <c r="R22" s="274">
        <v>1.1742424242424243</v>
      </c>
      <c r="S22" s="138">
        <v>2</v>
      </c>
      <c r="T22" s="138">
        <v>3</v>
      </c>
      <c r="U22" s="130" t="s">
        <v>97</v>
      </c>
      <c r="V22" s="130" t="s">
        <v>98</v>
      </c>
      <c r="W22" s="130">
        <v>12</v>
      </c>
      <c r="X22" s="176" t="s">
        <v>116</v>
      </c>
      <c r="BJ22" s="210">
        <v>7.4</v>
      </c>
      <c r="BK22" s="274">
        <v>1.8378378378378377</v>
      </c>
      <c r="BL22" s="210">
        <v>1</v>
      </c>
      <c r="BM22" s="210">
        <v>3</v>
      </c>
      <c r="BN22" s="277" t="s">
        <v>96</v>
      </c>
      <c r="BO22" s="277" t="s">
        <v>98</v>
      </c>
      <c r="BP22" s="130">
        <v>11</v>
      </c>
      <c r="BQ22" s="31" t="s">
        <v>116</v>
      </c>
      <c r="BS22" s="138">
        <v>9.6999999999999993</v>
      </c>
      <c r="BT22" s="274">
        <v>1.4020618556701032</v>
      </c>
      <c r="BU22" s="138">
        <v>2</v>
      </c>
      <c r="BV22" s="138">
        <v>4</v>
      </c>
      <c r="BW22" s="130" t="s">
        <v>96</v>
      </c>
      <c r="BX22" s="130" t="s">
        <v>98</v>
      </c>
      <c r="BY22" s="130">
        <v>10</v>
      </c>
      <c r="BZ22" s="31" t="s">
        <v>116</v>
      </c>
      <c r="CB22" s="203">
        <v>10.199999999999999</v>
      </c>
      <c r="CC22" s="273">
        <v>1.3333333333333335</v>
      </c>
      <c r="CD22" s="195">
        <v>3</v>
      </c>
      <c r="CE22" s="195">
        <v>3</v>
      </c>
      <c r="CF22" s="186" t="s">
        <v>96</v>
      </c>
      <c r="CG22" s="186" t="s">
        <v>98</v>
      </c>
      <c r="CH22" s="186">
        <v>19</v>
      </c>
      <c r="CI22" s="176" t="s">
        <v>122</v>
      </c>
      <c r="CK22" s="204">
        <v>30</v>
      </c>
      <c r="CL22" s="274">
        <v>0.45333333333333331</v>
      </c>
      <c r="CM22" s="138">
        <v>4</v>
      </c>
      <c r="CN22" s="138">
        <v>3</v>
      </c>
      <c r="CO22" s="130" t="s">
        <v>96</v>
      </c>
      <c r="CP22" s="130" t="s">
        <v>99</v>
      </c>
      <c r="CQ22" s="186">
        <v>19</v>
      </c>
      <c r="CR22" s="176" t="s">
        <v>122</v>
      </c>
    </row>
    <row r="23" spans="8:96">
      <c r="H23" s="210">
        <v>5.7</v>
      </c>
      <c r="I23" s="273">
        <v>1.3596491228070176</v>
      </c>
      <c r="J23" s="210">
        <v>1</v>
      </c>
      <c r="K23" s="210">
        <v>3</v>
      </c>
      <c r="L23" s="277" t="s">
        <v>97</v>
      </c>
      <c r="M23" s="277" t="s">
        <v>98</v>
      </c>
      <c r="N23" s="130">
        <v>8</v>
      </c>
      <c r="O23" s="31" t="s">
        <v>116</v>
      </c>
      <c r="Q23" s="203">
        <v>10.199999999999999</v>
      </c>
      <c r="R23" s="273">
        <v>1.3333333333333335</v>
      </c>
      <c r="S23" s="195">
        <v>2</v>
      </c>
      <c r="T23" s="195">
        <v>3</v>
      </c>
      <c r="U23" s="186" t="s">
        <v>97</v>
      </c>
      <c r="V23" s="186" t="s">
        <v>98</v>
      </c>
      <c r="W23" s="130">
        <v>12</v>
      </c>
      <c r="X23" s="176" t="s">
        <v>116</v>
      </c>
      <c r="BJ23" s="210">
        <v>8.5</v>
      </c>
      <c r="BK23" s="274">
        <v>1.5999999999999999</v>
      </c>
      <c r="BL23" s="210">
        <v>1</v>
      </c>
      <c r="BM23" s="210">
        <v>3</v>
      </c>
      <c r="BN23" s="277" t="s">
        <v>96</v>
      </c>
      <c r="BO23" s="277" t="s">
        <v>98</v>
      </c>
      <c r="BP23" s="130">
        <v>11</v>
      </c>
      <c r="BQ23" s="31" t="s">
        <v>116</v>
      </c>
      <c r="BS23" s="210">
        <v>9.1</v>
      </c>
      <c r="BT23" s="274">
        <v>0.85164835164835173</v>
      </c>
      <c r="BU23" s="210">
        <v>2</v>
      </c>
      <c r="BV23" s="210">
        <v>4</v>
      </c>
      <c r="BW23" s="277" t="s">
        <v>96</v>
      </c>
      <c r="BX23" s="277" t="s">
        <v>98</v>
      </c>
      <c r="BY23" s="130">
        <v>11</v>
      </c>
      <c r="BZ23" s="31" t="s">
        <v>116</v>
      </c>
      <c r="CB23" s="204">
        <v>9.4</v>
      </c>
      <c r="CC23" s="274">
        <v>1.4468085106382977</v>
      </c>
      <c r="CD23" s="138">
        <v>3</v>
      </c>
      <c r="CE23" s="138">
        <v>3</v>
      </c>
      <c r="CF23" s="130" t="s">
        <v>96</v>
      </c>
      <c r="CG23" s="130" t="s">
        <v>98</v>
      </c>
      <c r="CH23" s="186">
        <v>19</v>
      </c>
      <c r="CI23" s="176" t="s">
        <v>122</v>
      </c>
      <c r="CK23" s="195">
        <v>9.4</v>
      </c>
      <c r="CL23" s="273">
        <v>0.82446808510638292</v>
      </c>
      <c r="CM23" s="195">
        <v>4</v>
      </c>
      <c r="CN23" s="195">
        <v>3</v>
      </c>
      <c r="CO23" s="186" t="s">
        <v>96</v>
      </c>
      <c r="CP23" s="186" t="s">
        <v>98</v>
      </c>
      <c r="CQ23" s="130">
        <v>20</v>
      </c>
      <c r="CR23" s="200" t="s">
        <v>122</v>
      </c>
    </row>
    <row r="24" spans="8:96">
      <c r="H24" s="210">
        <v>4.7</v>
      </c>
      <c r="I24" s="273">
        <v>1.6489361702127658</v>
      </c>
      <c r="J24" s="210">
        <v>1</v>
      </c>
      <c r="K24" s="210">
        <v>3</v>
      </c>
      <c r="L24" s="277" t="s">
        <v>97</v>
      </c>
      <c r="M24" s="277" t="s">
        <v>98</v>
      </c>
      <c r="N24" s="130">
        <v>8</v>
      </c>
      <c r="O24" s="31" t="s">
        <v>116</v>
      </c>
      <c r="Q24" s="138">
        <v>9.8000000000000007</v>
      </c>
      <c r="R24" s="274">
        <v>0.79081632653061218</v>
      </c>
      <c r="S24" s="138">
        <v>2</v>
      </c>
      <c r="T24" s="138">
        <v>3</v>
      </c>
      <c r="U24" s="130" t="s">
        <v>97</v>
      </c>
      <c r="V24" s="130" t="s">
        <v>99</v>
      </c>
      <c r="W24" s="130">
        <v>13</v>
      </c>
      <c r="X24" s="186" t="s">
        <v>116</v>
      </c>
      <c r="BJ24" s="204">
        <v>6.5</v>
      </c>
      <c r="BK24" s="274">
        <v>1.1923076923076923</v>
      </c>
      <c r="BL24" s="138">
        <v>1</v>
      </c>
      <c r="BM24" s="138">
        <v>3</v>
      </c>
      <c r="BN24" s="130" t="s">
        <v>96</v>
      </c>
      <c r="BO24" s="130" t="s">
        <v>98</v>
      </c>
      <c r="BP24" s="130">
        <v>12</v>
      </c>
      <c r="BQ24" s="176" t="s">
        <v>116</v>
      </c>
      <c r="BS24" s="210">
        <v>7.6</v>
      </c>
      <c r="BT24" s="274">
        <v>1.0197368421052633</v>
      </c>
      <c r="BU24" s="210">
        <v>2</v>
      </c>
      <c r="BV24" s="210">
        <v>3</v>
      </c>
      <c r="BW24" s="277" t="s">
        <v>96</v>
      </c>
      <c r="BX24" s="277" t="s">
        <v>98</v>
      </c>
      <c r="BY24" s="130">
        <v>11</v>
      </c>
      <c r="BZ24" s="31" t="s">
        <v>116</v>
      </c>
      <c r="CB24" s="138">
        <v>6.5</v>
      </c>
      <c r="CC24" s="274">
        <v>1.1923076923076923</v>
      </c>
      <c r="CD24" s="138">
        <v>3</v>
      </c>
      <c r="CE24" s="138">
        <v>3</v>
      </c>
      <c r="CF24" s="130" t="s">
        <v>96</v>
      </c>
      <c r="CG24" s="130" t="s">
        <v>98</v>
      </c>
      <c r="CH24" s="130">
        <v>20</v>
      </c>
      <c r="CI24" s="200" t="s">
        <v>122</v>
      </c>
      <c r="CK24" s="138">
        <v>12.1</v>
      </c>
      <c r="CL24" s="274">
        <v>1.1239669421487604</v>
      </c>
      <c r="CM24" s="138">
        <v>4</v>
      </c>
      <c r="CN24" s="138">
        <v>3</v>
      </c>
      <c r="CO24" s="130" t="s">
        <v>96</v>
      </c>
      <c r="CP24" s="130" t="s">
        <v>98</v>
      </c>
      <c r="CQ24" s="130">
        <v>20</v>
      </c>
      <c r="CR24" s="200" t="s">
        <v>122</v>
      </c>
    </row>
    <row r="25" spans="8:96">
      <c r="H25" s="210">
        <v>5.6</v>
      </c>
      <c r="I25" s="273">
        <v>1.3839285714285716</v>
      </c>
      <c r="J25" s="210">
        <v>1</v>
      </c>
      <c r="K25" s="210">
        <v>3</v>
      </c>
      <c r="L25" s="277" t="s">
        <v>97</v>
      </c>
      <c r="M25" s="277" t="s">
        <v>98</v>
      </c>
      <c r="N25" s="130">
        <v>8</v>
      </c>
      <c r="O25" s="31" t="s">
        <v>116</v>
      </c>
      <c r="Q25" s="195">
        <v>8.1999999999999993</v>
      </c>
      <c r="R25" s="273">
        <v>1.6585365853658538</v>
      </c>
      <c r="S25" s="195">
        <v>2</v>
      </c>
      <c r="T25" s="195">
        <v>3</v>
      </c>
      <c r="U25" s="186" t="s">
        <v>97</v>
      </c>
      <c r="V25" s="186" t="s">
        <v>98</v>
      </c>
      <c r="W25" s="130">
        <v>13</v>
      </c>
      <c r="X25" s="186" t="s">
        <v>116</v>
      </c>
      <c r="BJ25" s="203">
        <v>11.5</v>
      </c>
      <c r="BK25" s="273">
        <v>1.182608695652174</v>
      </c>
      <c r="BL25" s="195">
        <v>1</v>
      </c>
      <c r="BM25" s="195">
        <v>3</v>
      </c>
      <c r="BN25" s="186" t="s">
        <v>96</v>
      </c>
      <c r="BO25" s="186" t="s">
        <v>98</v>
      </c>
      <c r="BP25" s="130">
        <v>12</v>
      </c>
      <c r="BQ25" s="176" t="s">
        <v>116</v>
      </c>
      <c r="BS25" s="210">
        <v>9.1</v>
      </c>
      <c r="BT25" s="274">
        <v>0.85164835164835173</v>
      </c>
      <c r="BU25" s="210">
        <v>2</v>
      </c>
      <c r="BV25" s="210">
        <v>3</v>
      </c>
      <c r="BW25" s="277" t="s">
        <v>96</v>
      </c>
      <c r="BX25" s="277" t="s">
        <v>98</v>
      </c>
      <c r="BY25" s="130">
        <v>11</v>
      </c>
      <c r="BZ25" s="31" t="s">
        <v>116</v>
      </c>
      <c r="CK25" s="138">
        <v>16.5</v>
      </c>
      <c r="CL25" s="274">
        <v>0.82424242424242422</v>
      </c>
      <c r="CM25" s="138">
        <v>4</v>
      </c>
      <c r="CN25" s="138">
        <v>5</v>
      </c>
      <c r="CO25" s="130" t="s">
        <v>96</v>
      </c>
      <c r="CP25" s="130" t="s">
        <v>98</v>
      </c>
      <c r="CQ25" s="130">
        <v>20</v>
      </c>
      <c r="CR25" s="200" t="s">
        <v>122</v>
      </c>
    </row>
    <row r="26" spans="8:96">
      <c r="H26" s="210">
        <v>6.8</v>
      </c>
      <c r="I26" s="273">
        <v>1.1397058823529411</v>
      </c>
      <c r="J26" s="210">
        <v>1</v>
      </c>
      <c r="K26" s="210">
        <v>4</v>
      </c>
      <c r="L26" s="277" t="s">
        <v>97</v>
      </c>
      <c r="M26" s="277" t="s">
        <v>99</v>
      </c>
      <c r="N26" s="130">
        <v>8</v>
      </c>
      <c r="O26" s="31" t="s">
        <v>116</v>
      </c>
      <c r="Q26" s="195">
        <v>10.199999999999999</v>
      </c>
      <c r="R26" s="273">
        <v>1.3333333333333335</v>
      </c>
      <c r="S26" s="195">
        <v>2</v>
      </c>
      <c r="T26" s="195">
        <v>3</v>
      </c>
      <c r="U26" s="186" t="s">
        <v>97</v>
      </c>
      <c r="V26" s="186" t="s">
        <v>98</v>
      </c>
      <c r="W26" s="130">
        <v>13</v>
      </c>
      <c r="X26" s="186" t="s">
        <v>116</v>
      </c>
      <c r="BJ26" s="203">
        <v>6.5</v>
      </c>
      <c r="BK26" s="273">
        <v>2.0923076923076924</v>
      </c>
      <c r="BL26" s="195">
        <v>1</v>
      </c>
      <c r="BM26" s="195">
        <v>3</v>
      </c>
      <c r="BN26" s="186" t="s">
        <v>96</v>
      </c>
      <c r="BO26" s="186" t="s">
        <v>99</v>
      </c>
      <c r="BP26" s="130">
        <v>12</v>
      </c>
      <c r="BQ26" s="176" t="s">
        <v>116</v>
      </c>
      <c r="BS26" s="210">
        <v>6.1</v>
      </c>
      <c r="BT26" s="274">
        <v>1.2704918032786885</v>
      </c>
      <c r="BU26" s="210">
        <v>2</v>
      </c>
      <c r="BV26" s="210">
        <v>3</v>
      </c>
      <c r="BW26" s="277" t="s">
        <v>96</v>
      </c>
      <c r="BX26" s="277" t="s">
        <v>98</v>
      </c>
      <c r="BY26" s="130">
        <v>11</v>
      </c>
      <c r="BZ26" s="31" t="s">
        <v>116</v>
      </c>
    </row>
    <row r="27" spans="8:96">
      <c r="H27" s="210">
        <v>5.5</v>
      </c>
      <c r="I27" s="273">
        <v>1.4090909090909092</v>
      </c>
      <c r="J27" s="210">
        <v>1</v>
      </c>
      <c r="K27" s="210">
        <v>1</v>
      </c>
      <c r="L27" s="277" t="s">
        <v>97</v>
      </c>
      <c r="M27" s="277" t="s">
        <v>98</v>
      </c>
      <c r="N27" s="130">
        <v>8</v>
      </c>
      <c r="O27" s="31" t="s">
        <v>116</v>
      </c>
      <c r="Q27" s="138">
        <v>10.1</v>
      </c>
      <c r="R27" s="274">
        <v>1.3465346534653466</v>
      </c>
      <c r="S27" s="138">
        <v>2</v>
      </c>
      <c r="T27" s="138">
        <v>5</v>
      </c>
      <c r="U27" s="130" t="s">
        <v>97</v>
      </c>
      <c r="V27" s="130" t="s">
        <v>98</v>
      </c>
      <c r="W27" s="130">
        <v>13</v>
      </c>
      <c r="X27" s="186" t="s">
        <v>116</v>
      </c>
      <c r="BJ27" s="203">
        <v>8.5</v>
      </c>
      <c r="BK27" s="273">
        <v>1.5999999999999999</v>
      </c>
      <c r="BL27" s="195">
        <v>1</v>
      </c>
      <c r="BM27" s="195">
        <v>3</v>
      </c>
      <c r="BN27" s="186" t="s">
        <v>96</v>
      </c>
      <c r="BO27" s="186" t="s">
        <v>98</v>
      </c>
      <c r="BP27" s="130">
        <v>12</v>
      </c>
      <c r="BQ27" s="176" t="s">
        <v>116</v>
      </c>
      <c r="BS27" s="210">
        <v>6.4</v>
      </c>
      <c r="BT27" s="274">
        <v>1.2109375</v>
      </c>
      <c r="BU27" s="210">
        <v>2</v>
      </c>
      <c r="BV27" s="210">
        <v>3</v>
      </c>
      <c r="BW27" s="277" t="s">
        <v>96</v>
      </c>
      <c r="BX27" s="277" t="s">
        <v>98</v>
      </c>
      <c r="BY27" s="130">
        <v>11</v>
      </c>
      <c r="BZ27" s="31" t="s">
        <v>116</v>
      </c>
    </row>
    <row r="28" spans="8:96">
      <c r="H28" s="210">
        <v>7.1</v>
      </c>
      <c r="I28" s="273">
        <v>1.091549295774648</v>
      </c>
      <c r="J28" s="210">
        <v>1</v>
      </c>
      <c r="K28" s="210">
        <v>1</v>
      </c>
      <c r="L28" s="277" t="s">
        <v>97</v>
      </c>
      <c r="M28" s="277" t="s">
        <v>98</v>
      </c>
      <c r="N28" s="130">
        <v>8</v>
      </c>
      <c r="O28" s="31" t="s">
        <v>116</v>
      </c>
      <c r="Q28" s="138">
        <v>5.2</v>
      </c>
      <c r="R28" s="274">
        <v>1.4903846153846154</v>
      </c>
      <c r="S28" s="138">
        <v>2</v>
      </c>
      <c r="T28" s="138">
        <v>3</v>
      </c>
      <c r="U28" s="130" t="s">
        <v>97</v>
      </c>
      <c r="V28" s="130" t="s">
        <v>98</v>
      </c>
      <c r="W28" s="130">
        <v>14</v>
      </c>
      <c r="X28" s="176" t="s">
        <v>116</v>
      </c>
      <c r="BJ28" s="204">
        <v>9.5</v>
      </c>
      <c r="BK28" s="274">
        <v>1.4315789473684211</v>
      </c>
      <c r="BL28" s="138">
        <v>1</v>
      </c>
      <c r="BM28" s="138">
        <v>3</v>
      </c>
      <c r="BN28" s="130" t="s">
        <v>96</v>
      </c>
      <c r="BO28" s="130" t="s">
        <v>98</v>
      </c>
      <c r="BP28" s="130">
        <v>12</v>
      </c>
      <c r="BQ28" s="176" t="s">
        <v>116</v>
      </c>
      <c r="BS28" s="210">
        <v>11.6</v>
      </c>
      <c r="BT28" s="274">
        <v>0.6681034482758621</v>
      </c>
      <c r="BU28" s="210">
        <v>2</v>
      </c>
      <c r="BV28" s="210">
        <v>3</v>
      </c>
      <c r="BW28" s="277" t="s">
        <v>96</v>
      </c>
      <c r="BX28" s="277" t="s">
        <v>98</v>
      </c>
      <c r="BY28" s="130">
        <v>11</v>
      </c>
      <c r="BZ28" s="31" t="s">
        <v>116</v>
      </c>
    </row>
    <row r="29" spans="8:96">
      <c r="H29" s="210">
        <v>10.199999999999999</v>
      </c>
      <c r="I29" s="273">
        <v>0.75980392156862753</v>
      </c>
      <c r="J29" s="210">
        <v>1</v>
      </c>
      <c r="K29" s="210">
        <v>1</v>
      </c>
      <c r="L29" s="277" t="s">
        <v>97</v>
      </c>
      <c r="M29" s="277" t="s">
        <v>98</v>
      </c>
      <c r="N29" s="130">
        <v>8</v>
      </c>
      <c r="O29" s="31" t="s">
        <v>116</v>
      </c>
      <c r="Q29" s="138">
        <v>5</v>
      </c>
      <c r="R29" s="274">
        <v>1.55</v>
      </c>
      <c r="S29" s="138">
        <v>2</v>
      </c>
      <c r="T29" s="138">
        <v>3</v>
      </c>
      <c r="U29" s="130" t="s">
        <v>97</v>
      </c>
      <c r="V29" s="130" t="s">
        <v>98</v>
      </c>
      <c r="W29" s="130">
        <v>14</v>
      </c>
      <c r="X29" s="176" t="s">
        <v>116</v>
      </c>
      <c r="BJ29" s="138">
        <v>6.4</v>
      </c>
      <c r="BK29" s="274">
        <v>1.2109375</v>
      </c>
      <c r="BL29" s="138">
        <v>1</v>
      </c>
      <c r="BM29" s="138">
        <v>4</v>
      </c>
      <c r="BN29" s="130" t="s">
        <v>96</v>
      </c>
      <c r="BO29" s="130" t="s">
        <v>98</v>
      </c>
      <c r="BP29" s="130">
        <v>13</v>
      </c>
      <c r="BQ29" s="186" t="s">
        <v>116</v>
      </c>
      <c r="BS29" s="209">
        <v>13.1</v>
      </c>
      <c r="BT29" s="273">
        <v>1.0381679389312977</v>
      </c>
      <c r="BU29" s="209">
        <v>2</v>
      </c>
      <c r="BV29" s="209">
        <v>3</v>
      </c>
      <c r="BW29" s="276" t="s">
        <v>96</v>
      </c>
      <c r="BX29" s="276" t="s">
        <v>98</v>
      </c>
      <c r="BY29" s="130">
        <v>11</v>
      </c>
      <c r="BZ29" s="31" t="s">
        <v>116</v>
      </c>
    </row>
    <row r="30" spans="8:96">
      <c r="H30" s="210">
        <v>5</v>
      </c>
      <c r="I30" s="273">
        <v>1.55</v>
      </c>
      <c r="J30" s="210">
        <v>1</v>
      </c>
      <c r="K30" s="210">
        <v>1</v>
      </c>
      <c r="L30" s="277" t="s">
        <v>97</v>
      </c>
      <c r="M30" s="277" t="s">
        <v>98</v>
      </c>
      <c r="N30" s="130">
        <v>8</v>
      </c>
      <c r="O30" s="31" t="s">
        <v>116</v>
      </c>
      <c r="Q30" s="138">
        <v>12.4</v>
      </c>
      <c r="R30" s="274">
        <v>1.096774193548387</v>
      </c>
      <c r="S30" s="138">
        <v>2</v>
      </c>
      <c r="T30" s="138">
        <v>4</v>
      </c>
      <c r="U30" s="130" t="s">
        <v>97</v>
      </c>
      <c r="V30" s="130" t="s">
        <v>98</v>
      </c>
      <c r="W30" s="130">
        <v>14</v>
      </c>
      <c r="X30" s="176" t="s">
        <v>116</v>
      </c>
      <c r="BJ30" s="138">
        <v>6.5</v>
      </c>
      <c r="BK30" s="274">
        <v>1.1923076923076923</v>
      </c>
      <c r="BL30" s="138">
        <v>1</v>
      </c>
      <c r="BM30" s="138">
        <v>3</v>
      </c>
      <c r="BN30" s="130" t="s">
        <v>96</v>
      </c>
      <c r="BO30" s="130" t="s">
        <v>99</v>
      </c>
      <c r="BP30" s="130">
        <v>13</v>
      </c>
      <c r="BQ30" s="186" t="s">
        <v>116</v>
      </c>
      <c r="BS30" s="210">
        <v>8.9</v>
      </c>
      <c r="BT30" s="274">
        <v>1.5280898876404494</v>
      </c>
      <c r="BU30" s="210">
        <v>2</v>
      </c>
      <c r="BV30" s="210">
        <v>3</v>
      </c>
      <c r="BW30" s="277" t="s">
        <v>114</v>
      </c>
      <c r="BX30" s="277" t="s">
        <v>98</v>
      </c>
      <c r="BY30" s="130">
        <v>11</v>
      </c>
      <c r="BZ30" s="31" t="s">
        <v>116</v>
      </c>
    </row>
    <row r="31" spans="8:96">
      <c r="H31" s="209">
        <v>9.4</v>
      </c>
      <c r="I31" s="273">
        <v>1.4468085106382977</v>
      </c>
      <c r="J31" s="209">
        <v>1</v>
      </c>
      <c r="K31" s="209">
        <v>3</v>
      </c>
      <c r="L31" s="276" t="s">
        <v>97</v>
      </c>
      <c r="M31" s="276" t="s">
        <v>98</v>
      </c>
      <c r="N31" s="130">
        <v>8</v>
      </c>
      <c r="O31" s="31" t="s">
        <v>116</v>
      </c>
      <c r="Q31" s="204">
        <v>7.6</v>
      </c>
      <c r="R31" s="274">
        <v>1.0197368421052633</v>
      </c>
      <c r="S31" s="138">
        <v>2</v>
      </c>
      <c r="T31" s="138">
        <v>5</v>
      </c>
      <c r="U31" s="130" t="s">
        <v>97</v>
      </c>
      <c r="V31" s="130" t="s">
        <v>98</v>
      </c>
      <c r="W31" s="130">
        <v>15</v>
      </c>
      <c r="X31" s="176" t="s">
        <v>116</v>
      </c>
      <c r="BJ31" s="138">
        <v>6</v>
      </c>
      <c r="BK31" s="274">
        <v>1.2916666666666667</v>
      </c>
      <c r="BL31" s="138">
        <v>1</v>
      </c>
      <c r="BM31" s="138">
        <v>3</v>
      </c>
      <c r="BN31" s="130" t="s">
        <v>96</v>
      </c>
      <c r="BO31" s="130" t="s">
        <v>98</v>
      </c>
      <c r="BP31" s="130">
        <v>13</v>
      </c>
      <c r="BQ31" s="186" t="s">
        <v>116</v>
      </c>
      <c r="BS31" s="204">
        <v>9.1</v>
      </c>
      <c r="BT31" s="274">
        <v>0.85164835164835173</v>
      </c>
      <c r="BU31" s="138">
        <v>2</v>
      </c>
      <c r="BV31" s="138">
        <v>3</v>
      </c>
      <c r="BW31" s="130" t="s">
        <v>96</v>
      </c>
      <c r="BX31" s="130" t="s">
        <v>98</v>
      </c>
      <c r="BY31" s="130">
        <v>12</v>
      </c>
      <c r="BZ31" s="176" t="s">
        <v>116</v>
      </c>
    </row>
    <row r="32" spans="8:96">
      <c r="H32" s="209">
        <v>7.7</v>
      </c>
      <c r="I32" s="273">
        <v>1.7662337662337662</v>
      </c>
      <c r="J32" s="209">
        <v>1</v>
      </c>
      <c r="K32" s="209">
        <v>3</v>
      </c>
      <c r="L32" s="276" t="s">
        <v>97</v>
      </c>
      <c r="M32" s="276" t="s">
        <v>100</v>
      </c>
      <c r="N32" s="130">
        <v>8</v>
      </c>
      <c r="O32" s="31" t="s">
        <v>116</v>
      </c>
      <c r="Q32" s="204">
        <v>5.3</v>
      </c>
      <c r="R32" s="274">
        <v>1.4622641509433962</v>
      </c>
      <c r="S32" s="138">
        <v>2</v>
      </c>
      <c r="T32" s="138">
        <v>4</v>
      </c>
      <c r="U32" s="130" t="s">
        <v>97</v>
      </c>
      <c r="V32" s="130" t="s">
        <v>98</v>
      </c>
      <c r="W32" s="130">
        <v>15</v>
      </c>
      <c r="X32" s="176" t="s">
        <v>116</v>
      </c>
      <c r="BJ32" s="138">
        <v>6.1</v>
      </c>
      <c r="BK32" s="274">
        <v>1.2704918032786885</v>
      </c>
      <c r="BL32" s="138">
        <v>1</v>
      </c>
      <c r="BM32" s="138">
        <v>3</v>
      </c>
      <c r="BN32" s="130" t="s">
        <v>96</v>
      </c>
      <c r="BO32" s="130" t="s">
        <v>98</v>
      </c>
      <c r="BP32" s="130">
        <v>13</v>
      </c>
      <c r="BQ32" s="186" t="s">
        <v>116</v>
      </c>
      <c r="BS32" s="204">
        <v>5.5</v>
      </c>
      <c r="BT32" s="274">
        <v>1.4090909090909092</v>
      </c>
      <c r="BU32" s="138">
        <v>2</v>
      </c>
      <c r="BV32" s="138">
        <v>3</v>
      </c>
      <c r="BW32" s="130" t="s">
        <v>96</v>
      </c>
      <c r="BX32" s="130" t="s">
        <v>98</v>
      </c>
      <c r="BY32" s="130">
        <v>12</v>
      </c>
      <c r="BZ32" s="176" t="s">
        <v>116</v>
      </c>
    </row>
    <row r="33" spans="8:78">
      <c r="H33" s="210">
        <v>4.9000000000000004</v>
      </c>
      <c r="I33" s="274">
        <v>2.7755102040816322</v>
      </c>
      <c r="J33" s="210">
        <v>1</v>
      </c>
      <c r="K33" s="210">
        <v>3</v>
      </c>
      <c r="L33" s="277" t="s">
        <v>97</v>
      </c>
      <c r="M33" s="277" t="s">
        <v>98</v>
      </c>
      <c r="N33" s="130">
        <v>8</v>
      </c>
      <c r="O33" s="31" t="s">
        <v>116</v>
      </c>
      <c r="Q33" s="204">
        <v>4.9000000000000004</v>
      </c>
      <c r="R33" s="274">
        <v>1.5816326530612244</v>
      </c>
      <c r="S33" s="138">
        <v>2</v>
      </c>
      <c r="T33" s="138">
        <v>3</v>
      </c>
      <c r="U33" s="130" t="s">
        <v>97</v>
      </c>
      <c r="V33" s="130" t="s">
        <v>98</v>
      </c>
      <c r="W33" s="130">
        <v>15</v>
      </c>
      <c r="X33" s="176" t="s">
        <v>116</v>
      </c>
      <c r="BJ33" s="138">
        <v>6.8</v>
      </c>
      <c r="BK33" s="274">
        <v>1.1397058823529411</v>
      </c>
      <c r="BL33" s="138">
        <v>1</v>
      </c>
      <c r="BM33" s="138">
        <v>3</v>
      </c>
      <c r="BN33" s="130" t="s">
        <v>96</v>
      </c>
      <c r="BO33" s="130" t="s">
        <v>98</v>
      </c>
      <c r="BP33" s="130">
        <v>13</v>
      </c>
      <c r="BQ33" s="186" t="s">
        <v>116</v>
      </c>
      <c r="BS33" s="204">
        <v>10.4</v>
      </c>
      <c r="BT33" s="274">
        <v>0.74519230769230771</v>
      </c>
      <c r="BU33" s="138">
        <v>2</v>
      </c>
      <c r="BV33" s="138">
        <v>3</v>
      </c>
      <c r="BW33" s="130" t="s">
        <v>96</v>
      </c>
      <c r="BX33" s="130" t="s">
        <v>98</v>
      </c>
      <c r="BY33" s="130">
        <v>12</v>
      </c>
      <c r="BZ33" s="176" t="s">
        <v>116</v>
      </c>
    </row>
    <row r="34" spans="8:78">
      <c r="H34" s="210">
        <v>11.5</v>
      </c>
      <c r="I34" s="274">
        <v>1.182608695652174</v>
      </c>
      <c r="J34" s="210">
        <v>1</v>
      </c>
      <c r="K34" s="210">
        <v>3</v>
      </c>
      <c r="L34" s="277" t="s">
        <v>97</v>
      </c>
      <c r="M34" s="277" t="s">
        <v>112</v>
      </c>
      <c r="N34" s="130">
        <v>8</v>
      </c>
      <c r="O34" s="31" t="s">
        <v>116</v>
      </c>
      <c r="Q34" s="138">
        <v>5.7</v>
      </c>
      <c r="R34" s="274">
        <v>1.3596491228070176</v>
      </c>
      <c r="S34" s="138">
        <v>2</v>
      </c>
      <c r="T34" s="138">
        <v>5</v>
      </c>
      <c r="U34" s="130" t="s">
        <v>97</v>
      </c>
      <c r="V34" s="130" t="s">
        <v>98</v>
      </c>
      <c r="W34" s="130">
        <v>16</v>
      </c>
      <c r="X34" s="31" t="s">
        <v>116</v>
      </c>
      <c r="BJ34" s="138">
        <v>4.8</v>
      </c>
      <c r="BK34" s="274">
        <v>1.6145833333333335</v>
      </c>
      <c r="BL34" s="138">
        <v>1</v>
      </c>
      <c r="BM34" s="138">
        <v>3</v>
      </c>
      <c r="BN34" s="130" t="s">
        <v>96</v>
      </c>
      <c r="BO34" s="130" t="s">
        <v>98</v>
      </c>
      <c r="BP34" s="130">
        <v>13</v>
      </c>
      <c r="BQ34" s="186" t="s">
        <v>116</v>
      </c>
      <c r="BS34" s="204">
        <v>8.6</v>
      </c>
      <c r="BT34" s="274">
        <v>0.90116279069767447</v>
      </c>
      <c r="BU34" s="138">
        <v>2</v>
      </c>
      <c r="BV34" s="138">
        <v>3</v>
      </c>
      <c r="BW34" s="130" t="s">
        <v>96</v>
      </c>
      <c r="BX34" s="130" t="s">
        <v>98</v>
      </c>
      <c r="BY34" s="130">
        <v>12</v>
      </c>
      <c r="BZ34" s="176" t="s">
        <v>116</v>
      </c>
    </row>
    <row r="35" spans="8:78">
      <c r="H35" s="210">
        <v>6.5</v>
      </c>
      <c r="I35" s="274">
        <v>2.0923076923076924</v>
      </c>
      <c r="J35" s="210">
        <v>1</v>
      </c>
      <c r="K35" s="210">
        <v>3</v>
      </c>
      <c r="L35" s="277" t="s">
        <v>97</v>
      </c>
      <c r="M35" s="277" t="s">
        <v>98</v>
      </c>
      <c r="N35" s="130">
        <v>8</v>
      </c>
      <c r="O35" s="31" t="s">
        <v>116</v>
      </c>
      <c r="Q35" s="195">
        <v>14</v>
      </c>
      <c r="R35" s="273">
        <v>0.97142857142857142</v>
      </c>
      <c r="S35" s="195">
        <v>2</v>
      </c>
      <c r="T35" s="195">
        <v>5</v>
      </c>
      <c r="U35" s="186" t="s">
        <v>97</v>
      </c>
      <c r="V35" s="186" t="s">
        <v>98</v>
      </c>
      <c r="W35" s="130">
        <v>16</v>
      </c>
      <c r="X35" s="31" t="s">
        <v>116</v>
      </c>
      <c r="BJ35" s="138">
        <v>7.8</v>
      </c>
      <c r="BK35" s="274">
        <v>0.99358974358974361</v>
      </c>
      <c r="BL35" s="138">
        <v>1</v>
      </c>
      <c r="BM35" s="138">
        <v>3</v>
      </c>
      <c r="BN35" s="130" t="s">
        <v>96</v>
      </c>
      <c r="BO35" s="130" t="s">
        <v>98</v>
      </c>
      <c r="BP35" s="130">
        <v>13</v>
      </c>
      <c r="BQ35" s="186" t="s">
        <v>116</v>
      </c>
      <c r="BS35" s="204">
        <v>6.4</v>
      </c>
      <c r="BT35" s="274">
        <v>1.2109375</v>
      </c>
      <c r="BU35" s="138">
        <v>2</v>
      </c>
      <c r="BV35" s="138">
        <v>3</v>
      </c>
      <c r="BW35" s="130" t="s">
        <v>96</v>
      </c>
      <c r="BX35" s="130" t="s">
        <v>98</v>
      </c>
      <c r="BY35" s="130">
        <v>12</v>
      </c>
      <c r="BZ35" s="176" t="s">
        <v>116</v>
      </c>
    </row>
    <row r="36" spans="8:78">
      <c r="H36" s="210">
        <v>9.3000000000000007</v>
      </c>
      <c r="I36" s="274">
        <v>1.4623655913978493</v>
      </c>
      <c r="J36" s="210">
        <v>1</v>
      </c>
      <c r="K36" s="210">
        <v>3</v>
      </c>
      <c r="L36" s="277" t="s">
        <v>97</v>
      </c>
      <c r="M36" s="277" t="s">
        <v>98</v>
      </c>
      <c r="N36" s="130">
        <v>8</v>
      </c>
      <c r="O36" s="31" t="s">
        <v>116</v>
      </c>
      <c r="Q36" s="195">
        <v>9.6</v>
      </c>
      <c r="R36" s="273">
        <v>1.4166666666666667</v>
      </c>
      <c r="S36" s="195">
        <v>2</v>
      </c>
      <c r="T36" s="195">
        <v>3</v>
      </c>
      <c r="U36" s="186" t="s">
        <v>97</v>
      </c>
      <c r="V36" s="186" t="s">
        <v>98</v>
      </c>
      <c r="W36" s="130">
        <v>16</v>
      </c>
      <c r="X36" s="31" t="s">
        <v>116</v>
      </c>
      <c r="BJ36" s="195">
        <v>10</v>
      </c>
      <c r="BK36" s="273">
        <v>1.3599999999999999</v>
      </c>
      <c r="BL36" s="195">
        <v>1</v>
      </c>
      <c r="BM36" s="195">
        <v>3</v>
      </c>
      <c r="BN36" s="186" t="s">
        <v>96</v>
      </c>
      <c r="BO36" s="186" t="s">
        <v>98</v>
      </c>
      <c r="BP36" s="130">
        <v>13</v>
      </c>
      <c r="BQ36" s="186" t="s">
        <v>116</v>
      </c>
      <c r="BS36" s="204">
        <v>8.6999999999999993</v>
      </c>
      <c r="BT36" s="274">
        <v>0.8908045977011495</v>
      </c>
      <c r="BU36" s="138">
        <v>2</v>
      </c>
      <c r="BV36" s="138">
        <v>3</v>
      </c>
      <c r="BW36" s="130" t="s">
        <v>96</v>
      </c>
      <c r="BX36" s="130" t="s">
        <v>98</v>
      </c>
      <c r="BY36" s="130">
        <v>12</v>
      </c>
      <c r="BZ36" s="176" t="s">
        <v>116</v>
      </c>
    </row>
    <row r="37" spans="8:78">
      <c r="H37" s="210">
        <v>10</v>
      </c>
      <c r="I37" s="274">
        <v>1.3599999999999999</v>
      </c>
      <c r="J37" s="210">
        <v>1</v>
      </c>
      <c r="K37" s="210">
        <v>3</v>
      </c>
      <c r="L37" s="277" t="s">
        <v>97</v>
      </c>
      <c r="M37" s="277" t="s">
        <v>98</v>
      </c>
      <c r="N37" s="130">
        <v>8</v>
      </c>
      <c r="O37" s="31" t="s">
        <v>116</v>
      </c>
      <c r="Q37" s="195">
        <v>11.9</v>
      </c>
      <c r="R37" s="273">
        <v>1.1428571428571428</v>
      </c>
      <c r="S37" s="195">
        <v>2</v>
      </c>
      <c r="T37" s="195">
        <v>5</v>
      </c>
      <c r="U37" s="186" t="s">
        <v>97</v>
      </c>
      <c r="V37" s="186" t="s">
        <v>112</v>
      </c>
      <c r="W37" s="130">
        <v>16</v>
      </c>
      <c r="X37" s="31" t="s">
        <v>116</v>
      </c>
      <c r="BJ37" s="138">
        <v>8</v>
      </c>
      <c r="BK37" s="274">
        <v>1.7</v>
      </c>
      <c r="BL37" s="138">
        <v>1</v>
      </c>
      <c r="BM37" s="138">
        <v>3</v>
      </c>
      <c r="BN37" s="130" t="s">
        <v>96</v>
      </c>
      <c r="BO37" s="130" t="s">
        <v>98</v>
      </c>
      <c r="BP37" s="130">
        <v>13</v>
      </c>
      <c r="BQ37" s="186" t="s">
        <v>116</v>
      </c>
      <c r="BS37" s="204">
        <v>8.5</v>
      </c>
      <c r="BT37" s="274">
        <v>0.91176470588235292</v>
      </c>
      <c r="BU37" s="138">
        <v>2</v>
      </c>
      <c r="BV37" s="138">
        <v>3</v>
      </c>
      <c r="BW37" s="130" t="s">
        <v>96</v>
      </c>
      <c r="BX37" s="130" t="s">
        <v>98</v>
      </c>
      <c r="BY37" s="130">
        <v>12</v>
      </c>
      <c r="BZ37" s="176" t="s">
        <v>116</v>
      </c>
    </row>
    <row r="38" spans="8:78">
      <c r="H38" s="203">
        <v>4.5</v>
      </c>
      <c r="I38" s="273">
        <v>1.7222222222222223</v>
      </c>
      <c r="J38" s="195">
        <v>1</v>
      </c>
      <c r="K38" s="195">
        <v>3</v>
      </c>
      <c r="L38" s="186" t="s">
        <v>95</v>
      </c>
      <c r="M38" s="186" t="s">
        <v>98</v>
      </c>
      <c r="N38" s="130">
        <v>9</v>
      </c>
      <c r="O38" s="176" t="s">
        <v>116</v>
      </c>
      <c r="Q38" s="195">
        <v>5.8</v>
      </c>
      <c r="R38" s="273">
        <v>1.3362068965517242</v>
      </c>
      <c r="S38" s="195">
        <v>2</v>
      </c>
      <c r="T38" s="195">
        <v>2</v>
      </c>
      <c r="U38" s="186" t="s">
        <v>97</v>
      </c>
      <c r="V38" s="186" t="s">
        <v>98</v>
      </c>
      <c r="W38" s="130">
        <v>17</v>
      </c>
      <c r="X38" s="176" t="s">
        <v>116</v>
      </c>
      <c r="BJ38" s="138">
        <v>9.3000000000000007</v>
      </c>
      <c r="BK38" s="274">
        <v>1.4623655913978493</v>
      </c>
      <c r="BL38" s="138">
        <v>1</v>
      </c>
      <c r="BM38" s="138">
        <v>3</v>
      </c>
      <c r="BN38" s="130" t="s">
        <v>96</v>
      </c>
      <c r="BO38" s="130" t="s">
        <v>98</v>
      </c>
      <c r="BP38" s="130">
        <v>13</v>
      </c>
      <c r="BQ38" s="186" t="s">
        <v>116</v>
      </c>
      <c r="BS38" s="204">
        <v>5.8</v>
      </c>
      <c r="BT38" s="274">
        <v>1.3362068965517242</v>
      </c>
      <c r="BU38" s="138">
        <v>2</v>
      </c>
      <c r="BV38" s="138">
        <v>3</v>
      </c>
      <c r="BW38" s="130" t="s">
        <v>96</v>
      </c>
      <c r="BX38" s="130" t="s">
        <v>98</v>
      </c>
      <c r="BY38" s="130">
        <v>12</v>
      </c>
      <c r="BZ38" s="176" t="s">
        <v>116</v>
      </c>
    </row>
    <row r="39" spans="8:78">
      <c r="H39" s="203">
        <v>5.4</v>
      </c>
      <c r="I39" s="273">
        <v>1.4351851851851851</v>
      </c>
      <c r="J39" s="195">
        <v>1</v>
      </c>
      <c r="K39" s="195">
        <v>3</v>
      </c>
      <c r="L39" s="186" t="s">
        <v>97</v>
      </c>
      <c r="M39" s="186" t="s">
        <v>98</v>
      </c>
      <c r="N39" s="130">
        <v>9</v>
      </c>
      <c r="O39" s="176" t="s">
        <v>116</v>
      </c>
      <c r="Q39" s="138">
        <v>5.6</v>
      </c>
      <c r="R39" s="274">
        <v>1.3839285714285716</v>
      </c>
      <c r="S39" s="138">
        <v>2</v>
      </c>
      <c r="T39" s="138">
        <v>3</v>
      </c>
      <c r="U39" s="130" t="s">
        <v>97</v>
      </c>
      <c r="V39" s="130" t="s">
        <v>98</v>
      </c>
      <c r="W39" s="130">
        <v>17</v>
      </c>
      <c r="X39" s="176" t="s">
        <v>116</v>
      </c>
      <c r="BJ39" s="138">
        <v>8.6999999999999993</v>
      </c>
      <c r="BK39" s="274">
        <v>1.5632183908045978</v>
      </c>
      <c r="BL39" s="138">
        <v>1</v>
      </c>
      <c r="BM39" s="138">
        <v>3</v>
      </c>
      <c r="BN39" s="130" t="s">
        <v>96</v>
      </c>
      <c r="BO39" s="130" t="s">
        <v>99</v>
      </c>
      <c r="BP39" s="130">
        <v>13</v>
      </c>
      <c r="BQ39" s="186" t="s">
        <v>116</v>
      </c>
      <c r="BS39" s="204">
        <v>12.2</v>
      </c>
      <c r="BT39" s="274">
        <v>0.63524590163934425</v>
      </c>
      <c r="BU39" s="138">
        <v>2</v>
      </c>
      <c r="BV39" s="138">
        <v>3</v>
      </c>
      <c r="BW39" s="130" t="s">
        <v>96</v>
      </c>
      <c r="BX39" s="130" t="s">
        <v>98</v>
      </c>
      <c r="BY39" s="130">
        <v>12</v>
      </c>
      <c r="BZ39" s="176" t="s">
        <v>116</v>
      </c>
    </row>
    <row r="40" spans="8:78">
      <c r="H40" s="204">
        <v>6.7</v>
      </c>
      <c r="I40" s="274">
        <v>1.1567164179104477</v>
      </c>
      <c r="J40" s="138">
        <v>1</v>
      </c>
      <c r="K40" s="138">
        <v>3</v>
      </c>
      <c r="L40" s="130" t="s">
        <v>97</v>
      </c>
      <c r="M40" s="130" t="s">
        <v>98</v>
      </c>
      <c r="N40" s="130">
        <v>9</v>
      </c>
      <c r="O40" s="176" t="s">
        <v>116</v>
      </c>
      <c r="Q40" s="138">
        <v>5.3</v>
      </c>
      <c r="R40" s="274">
        <v>1.4622641509433962</v>
      </c>
      <c r="S40" s="138">
        <v>2</v>
      </c>
      <c r="T40" s="138">
        <v>3</v>
      </c>
      <c r="U40" s="130" t="s">
        <v>97</v>
      </c>
      <c r="V40" s="130" t="s">
        <v>98</v>
      </c>
      <c r="W40" s="130">
        <v>17</v>
      </c>
      <c r="X40" s="176" t="s">
        <v>116</v>
      </c>
      <c r="BJ40" s="138">
        <v>10</v>
      </c>
      <c r="BK40" s="274">
        <v>1.3599999999999999</v>
      </c>
      <c r="BL40" s="138">
        <v>1</v>
      </c>
      <c r="BM40" s="138">
        <v>4</v>
      </c>
      <c r="BN40" s="130" t="s">
        <v>96</v>
      </c>
      <c r="BO40" s="130" t="s">
        <v>98</v>
      </c>
      <c r="BP40" s="130">
        <v>13</v>
      </c>
      <c r="BQ40" s="186" t="s">
        <v>116</v>
      </c>
      <c r="BS40" s="204">
        <v>8.1</v>
      </c>
      <c r="BT40" s="274">
        <v>0.95679012345679015</v>
      </c>
      <c r="BU40" s="138">
        <v>2</v>
      </c>
      <c r="BV40" s="138">
        <v>3</v>
      </c>
      <c r="BW40" s="130" t="s">
        <v>96</v>
      </c>
      <c r="BX40" s="130" t="s">
        <v>98</v>
      </c>
      <c r="BY40" s="130">
        <v>12</v>
      </c>
      <c r="BZ40" s="176" t="s">
        <v>116</v>
      </c>
    </row>
    <row r="41" spans="8:78">
      <c r="H41" s="204">
        <v>6.4</v>
      </c>
      <c r="I41" s="274">
        <v>1.2109375</v>
      </c>
      <c r="J41" s="138">
        <v>1</v>
      </c>
      <c r="K41" s="138">
        <v>4</v>
      </c>
      <c r="L41" s="130" t="s">
        <v>97</v>
      </c>
      <c r="M41" s="130" t="s">
        <v>98</v>
      </c>
      <c r="N41" s="130">
        <v>9</v>
      </c>
      <c r="O41" s="176" t="s">
        <v>116</v>
      </c>
      <c r="Q41" s="138">
        <v>12.2</v>
      </c>
      <c r="R41" s="274">
        <v>1.1147540983606559</v>
      </c>
      <c r="S41" s="138">
        <v>2</v>
      </c>
      <c r="T41" s="138">
        <v>5</v>
      </c>
      <c r="U41" s="130" t="s">
        <v>97</v>
      </c>
      <c r="V41" s="130" t="s">
        <v>98</v>
      </c>
      <c r="W41" s="130">
        <v>17</v>
      </c>
      <c r="X41" s="176" t="s">
        <v>116</v>
      </c>
      <c r="BJ41" s="138">
        <v>6.5</v>
      </c>
      <c r="BK41" s="274">
        <v>1.1923076923076923</v>
      </c>
      <c r="BL41" s="138">
        <v>1</v>
      </c>
      <c r="BM41" s="138">
        <v>3</v>
      </c>
      <c r="BN41" s="130" t="s">
        <v>96</v>
      </c>
      <c r="BO41" s="130" t="s">
        <v>98</v>
      </c>
      <c r="BP41" s="130">
        <v>14</v>
      </c>
      <c r="BQ41" s="176" t="s">
        <v>116</v>
      </c>
      <c r="BS41" s="204">
        <v>7.2</v>
      </c>
      <c r="BT41" s="274">
        <v>1.0763888888888888</v>
      </c>
      <c r="BU41" s="138">
        <v>2</v>
      </c>
      <c r="BV41" s="138">
        <v>3</v>
      </c>
      <c r="BW41" s="130" t="s">
        <v>96</v>
      </c>
      <c r="BX41" s="130" t="s">
        <v>98</v>
      </c>
      <c r="BY41" s="130">
        <v>12</v>
      </c>
      <c r="BZ41" s="176" t="s">
        <v>116</v>
      </c>
    </row>
    <row r="42" spans="8:78">
      <c r="H42" s="204">
        <v>6.3</v>
      </c>
      <c r="I42" s="274">
        <v>1.2301587301587302</v>
      </c>
      <c r="J42" s="138">
        <v>1</v>
      </c>
      <c r="K42" s="138">
        <v>3</v>
      </c>
      <c r="L42" s="130" t="s">
        <v>97</v>
      </c>
      <c r="M42" s="130" t="s">
        <v>98</v>
      </c>
      <c r="N42" s="130">
        <v>9</v>
      </c>
      <c r="O42" s="176" t="s">
        <v>116</v>
      </c>
      <c r="Q42" s="138">
        <v>10.6</v>
      </c>
      <c r="R42" s="274">
        <v>1.2830188679245282</v>
      </c>
      <c r="S42" s="138">
        <v>2</v>
      </c>
      <c r="T42" s="138">
        <v>3</v>
      </c>
      <c r="U42" s="130" t="s">
        <v>97</v>
      </c>
      <c r="V42" s="130" t="s">
        <v>98</v>
      </c>
      <c r="W42" s="130">
        <v>17</v>
      </c>
      <c r="X42" s="176" t="s">
        <v>116</v>
      </c>
      <c r="BJ42" s="138">
        <v>5.3</v>
      </c>
      <c r="BK42" s="274">
        <v>1.4622641509433962</v>
      </c>
      <c r="BL42" s="138">
        <v>1</v>
      </c>
      <c r="BM42" s="138">
        <v>3</v>
      </c>
      <c r="BN42" s="130" t="s">
        <v>96</v>
      </c>
      <c r="BO42" s="130" t="s">
        <v>98</v>
      </c>
      <c r="BP42" s="130">
        <v>14</v>
      </c>
      <c r="BQ42" s="176" t="s">
        <v>116</v>
      </c>
      <c r="BS42" s="203">
        <v>8</v>
      </c>
      <c r="BT42" s="273">
        <v>1.7</v>
      </c>
      <c r="BU42" s="195">
        <v>2</v>
      </c>
      <c r="BV42" s="195">
        <v>3</v>
      </c>
      <c r="BW42" s="186" t="s">
        <v>96</v>
      </c>
      <c r="BX42" s="186" t="s">
        <v>98</v>
      </c>
      <c r="BY42" s="130">
        <v>12</v>
      </c>
      <c r="BZ42" s="176" t="s">
        <v>116</v>
      </c>
    </row>
    <row r="43" spans="8:78">
      <c r="H43" s="204">
        <v>4.9000000000000004</v>
      </c>
      <c r="I43" s="274">
        <v>1.5816326530612244</v>
      </c>
      <c r="J43" s="138">
        <v>1</v>
      </c>
      <c r="K43" s="138">
        <v>3</v>
      </c>
      <c r="L43" s="130" t="s">
        <v>97</v>
      </c>
      <c r="M43" s="130" t="s">
        <v>98</v>
      </c>
      <c r="N43" s="130">
        <v>9</v>
      </c>
      <c r="O43" s="176" t="s">
        <v>116</v>
      </c>
      <c r="Q43" s="203">
        <v>6.4</v>
      </c>
      <c r="R43" s="273">
        <v>1.2109375</v>
      </c>
      <c r="S43" s="195">
        <v>2</v>
      </c>
      <c r="T43" s="195">
        <v>3</v>
      </c>
      <c r="U43" s="186" t="s">
        <v>95</v>
      </c>
      <c r="V43" s="186" t="s">
        <v>98</v>
      </c>
      <c r="W43" s="130">
        <v>18</v>
      </c>
      <c r="X43" s="176" t="s">
        <v>116</v>
      </c>
      <c r="BJ43" s="195">
        <v>9.9</v>
      </c>
      <c r="BK43" s="273">
        <v>1.3737373737373737</v>
      </c>
      <c r="BL43" s="195">
        <v>1</v>
      </c>
      <c r="BM43" s="195">
        <v>3</v>
      </c>
      <c r="BN43" s="186" t="s">
        <v>96</v>
      </c>
      <c r="BO43" s="186" t="s">
        <v>99</v>
      </c>
      <c r="BP43" s="130">
        <v>14</v>
      </c>
      <c r="BQ43" s="176" t="s">
        <v>116</v>
      </c>
      <c r="BS43" s="204">
        <v>14.5</v>
      </c>
      <c r="BT43" s="274">
        <v>0.93793103448275861</v>
      </c>
      <c r="BU43" s="138">
        <v>2</v>
      </c>
      <c r="BV43" s="138">
        <v>3</v>
      </c>
      <c r="BW43" s="130" t="s">
        <v>96</v>
      </c>
      <c r="BX43" s="130" t="s">
        <v>98</v>
      </c>
      <c r="BY43" s="130">
        <v>12</v>
      </c>
      <c r="BZ43" s="176" t="s">
        <v>116</v>
      </c>
    </row>
    <row r="44" spans="8:78">
      <c r="H44" s="204">
        <v>4.9000000000000004</v>
      </c>
      <c r="I44" s="274">
        <v>1.5816326530612244</v>
      </c>
      <c r="J44" s="138">
        <v>1</v>
      </c>
      <c r="K44" s="138">
        <v>3</v>
      </c>
      <c r="L44" s="130" t="s">
        <v>97</v>
      </c>
      <c r="M44" s="130" t="s">
        <v>98</v>
      </c>
      <c r="N44" s="130">
        <v>9</v>
      </c>
      <c r="O44" s="176" t="s">
        <v>116</v>
      </c>
      <c r="Q44" s="204">
        <v>5.0999999999999996</v>
      </c>
      <c r="R44" s="274">
        <v>1.5196078431372551</v>
      </c>
      <c r="S44" s="138">
        <v>2</v>
      </c>
      <c r="T44" s="138">
        <v>3</v>
      </c>
      <c r="U44" s="130" t="s">
        <v>97</v>
      </c>
      <c r="V44" s="130" t="s">
        <v>100</v>
      </c>
      <c r="W44" s="130">
        <v>18</v>
      </c>
      <c r="X44" s="176" t="s">
        <v>116</v>
      </c>
      <c r="BJ44" s="204">
        <v>5.0999999999999996</v>
      </c>
      <c r="BK44" s="274">
        <v>1.5196078431372551</v>
      </c>
      <c r="BL44" s="138">
        <v>1</v>
      </c>
      <c r="BM44" s="138">
        <v>3</v>
      </c>
      <c r="BN44" s="130" t="s">
        <v>96</v>
      </c>
      <c r="BO44" s="130" t="s">
        <v>99</v>
      </c>
      <c r="BP44" s="130">
        <v>15</v>
      </c>
      <c r="BQ44" s="176" t="s">
        <v>116</v>
      </c>
      <c r="BS44" s="204">
        <v>13.4</v>
      </c>
      <c r="BT44" s="274">
        <v>1.0149253731343284</v>
      </c>
      <c r="BU44" s="138">
        <v>2</v>
      </c>
      <c r="BV44" s="138">
        <v>4</v>
      </c>
      <c r="BW44" s="130" t="s">
        <v>96</v>
      </c>
      <c r="BX44" s="130" t="s">
        <v>98</v>
      </c>
      <c r="BY44" s="130">
        <v>12</v>
      </c>
      <c r="BZ44" s="176" t="s">
        <v>116</v>
      </c>
    </row>
    <row r="45" spans="8:78">
      <c r="H45" s="204">
        <v>5.8</v>
      </c>
      <c r="I45" s="274">
        <v>1.3362068965517242</v>
      </c>
      <c r="J45" s="138">
        <v>1</v>
      </c>
      <c r="K45" s="138">
        <v>3</v>
      </c>
      <c r="L45" s="130" t="s">
        <v>97</v>
      </c>
      <c r="M45" s="130" t="s">
        <v>98</v>
      </c>
      <c r="N45" s="130">
        <v>9</v>
      </c>
      <c r="O45" s="176" t="s">
        <v>116</v>
      </c>
      <c r="Q45" s="204">
        <v>9.1</v>
      </c>
      <c r="R45" s="274">
        <v>0.85164835164835173</v>
      </c>
      <c r="S45" s="138">
        <v>2</v>
      </c>
      <c r="T45" s="138">
        <v>3</v>
      </c>
      <c r="U45" s="130" t="s">
        <v>97</v>
      </c>
      <c r="V45" s="130" t="s">
        <v>98</v>
      </c>
      <c r="W45" s="130">
        <v>18</v>
      </c>
      <c r="X45" s="176" t="s">
        <v>116</v>
      </c>
      <c r="BJ45" s="204">
        <v>5</v>
      </c>
      <c r="BK45" s="274">
        <v>1.55</v>
      </c>
      <c r="BL45" s="138">
        <v>1</v>
      </c>
      <c r="BM45" s="138">
        <v>3</v>
      </c>
      <c r="BN45" s="130" t="s">
        <v>96</v>
      </c>
      <c r="BO45" s="130" t="s">
        <v>98</v>
      </c>
      <c r="BP45" s="130">
        <v>15</v>
      </c>
      <c r="BQ45" s="176" t="s">
        <v>116</v>
      </c>
      <c r="BS45" s="195">
        <v>6.3</v>
      </c>
      <c r="BT45" s="273">
        <v>1.2301587301587302</v>
      </c>
      <c r="BU45" s="195">
        <v>2</v>
      </c>
      <c r="BV45" s="195">
        <v>3</v>
      </c>
      <c r="BW45" s="186" t="s">
        <v>114</v>
      </c>
      <c r="BX45" s="186" t="s">
        <v>98</v>
      </c>
      <c r="BY45" s="130">
        <v>13</v>
      </c>
      <c r="BZ45" s="186" t="s">
        <v>116</v>
      </c>
    </row>
    <row r="46" spans="8:78">
      <c r="H46" s="204">
        <v>5.7</v>
      </c>
      <c r="I46" s="274">
        <v>1.3596491228070176</v>
      </c>
      <c r="J46" s="138">
        <v>1</v>
      </c>
      <c r="K46" s="138">
        <v>3</v>
      </c>
      <c r="L46" s="130" t="s">
        <v>97</v>
      </c>
      <c r="M46" s="130" t="s">
        <v>98</v>
      </c>
      <c r="N46" s="130">
        <v>9</v>
      </c>
      <c r="O46" s="176" t="s">
        <v>116</v>
      </c>
      <c r="Q46" s="204">
        <v>5.9</v>
      </c>
      <c r="R46" s="274">
        <v>1.3135593220338981</v>
      </c>
      <c r="S46" s="211">
        <v>2</v>
      </c>
      <c r="T46" s="138">
        <v>3</v>
      </c>
      <c r="U46" s="130" t="s">
        <v>97</v>
      </c>
      <c r="V46" s="130" t="s">
        <v>98</v>
      </c>
      <c r="W46" s="130">
        <v>18</v>
      </c>
      <c r="X46" s="176" t="s">
        <v>116</v>
      </c>
      <c r="BJ46" s="204">
        <v>6.1</v>
      </c>
      <c r="BK46" s="274">
        <v>1.2704918032786885</v>
      </c>
      <c r="BL46" s="138">
        <v>1</v>
      </c>
      <c r="BM46" s="138">
        <v>3</v>
      </c>
      <c r="BN46" s="130" t="s">
        <v>96</v>
      </c>
      <c r="BO46" s="130" t="s">
        <v>98</v>
      </c>
      <c r="BP46" s="130">
        <v>15</v>
      </c>
      <c r="BQ46" s="176" t="s">
        <v>116</v>
      </c>
      <c r="BS46" s="138">
        <v>5.8</v>
      </c>
      <c r="BT46" s="274">
        <v>1.3362068965517242</v>
      </c>
      <c r="BU46" s="138">
        <v>2</v>
      </c>
      <c r="BV46" s="138">
        <v>3</v>
      </c>
      <c r="BW46" s="130" t="s">
        <v>96</v>
      </c>
      <c r="BX46" s="130" t="s">
        <v>98</v>
      </c>
      <c r="BY46" s="130">
        <v>13</v>
      </c>
      <c r="BZ46" s="186" t="s">
        <v>116</v>
      </c>
    </row>
    <row r="47" spans="8:78">
      <c r="H47" s="204">
        <v>10.199999999999999</v>
      </c>
      <c r="I47" s="274">
        <v>0.75980392156862753</v>
      </c>
      <c r="J47" s="138">
        <v>1</v>
      </c>
      <c r="K47" s="138">
        <v>4</v>
      </c>
      <c r="L47" s="130" t="s">
        <v>97</v>
      </c>
      <c r="M47" s="130" t="s">
        <v>98</v>
      </c>
      <c r="N47" s="130">
        <v>9</v>
      </c>
      <c r="O47" s="176" t="s">
        <v>116</v>
      </c>
      <c r="Q47" s="203">
        <v>12.9</v>
      </c>
      <c r="R47" s="273">
        <v>1.0542635658914727</v>
      </c>
      <c r="S47" s="195">
        <v>2</v>
      </c>
      <c r="T47" s="195">
        <v>5</v>
      </c>
      <c r="U47" s="186" t="s">
        <v>97</v>
      </c>
      <c r="V47" s="186" t="s">
        <v>100</v>
      </c>
      <c r="W47" s="130">
        <v>18</v>
      </c>
      <c r="X47" s="176" t="s">
        <v>116</v>
      </c>
      <c r="BJ47" s="204">
        <v>6.3</v>
      </c>
      <c r="BK47" s="274">
        <v>1.2301587301587302</v>
      </c>
      <c r="BL47" s="138">
        <v>1</v>
      </c>
      <c r="BM47" s="138">
        <v>3</v>
      </c>
      <c r="BN47" s="130" t="s">
        <v>96</v>
      </c>
      <c r="BO47" s="130" t="s">
        <v>98</v>
      </c>
      <c r="BP47" s="130">
        <v>15</v>
      </c>
      <c r="BQ47" s="176" t="s">
        <v>116</v>
      </c>
      <c r="BS47" s="138">
        <v>6.3</v>
      </c>
      <c r="BT47" s="274">
        <v>1.2301587301587302</v>
      </c>
      <c r="BU47" s="138">
        <v>2</v>
      </c>
      <c r="BV47" s="138">
        <v>5</v>
      </c>
      <c r="BW47" s="130" t="s">
        <v>96</v>
      </c>
      <c r="BX47" s="130" t="s">
        <v>98</v>
      </c>
      <c r="BY47" s="130">
        <v>13</v>
      </c>
      <c r="BZ47" s="186" t="s">
        <v>116</v>
      </c>
    </row>
    <row r="48" spans="8:78">
      <c r="H48" s="204">
        <v>5.0999999999999996</v>
      </c>
      <c r="I48" s="274">
        <v>1.5196078431372551</v>
      </c>
      <c r="J48" s="138">
        <v>1</v>
      </c>
      <c r="K48" s="138">
        <v>3</v>
      </c>
      <c r="L48" s="130" t="s">
        <v>97</v>
      </c>
      <c r="M48" s="130" t="s">
        <v>98</v>
      </c>
      <c r="N48" s="130">
        <v>9</v>
      </c>
      <c r="O48" s="176" t="s">
        <v>116</v>
      </c>
      <c r="Q48" s="204">
        <v>9.9</v>
      </c>
      <c r="R48" s="274">
        <v>1.3737373737373737</v>
      </c>
      <c r="S48" s="138">
        <v>2</v>
      </c>
      <c r="T48" s="138">
        <v>3</v>
      </c>
      <c r="U48" s="130" t="s">
        <v>97</v>
      </c>
      <c r="V48" s="130" t="s">
        <v>98</v>
      </c>
      <c r="W48" s="130">
        <v>18</v>
      </c>
      <c r="X48" s="176" t="s">
        <v>116</v>
      </c>
      <c r="BJ48" s="203">
        <v>12.6</v>
      </c>
      <c r="BK48" s="273">
        <v>1.0793650793650793</v>
      </c>
      <c r="BL48" s="195">
        <v>1</v>
      </c>
      <c r="BM48" s="195">
        <v>3</v>
      </c>
      <c r="BN48" s="186" t="s">
        <v>96</v>
      </c>
      <c r="BO48" s="186" t="s">
        <v>98</v>
      </c>
      <c r="BP48" s="130">
        <v>15</v>
      </c>
      <c r="BQ48" s="176" t="s">
        <v>116</v>
      </c>
      <c r="BS48" s="138">
        <v>6.8</v>
      </c>
      <c r="BT48" s="274">
        <v>1.1397058823529411</v>
      </c>
      <c r="BU48" s="138">
        <v>2</v>
      </c>
      <c r="BV48" s="138">
        <v>4</v>
      </c>
      <c r="BW48" s="130" t="s">
        <v>96</v>
      </c>
      <c r="BX48" s="130" t="s">
        <v>98</v>
      </c>
      <c r="BY48" s="130">
        <v>13</v>
      </c>
      <c r="BZ48" s="186" t="s">
        <v>116</v>
      </c>
    </row>
    <row r="49" spans="8:78">
      <c r="H49" s="204">
        <v>5.6</v>
      </c>
      <c r="I49" s="274">
        <v>1.3839285714285716</v>
      </c>
      <c r="J49" s="138">
        <v>1</v>
      </c>
      <c r="K49" s="138">
        <v>3</v>
      </c>
      <c r="L49" s="130" t="s">
        <v>97</v>
      </c>
      <c r="M49" s="130" t="s">
        <v>98</v>
      </c>
      <c r="N49" s="130">
        <v>9</v>
      </c>
      <c r="O49" s="176" t="s">
        <v>116</v>
      </c>
      <c r="Q49" s="204">
        <v>9.1999999999999993</v>
      </c>
      <c r="R49" s="274">
        <v>1.4782608695652175</v>
      </c>
      <c r="S49" s="138">
        <v>2</v>
      </c>
      <c r="T49" s="138">
        <v>3</v>
      </c>
      <c r="U49" s="130" t="s">
        <v>97</v>
      </c>
      <c r="V49" s="130" t="s">
        <v>98</v>
      </c>
      <c r="W49" s="130">
        <v>18</v>
      </c>
      <c r="X49" s="176" t="s">
        <v>116</v>
      </c>
      <c r="BJ49" s="203">
        <v>13.4</v>
      </c>
      <c r="BK49" s="273">
        <v>1.0149253731343284</v>
      </c>
      <c r="BL49" s="195">
        <v>1</v>
      </c>
      <c r="BM49" s="195">
        <v>3</v>
      </c>
      <c r="BN49" s="186" t="s">
        <v>96</v>
      </c>
      <c r="BO49" s="186" t="s">
        <v>98</v>
      </c>
      <c r="BP49" s="130">
        <v>15</v>
      </c>
      <c r="BQ49" s="176" t="s">
        <v>116</v>
      </c>
      <c r="BS49" s="138">
        <v>6.3</v>
      </c>
      <c r="BT49" s="274">
        <v>1.2301587301587302</v>
      </c>
      <c r="BU49" s="138">
        <v>2</v>
      </c>
      <c r="BV49" s="138">
        <v>3</v>
      </c>
      <c r="BW49" s="130" t="s">
        <v>96</v>
      </c>
      <c r="BX49" s="130" t="s">
        <v>98</v>
      </c>
      <c r="BY49" s="130">
        <v>13</v>
      </c>
      <c r="BZ49" s="186" t="s">
        <v>116</v>
      </c>
    </row>
    <row r="50" spans="8:78">
      <c r="H50" s="204">
        <v>6.6</v>
      </c>
      <c r="I50" s="274">
        <v>1.1742424242424243</v>
      </c>
      <c r="J50" s="138">
        <v>1</v>
      </c>
      <c r="K50" s="138">
        <v>3</v>
      </c>
      <c r="L50" s="130" t="s">
        <v>97</v>
      </c>
      <c r="M50" s="130" t="s">
        <v>98</v>
      </c>
      <c r="N50" s="130">
        <v>9</v>
      </c>
      <c r="O50" s="176" t="s">
        <v>116</v>
      </c>
      <c r="Q50" s="138">
        <v>6.5</v>
      </c>
      <c r="R50" s="274">
        <v>1.1923076923076923</v>
      </c>
      <c r="S50" s="138">
        <v>2</v>
      </c>
      <c r="T50" s="138">
        <v>3</v>
      </c>
      <c r="U50" s="130" t="s">
        <v>97</v>
      </c>
      <c r="V50" s="130" t="s">
        <v>98</v>
      </c>
      <c r="W50" s="130">
        <v>19</v>
      </c>
      <c r="X50" s="31" t="s">
        <v>116</v>
      </c>
      <c r="BJ50" s="203">
        <v>9.9</v>
      </c>
      <c r="BK50" s="273">
        <v>1.3737373737373737</v>
      </c>
      <c r="BL50" s="195">
        <v>1</v>
      </c>
      <c r="BM50" s="195">
        <v>3</v>
      </c>
      <c r="BN50" s="186" t="s">
        <v>96</v>
      </c>
      <c r="BO50" s="186" t="s">
        <v>98</v>
      </c>
      <c r="BP50" s="130">
        <v>15</v>
      </c>
      <c r="BQ50" s="176" t="s">
        <v>116</v>
      </c>
      <c r="BS50" s="138">
        <v>8.5</v>
      </c>
      <c r="BT50" s="274">
        <v>0.91176470588235292</v>
      </c>
      <c r="BU50" s="138">
        <v>2</v>
      </c>
      <c r="BV50" s="138">
        <v>4</v>
      </c>
      <c r="BW50" s="130" t="s">
        <v>96</v>
      </c>
      <c r="BX50" s="130" t="s">
        <v>98</v>
      </c>
      <c r="BY50" s="130">
        <v>13</v>
      </c>
      <c r="BZ50" s="186" t="s">
        <v>116</v>
      </c>
    </row>
    <row r="51" spans="8:78">
      <c r="H51" s="203">
        <v>10.4</v>
      </c>
      <c r="I51" s="273">
        <v>1.3076923076923077</v>
      </c>
      <c r="J51" s="195">
        <v>1</v>
      </c>
      <c r="K51" s="195">
        <v>4</v>
      </c>
      <c r="L51" s="186" t="s">
        <v>95</v>
      </c>
      <c r="M51" s="186" t="s">
        <v>98</v>
      </c>
      <c r="N51" s="130">
        <v>9</v>
      </c>
      <c r="O51" s="176" t="s">
        <v>116</v>
      </c>
      <c r="Q51" s="138">
        <v>7.1</v>
      </c>
      <c r="R51" s="274">
        <v>1.091549295774648</v>
      </c>
      <c r="S51" s="138">
        <v>2</v>
      </c>
      <c r="T51" s="138">
        <v>4</v>
      </c>
      <c r="U51" s="130" t="s">
        <v>97</v>
      </c>
      <c r="V51" s="130" t="s">
        <v>98</v>
      </c>
      <c r="W51" s="130">
        <v>19</v>
      </c>
      <c r="X51" s="31" t="s">
        <v>116</v>
      </c>
      <c r="BJ51" s="204">
        <v>10.3</v>
      </c>
      <c r="BK51" s="274">
        <v>1.320388349514563</v>
      </c>
      <c r="BL51" s="138">
        <v>1</v>
      </c>
      <c r="BM51" s="138">
        <v>3</v>
      </c>
      <c r="BN51" s="130" t="s">
        <v>96</v>
      </c>
      <c r="BO51" s="130" t="s">
        <v>98</v>
      </c>
      <c r="BP51" s="130">
        <v>15</v>
      </c>
      <c r="BQ51" s="176" t="s">
        <v>116</v>
      </c>
      <c r="BS51" s="138">
        <v>7.8</v>
      </c>
      <c r="BT51" s="274">
        <v>0.99358974358974361</v>
      </c>
      <c r="BU51" s="138">
        <v>2</v>
      </c>
      <c r="BV51" s="138">
        <v>3</v>
      </c>
      <c r="BW51" s="130" t="s">
        <v>96</v>
      </c>
      <c r="BX51" s="130" t="s">
        <v>99</v>
      </c>
      <c r="BY51" s="130">
        <v>13</v>
      </c>
      <c r="BZ51" s="186" t="s">
        <v>116</v>
      </c>
    </row>
    <row r="52" spans="8:78">
      <c r="H52" s="203">
        <v>10.5</v>
      </c>
      <c r="I52" s="273">
        <v>1.2952380952380953</v>
      </c>
      <c r="J52" s="195">
        <v>1</v>
      </c>
      <c r="K52" s="195">
        <v>4</v>
      </c>
      <c r="L52" s="186" t="s">
        <v>97</v>
      </c>
      <c r="M52" s="186" t="s">
        <v>98</v>
      </c>
      <c r="N52" s="130">
        <v>9</v>
      </c>
      <c r="O52" s="176" t="s">
        <v>116</v>
      </c>
      <c r="Q52" s="138">
        <v>5.7</v>
      </c>
      <c r="R52" s="274">
        <v>1.3596491228070176</v>
      </c>
      <c r="S52" s="138">
        <v>2</v>
      </c>
      <c r="T52" s="138">
        <v>3</v>
      </c>
      <c r="U52" s="130" t="s">
        <v>97</v>
      </c>
      <c r="V52" s="130" t="s">
        <v>112</v>
      </c>
      <c r="W52" s="186">
        <v>20</v>
      </c>
      <c r="X52" s="176" t="s">
        <v>116</v>
      </c>
      <c r="BJ52" s="195">
        <v>7.6</v>
      </c>
      <c r="BK52" s="273">
        <v>1.0197368421052633</v>
      </c>
      <c r="BL52" s="195">
        <v>1</v>
      </c>
      <c r="BM52" s="195">
        <v>3</v>
      </c>
      <c r="BN52" s="186" t="s">
        <v>114</v>
      </c>
      <c r="BO52" s="186" t="s">
        <v>98</v>
      </c>
      <c r="BP52" s="130">
        <v>16</v>
      </c>
      <c r="BQ52" s="31" t="s">
        <v>116</v>
      </c>
      <c r="BS52" s="138">
        <v>6.5</v>
      </c>
      <c r="BT52" s="274">
        <v>1.1923076923076923</v>
      </c>
      <c r="BU52" s="138">
        <v>2</v>
      </c>
      <c r="BV52" s="138">
        <v>3</v>
      </c>
      <c r="BW52" s="130" t="s">
        <v>96</v>
      </c>
      <c r="BX52" s="130" t="s">
        <v>98</v>
      </c>
      <c r="BY52" s="130">
        <v>13</v>
      </c>
      <c r="BZ52" s="186" t="s">
        <v>116</v>
      </c>
    </row>
    <row r="53" spans="8:78">
      <c r="H53" s="203">
        <v>7.7</v>
      </c>
      <c r="I53" s="273">
        <v>1.7662337662337662</v>
      </c>
      <c r="J53" s="195">
        <v>1</v>
      </c>
      <c r="K53" s="195">
        <v>3</v>
      </c>
      <c r="L53" s="186" t="s">
        <v>97</v>
      </c>
      <c r="M53" s="186" t="s">
        <v>98</v>
      </c>
      <c r="N53" s="130">
        <v>9</v>
      </c>
      <c r="O53" s="176" t="s">
        <v>116</v>
      </c>
      <c r="Q53" s="138">
        <v>6.5</v>
      </c>
      <c r="R53" s="274">
        <v>1.1923076923076923</v>
      </c>
      <c r="S53" s="138">
        <v>2</v>
      </c>
      <c r="T53" s="138">
        <v>4</v>
      </c>
      <c r="U53" s="130" t="s">
        <v>97</v>
      </c>
      <c r="V53" s="130" t="s">
        <v>98</v>
      </c>
      <c r="W53" s="186">
        <v>20</v>
      </c>
      <c r="X53" s="176" t="s">
        <v>116</v>
      </c>
      <c r="BJ53" s="138">
        <v>11</v>
      </c>
      <c r="BK53" s="274">
        <v>0.70454545454545459</v>
      </c>
      <c r="BL53" s="138">
        <v>1</v>
      </c>
      <c r="BM53" s="138">
        <v>3</v>
      </c>
      <c r="BN53" s="130" t="s">
        <v>96</v>
      </c>
      <c r="BO53" s="130" t="s">
        <v>98</v>
      </c>
      <c r="BP53" s="130">
        <v>16</v>
      </c>
      <c r="BQ53" s="31" t="s">
        <v>116</v>
      </c>
      <c r="BS53" s="138">
        <v>9.1999999999999993</v>
      </c>
      <c r="BT53" s="274">
        <v>0.84239130434782616</v>
      </c>
      <c r="BU53" s="138">
        <v>2</v>
      </c>
      <c r="BV53" s="138">
        <v>5</v>
      </c>
      <c r="BW53" s="130" t="s">
        <v>96</v>
      </c>
      <c r="BX53" s="130" t="s">
        <v>98</v>
      </c>
      <c r="BY53" s="130">
        <v>13</v>
      </c>
      <c r="BZ53" s="186" t="s">
        <v>116</v>
      </c>
    </row>
    <row r="54" spans="8:78">
      <c r="H54" s="203">
        <v>8.6</v>
      </c>
      <c r="I54" s="273">
        <v>1.5813953488372092</v>
      </c>
      <c r="J54" s="195">
        <v>1</v>
      </c>
      <c r="K54" s="195">
        <v>3</v>
      </c>
      <c r="L54" s="186" t="s">
        <v>97</v>
      </c>
      <c r="M54" s="186" t="s">
        <v>98</v>
      </c>
      <c r="N54" s="130">
        <v>9</v>
      </c>
      <c r="O54" s="176" t="s">
        <v>116</v>
      </c>
      <c r="Q54" s="195">
        <v>12</v>
      </c>
      <c r="R54" s="273">
        <v>1.1333333333333333</v>
      </c>
      <c r="S54" s="195">
        <v>2</v>
      </c>
      <c r="T54" s="195">
        <v>3</v>
      </c>
      <c r="U54" s="186" t="s">
        <v>97</v>
      </c>
      <c r="V54" s="186" t="s">
        <v>98</v>
      </c>
      <c r="W54" s="186">
        <v>20</v>
      </c>
      <c r="X54" s="176" t="s">
        <v>116</v>
      </c>
      <c r="BJ54" s="138">
        <v>6.5</v>
      </c>
      <c r="BK54" s="274">
        <v>1.1923076923076923</v>
      </c>
      <c r="BL54" s="138">
        <v>1</v>
      </c>
      <c r="BM54" s="138">
        <v>3</v>
      </c>
      <c r="BN54" s="130" t="s">
        <v>96</v>
      </c>
      <c r="BO54" s="130" t="s">
        <v>98</v>
      </c>
      <c r="BP54" s="130">
        <v>16</v>
      </c>
      <c r="BQ54" s="31" t="s">
        <v>116</v>
      </c>
      <c r="BS54" s="138">
        <v>6.2</v>
      </c>
      <c r="BT54" s="274">
        <v>1.25</v>
      </c>
      <c r="BU54" s="138">
        <v>2</v>
      </c>
      <c r="BV54" s="138">
        <v>4</v>
      </c>
      <c r="BW54" s="130" t="s">
        <v>96</v>
      </c>
      <c r="BX54" s="130" t="s">
        <v>98</v>
      </c>
      <c r="BY54" s="130">
        <v>13</v>
      </c>
      <c r="BZ54" s="186" t="s">
        <v>116</v>
      </c>
    </row>
    <row r="55" spans="8:78">
      <c r="H55" s="203">
        <v>7.7</v>
      </c>
      <c r="I55" s="273">
        <v>1.7662337662337662</v>
      </c>
      <c r="J55" s="195">
        <v>1</v>
      </c>
      <c r="K55" s="195">
        <v>3</v>
      </c>
      <c r="L55" s="186" t="s">
        <v>97</v>
      </c>
      <c r="M55" s="186" t="s">
        <v>98</v>
      </c>
      <c r="N55" s="130">
        <v>9</v>
      </c>
      <c r="O55" s="176" t="s">
        <v>116</v>
      </c>
      <c r="Q55" s="138">
        <v>5.7</v>
      </c>
      <c r="R55" s="274">
        <v>2.3859649122807016</v>
      </c>
      <c r="S55" s="138">
        <v>2</v>
      </c>
      <c r="T55" s="138">
        <v>3</v>
      </c>
      <c r="U55" s="130" t="s">
        <v>97</v>
      </c>
      <c r="V55" s="130" t="s">
        <v>98</v>
      </c>
      <c r="W55" s="186">
        <v>20</v>
      </c>
      <c r="X55" s="176" t="s">
        <v>116</v>
      </c>
      <c r="BJ55" s="138">
        <v>10</v>
      </c>
      <c r="BK55" s="274">
        <v>0.77500000000000002</v>
      </c>
      <c r="BL55" s="138">
        <v>1</v>
      </c>
      <c r="BM55" s="138">
        <v>3</v>
      </c>
      <c r="BN55" s="130" t="s">
        <v>96</v>
      </c>
      <c r="BO55" s="130" t="s">
        <v>98</v>
      </c>
      <c r="BP55" s="130">
        <v>16</v>
      </c>
      <c r="BQ55" s="31" t="s">
        <v>116</v>
      </c>
      <c r="BS55" s="138">
        <v>12</v>
      </c>
      <c r="BT55" s="274">
        <v>0.64583333333333337</v>
      </c>
      <c r="BU55" s="138">
        <v>2</v>
      </c>
      <c r="BV55" s="138">
        <v>3</v>
      </c>
      <c r="BW55" s="130" t="s">
        <v>96</v>
      </c>
      <c r="BX55" s="130" t="s">
        <v>99</v>
      </c>
      <c r="BY55" s="130">
        <v>13</v>
      </c>
      <c r="BZ55" s="186" t="s">
        <v>116</v>
      </c>
    </row>
    <row r="56" spans="8:78">
      <c r="H56" s="203">
        <v>9.4</v>
      </c>
      <c r="I56" s="273">
        <v>1.4468085106382977</v>
      </c>
      <c r="J56" s="195">
        <v>1</v>
      </c>
      <c r="K56" s="195">
        <v>3</v>
      </c>
      <c r="L56" s="186" t="s">
        <v>97</v>
      </c>
      <c r="M56" s="186" t="s">
        <v>98</v>
      </c>
      <c r="N56" s="130">
        <v>9</v>
      </c>
      <c r="O56" s="176" t="s">
        <v>116</v>
      </c>
      <c r="Q56" s="203">
        <v>5.2</v>
      </c>
      <c r="R56" s="273">
        <v>1.4903846153846154</v>
      </c>
      <c r="S56" s="195">
        <v>2</v>
      </c>
      <c r="T56" s="195">
        <v>3</v>
      </c>
      <c r="U56" s="186" t="s">
        <v>97</v>
      </c>
      <c r="V56" s="186" t="s">
        <v>98</v>
      </c>
      <c r="W56" s="130">
        <v>7</v>
      </c>
      <c r="X56" s="176" t="s">
        <v>122</v>
      </c>
      <c r="BJ56" s="138">
        <v>6.3</v>
      </c>
      <c r="BK56" s="274">
        <v>1.2301587301587302</v>
      </c>
      <c r="BL56" s="138">
        <v>1</v>
      </c>
      <c r="BM56" s="138">
        <v>3</v>
      </c>
      <c r="BN56" s="130" t="s">
        <v>96</v>
      </c>
      <c r="BO56" s="130" t="s">
        <v>98</v>
      </c>
      <c r="BP56" s="130">
        <v>17</v>
      </c>
      <c r="BQ56" s="176" t="s">
        <v>116</v>
      </c>
      <c r="BS56" s="195">
        <v>10.199999999999999</v>
      </c>
      <c r="BT56" s="273">
        <v>1.3333333333333335</v>
      </c>
      <c r="BU56" s="195">
        <v>2</v>
      </c>
      <c r="BV56" s="195">
        <v>3</v>
      </c>
      <c r="BW56" s="186" t="s">
        <v>114</v>
      </c>
      <c r="BX56" s="186" t="s">
        <v>98</v>
      </c>
      <c r="BY56" s="130">
        <v>13</v>
      </c>
      <c r="BZ56" s="186" t="s">
        <v>116</v>
      </c>
    </row>
    <row r="57" spans="8:78">
      <c r="H57" s="204">
        <v>11.6</v>
      </c>
      <c r="I57" s="274">
        <v>1.1724137931034482</v>
      </c>
      <c r="J57" s="138">
        <v>1</v>
      </c>
      <c r="K57" s="138">
        <v>4</v>
      </c>
      <c r="L57" s="130" t="s">
        <v>97</v>
      </c>
      <c r="M57" s="130" t="s">
        <v>98</v>
      </c>
      <c r="N57" s="130">
        <v>9</v>
      </c>
      <c r="O57" s="176" t="s">
        <v>116</v>
      </c>
      <c r="Q57" s="203">
        <v>6.7</v>
      </c>
      <c r="R57" s="273">
        <v>1.1567164179104477</v>
      </c>
      <c r="S57" s="195">
        <v>2</v>
      </c>
      <c r="T57" s="195">
        <v>3</v>
      </c>
      <c r="U57" s="186" t="s">
        <v>97</v>
      </c>
      <c r="V57" s="186" t="s">
        <v>98</v>
      </c>
      <c r="W57" s="130">
        <v>7</v>
      </c>
      <c r="X57" s="176" t="s">
        <v>122</v>
      </c>
      <c r="BJ57" s="138">
        <v>6.5</v>
      </c>
      <c r="BK57" s="274">
        <v>1.1923076923076923</v>
      </c>
      <c r="BL57" s="138">
        <v>1</v>
      </c>
      <c r="BM57" s="138">
        <v>3</v>
      </c>
      <c r="BN57" s="130" t="s">
        <v>96</v>
      </c>
      <c r="BO57" s="130" t="s">
        <v>98</v>
      </c>
      <c r="BP57" s="130">
        <v>17</v>
      </c>
      <c r="BQ57" s="176" t="s">
        <v>116</v>
      </c>
      <c r="BS57" s="195">
        <v>10.199999999999999</v>
      </c>
      <c r="BT57" s="273">
        <v>1.3333333333333335</v>
      </c>
      <c r="BU57" s="195">
        <v>2</v>
      </c>
      <c r="BV57" s="195">
        <v>4</v>
      </c>
      <c r="BW57" s="186" t="s">
        <v>96</v>
      </c>
      <c r="BX57" s="186" t="s">
        <v>98</v>
      </c>
      <c r="BY57" s="130">
        <v>13</v>
      </c>
      <c r="BZ57" s="186" t="s">
        <v>116</v>
      </c>
    </row>
    <row r="58" spans="8:78">
      <c r="H58" s="204">
        <v>9.6</v>
      </c>
      <c r="I58" s="274">
        <v>1.4166666666666667</v>
      </c>
      <c r="J58" s="138">
        <v>1</v>
      </c>
      <c r="K58" s="138">
        <v>3</v>
      </c>
      <c r="L58" s="130" t="s">
        <v>97</v>
      </c>
      <c r="M58" s="130" t="s">
        <v>99</v>
      </c>
      <c r="N58" s="130">
        <v>9</v>
      </c>
      <c r="O58" s="176" t="s">
        <v>116</v>
      </c>
      <c r="Q58" s="203">
        <v>9.1</v>
      </c>
      <c r="R58" s="273">
        <v>1.4945054945054945</v>
      </c>
      <c r="S58" s="195">
        <v>2</v>
      </c>
      <c r="T58" s="195">
        <v>3</v>
      </c>
      <c r="U58" s="186" t="s">
        <v>97</v>
      </c>
      <c r="V58" s="186" t="s">
        <v>98</v>
      </c>
      <c r="W58" s="130">
        <v>7</v>
      </c>
      <c r="X58" s="176" t="s">
        <v>122</v>
      </c>
      <c r="BJ58" s="138">
        <v>6</v>
      </c>
      <c r="BK58" s="274">
        <v>1.2916666666666667</v>
      </c>
      <c r="BL58" s="138">
        <v>1</v>
      </c>
      <c r="BM58" s="138">
        <v>3</v>
      </c>
      <c r="BN58" s="130" t="s">
        <v>96</v>
      </c>
      <c r="BO58" s="130" t="s">
        <v>98</v>
      </c>
      <c r="BP58" s="130">
        <v>17</v>
      </c>
      <c r="BQ58" s="176" t="s">
        <v>116</v>
      </c>
      <c r="BS58" s="195">
        <v>9.5</v>
      </c>
      <c r="BT58" s="273">
        <v>1.4315789473684211</v>
      </c>
      <c r="BU58" s="195">
        <v>2</v>
      </c>
      <c r="BV58" s="195">
        <v>3</v>
      </c>
      <c r="BW58" s="186" t="s">
        <v>96</v>
      </c>
      <c r="BX58" s="186" t="s">
        <v>98</v>
      </c>
      <c r="BY58" s="130">
        <v>13</v>
      </c>
      <c r="BZ58" s="186" t="s">
        <v>116</v>
      </c>
    </row>
    <row r="59" spans="8:78">
      <c r="H59" s="204">
        <v>8.1999999999999993</v>
      </c>
      <c r="I59" s="274">
        <v>1.6585365853658538</v>
      </c>
      <c r="J59" s="138">
        <v>1</v>
      </c>
      <c r="K59" s="138">
        <v>3</v>
      </c>
      <c r="L59" s="130" t="s">
        <v>97</v>
      </c>
      <c r="M59" s="130" t="s">
        <v>98</v>
      </c>
      <c r="N59" s="130">
        <v>9</v>
      </c>
      <c r="O59" s="176" t="s">
        <v>116</v>
      </c>
      <c r="Q59" s="203">
        <v>10.199999999999999</v>
      </c>
      <c r="R59" s="273">
        <v>1.3333333333333335</v>
      </c>
      <c r="S59" s="195">
        <v>2</v>
      </c>
      <c r="T59" s="195">
        <v>3</v>
      </c>
      <c r="U59" s="186" t="s">
        <v>97</v>
      </c>
      <c r="V59" s="186" t="s">
        <v>98</v>
      </c>
      <c r="W59" s="130">
        <v>7</v>
      </c>
      <c r="X59" s="176" t="s">
        <v>122</v>
      </c>
      <c r="BJ59" s="138">
        <v>8.1</v>
      </c>
      <c r="BK59" s="274">
        <v>0.95679012345679015</v>
      </c>
      <c r="BL59" s="138">
        <v>1</v>
      </c>
      <c r="BM59" s="138">
        <v>3</v>
      </c>
      <c r="BN59" s="130" t="s">
        <v>96</v>
      </c>
      <c r="BO59" s="130" t="s">
        <v>98</v>
      </c>
      <c r="BP59" s="130">
        <v>17</v>
      </c>
      <c r="BQ59" s="176" t="s">
        <v>116</v>
      </c>
      <c r="BS59" s="138">
        <v>12.9</v>
      </c>
      <c r="BT59" s="274">
        <v>1.0542635658914727</v>
      </c>
      <c r="BU59" s="138">
        <v>2</v>
      </c>
      <c r="BV59" s="138">
        <v>4</v>
      </c>
      <c r="BW59" s="130" t="s">
        <v>96</v>
      </c>
      <c r="BX59" s="130" t="s">
        <v>98</v>
      </c>
      <c r="BY59" s="130">
        <v>13</v>
      </c>
      <c r="BZ59" s="186" t="s">
        <v>116</v>
      </c>
    </row>
    <row r="60" spans="8:78">
      <c r="H60" s="204">
        <v>8.8000000000000007</v>
      </c>
      <c r="I60" s="274">
        <v>1.5454545454545452</v>
      </c>
      <c r="J60" s="138">
        <v>1</v>
      </c>
      <c r="K60" s="138">
        <v>3</v>
      </c>
      <c r="L60" s="130" t="s">
        <v>97</v>
      </c>
      <c r="M60" s="130" t="s">
        <v>98</v>
      </c>
      <c r="N60" s="130">
        <v>9</v>
      </c>
      <c r="O60" s="176" t="s">
        <v>116</v>
      </c>
      <c r="Q60" s="206">
        <v>7.6</v>
      </c>
      <c r="R60" s="273">
        <v>1.0197368421052633</v>
      </c>
      <c r="S60" s="212">
        <v>2</v>
      </c>
      <c r="T60" s="212">
        <v>3</v>
      </c>
      <c r="U60" s="278" t="s">
        <v>97</v>
      </c>
      <c r="V60" s="278" t="s">
        <v>98</v>
      </c>
      <c r="W60" s="186">
        <v>8</v>
      </c>
      <c r="X60" s="176" t="s">
        <v>122</v>
      </c>
      <c r="BJ60" s="138">
        <v>10.4</v>
      </c>
      <c r="BK60" s="274">
        <v>1.3076923076923077</v>
      </c>
      <c r="BL60" s="138">
        <v>1</v>
      </c>
      <c r="BM60" s="138">
        <v>3</v>
      </c>
      <c r="BN60" s="130" t="s">
        <v>96</v>
      </c>
      <c r="BO60" s="130" t="s">
        <v>98</v>
      </c>
      <c r="BP60" s="130">
        <v>17</v>
      </c>
      <c r="BQ60" s="176" t="s">
        <v>116</v>
      </c>
      <c r="BS60" s="138">
        <v>9.3000000000000007</v>
      </c>
      <c r="BT60" s="274">
        <v>1.4623655913978493</v>
      </c>
      <c r="BU60" s="138">
        <v>2</v>
      </c>
      <c r="BV60" s="138">
        <v>3</v>
      </c>
      <c r="BW60" s="130" t="s">
        <v>96</v>
      </c>
      <c r="BX60" s="130" t="s">
        <v>98</v>
      </c>
      <c r="BY60" s="130">
        <v>13</v>
      </c>
      <c r="BZ60" s="186" t="s">
        <v>116</v>
      </c>
    </row>
    <row r="61" spans="8:78">
      <c r="H61" s="204">
        <v>10.3</v>
      </c>
      <c r="I61" s="274">
        <v>1.320388349514563</v>
      </c>
      <c r="J61" s="138">
        <v>1</v>
      </c>
      <c r="K61" s="138">
        <v>3</v>
      </c>
      <c r="L61" s="130" t="s">
        <v>97</v>
      </c>
      <c r="M61" s="130" t="s">
        <v>98</v>
      </c>
      <c r="N61" s="130">
        <v>9</v>
      </c>
      <c r="O61" s="176" t="s">
        <v>116</v>
      </c>
      <c r="Q61" s="206">
        <v>11.1</v>
      </c>
      <c r="R61" s="273">
        <v>1.2252252252252251</v>
      </c>
      <c r="S61" s="212">
        <v>2</v>
      </c>
      <c r="T61" s="212">
        <v>3</v>
      </c>
      <c r="U61" s="278" t="s">
        <v>97</v>
      </c>
      <c r="V61" s="278" t="s">
        <v>98</v>
      </c>
      <c r="W61" s="186">
        <v>8</v>
      </c>
      <c r="X61" s="176" t="s">
        <v>122</v>
      </c>
      <c r="BJ61" s="203">
        <v>7.1</v>
      </c>
      <c r="BK61" s="273">
        <v>1.091549295774648</v>
      </c>
      <c r="BL61" s="195">
        <v>1</v>
      </c>
      <c r="BM61" s="195">
        <v>4</v>
      </c>
      <c r="BN61" s="186" t="s">
        <v>96</v>
      </c>
      <c r="BO61" s="186" t="s">
        <v>98</v>
      </c>
      <c r="BP61" s="130">
        <v>18</v>
      </c>
      <c r="BQ61" s="176" t="s">
        <v>116</v>
      </c>
      <c r="BS61" s="138">
        <v>12.1</v>
      </c>
      <c r="BT61" s="274">
        <v>1.1239669421487604</v>
      </c>
      <c r="BU61" s="138">
        <v>2</v>
      </c>
      <c r="BV61" s="138">
        <v>3</v>
      </c>
      <c r="BW61" s="130" t="s">
        <v>96</v>
      </c>
      <c r="BX61" s="130" t="s">
        <v>98</v>
      </c>
      <c r="BY61" s="130">
        <v>13</v>
      </c>
      <c r="BZ61" s="186" t="s">
        <v>116</v>
      </c>
    </row>
    <row r="62" spans="8:78">
      <c r="H62" s="204">
        <v>9.6</v>
      </c>
      <c r="I62" s="274">
        <v>1.4166666666666667</v>
      </c>
      <c r="J62" s="138">
        <v>1</v>
      </c>
      <c r="K62" s="138">
        <v>3</v>
      </c>
      <c r="L62" s="130" t="s">
        <v>97</v>
      </c>
      <c r="M62" s="130" t="s">
        <v>98</v>
      </c>
      <c r="N62" s="130">
        <v>9</v>
      </c>
      <c r="O62" s="176" t="s">
        <v>116</v>
      </c>
      <c r="Q62" s="204">
        <v>7.2</v>
      </c>
      <c r="R62" s="274">
        <v>1.0763888888888888</v>
      </c>
      <c r="S62" s="138">
        <v>2</v>
      </c>
      <c r="T62" s="138">
        <v>3</v>
      </c>
      <c r="U62" s="130" t="s">
        <v>97</v>
      </c>
      <c r="V62" s="130" t="s">
        <v>98</v>
      </c>
      <c r="W62" s="186">
        <v>10</v>
      </c>
      <c r="X62" s="176" t="s">
        <v>122</v>
      </c>
      <c r="BJ62" s="204">
        <v>6.9</v>
      </c>
      <c r="BK62" s="274">
        <v>1.1231884057971013</v>
      </c>
      <c r="BL62" s="138">
        <v>1</v>
      </c>
      <c r="BM62" s="138">
        <v>3</v>
      </c>
      <c r="BN62" s="130" t="s">
        <v>96</v>
      </c>
      <c r="BO62" s="130" t="s">
        <v>98</v>
      </c>
      <c r="BP62" s="130">
        <v>18</v>
      </c>
      <c r="BQ62" s="176" t="s">
        <v>116</v>
      </c>
      <c r="BS62" s="138">
        <v>7.3</v>
      </c>
      <c r="BT62" s="274">
        <v>1.0616438356164384</v>
      </c>
      <c r="BU62" s="138">
        <v>2</v>
      </c>
      <c r="BV62" s="138">
        <v>5</v>
      </c>
      <c r="BW62" s="130" t="s">
        <v>96</v>
      </c>
      <c r="BX62" s="130" t="s">
        <v>98</v>
      </c>
      <c r="BY62" s="130">
        <v>14</v>
      </c>
      <c r="BZ62" s="176" t="s">
        <v>116</v>
      </c>
    </row>
    <row r="63" spans="8:78">
      <c r="H63" s="204">
        <v>8.8000000000000007</v>
      </c>
      <c r="I63" s="274">
        <v>1.5454545454545452</v>
      </c>
      <c r="J63" s="138">
        <v>1</v>
      </c>
      <c r="K63" s="138">
        <v>3</v>
      </c>
      <c r="L63" s="130" t="s">
        <v>97</v>
      </c>
      <c r="M63" s="130" t="s">
        <v>100</v>
      </c>
      <c r="N63" s="130">
        <v>9</v>
      </c>
      <c r="O63" s="176" t="s">
        <v>116</v>
      </c>
      <c r="Q63" s="204">
        <v>5.5</v>
      </c>
      <c r="R63" s="274">
        <v>1.4090909090909092</v>
      </c>
      <c r="S63" s="138">
        <v>2</v>
      </c>
      <c r="T63" s="138">
        <v>3</v>
      </c>
      <c r="U63" s="130" t="s">
        <v>97</v>
      </c>
      <c r="V63" s="130" t="s">
        <v>99</v>
      </c>
      <c r="W63" s="186">
        <v>10</v>
      </c>
      <c r="X63" s="176" t="s">
        <v>122</v>
      </c>
      <c r="BJ63" s="204">
        <v>7.5</v>
      </c>
      <c r="BK63" s="274">
        <v>1.0333333333333334</v>
      </c>
      <c r="BL63" s="138">
        <v>1</v>
      </c>
      <c r="BM63" s="138">
        <v>3</v>
      </c>
      <c r="BN63" s="130" t="s">
        <v>96</v>
      </c>
      <c r="BO63" s="130" t="s">
        <v>98</v>
      </c>
      <c r="BP63" s="130">
        <v>18</v>
      </c>
      <c r="BQ63" s="176" t="s">
        <v>116</v>
      </c>
      <c r="BS63" s="138">
        <v>8.6999999999999993</v>
      </c>
      <c r="BT63" s="274">
        <v>0.8908045977011495</v>
      </c>
      <c r="BU63" s="138">
        <v>2</v>
      </c>
      <c r="BV63" s="138">
        <v>3</v>
      </c>
      <c r="BW63" s="130" t="s">
        <v>96</v>
      </c>
      <c r="BX63" s="130" t="s">
        <v>98</v>
      </c>
      <c r="BY63" s="130">
        <v>14</v>
      </c>
      <c r="BZ63" s="176" t="s">
        <v>116</v>
      </c>
    </row>
    <row r="64" spans="8:78">
      <c r="H64" s="195">
        <v>7.4</v>
      </c>
      <c r="I64" s="273">
        <v>1.0472972972972971</v>
      </c>
      <c r="J64" s="195">
        <v>1</v>
      </c>
      <c r="K64" s="195">
        <v>4</v>
      </c>
      <c r="L64" s="186" t="s">
        <v>97</v>
      </c>
      <c r="M64" s="186" t="s">
        <v>98</v>
      </c>
      <c r="N64" s="130">
        <v>10</v>
      </c>
      <c r="O64" s="31" t="s">
        <v>116</v>
      </c>
      <c r="Q64" s="204">
        <v>10.4</v>
      </c>
      <c r="R64" s="274">
        <v>1.3076923076923077</v>
      </c>
      <c r="S64" s="138">
        <v>2</v>
      </c>
      <c r="T64" s="138">
        <v>4</v>
      </c>
      <c r="U64" s="130" t="s">
        <v>97</v>
      </c>
      <c r="V64" s="130" t="s">
        <v>98</v>
      </c>
      <c r="W64" s="186">
        <v>10</v>
      </c>
      <c r="X64" s="176" t="s">
        <v>122</v>
      </c>
      <c r="BJ64" s="204">
        <v>5.4</v>
      </c>
      <c r="BK64" s="274">
        <v>1.4351851851851851</v>
      </c>
      <c r="BL64" s="138">
        <v>1</v>
      </c>
      <c r="BM64" s="138">
        <v>3</v>
      </c>
      <c r="BN64" s="130" t="s">
        <v>96</v>
      </c>
      <c r="BO64" s="130" t="s">
        <v>98</v>
      </c>
      <c r="BP64" s="130">
        <v>18</v>
      </c>
      <c r="BQ64" s="176" t="s">
        <v>116</v>
      </c>
      <c r="BS64" s="138">
        <v>6</v>
      </c>
      <c r="BT64" s="274">
        <v>1.2916666666666667</v>
      </c>
      <c r="BU64" s="138">
        <v>2</v>
      </c>
      <c r="BV64" s="138">
        <v>3</v>
      </c>
      <c r="BW64" s="130" t="s">
        <v>96</v>
      </c>
      <c r="BX64" s="130" t="s">
        <v>98</v>
      </c>
      <c r="BY64" s="130">
        <v>14</v>
      </c>
      <c r="BZ64" s="176" t="s">
        <v>116</v>
      </c>
    </row>
    <row r="65" spans="8:78">
      <c r="H65" s="195">
        <v>6.4</v>
      </c>
      <c r="I65" s="273">
        <v>1.2109375</v>
      </c>
      <c r="J65" s="195">
        <v>1</v>
      </c>
      <c r="K65" s="195">
        <v>3</v>
      </c>
      <c r="L65" s="186" t="s">
        <v>97</v>
      </c>
      <c r="M65" s="186" t="s">
        <v>98</v>
      </c>
      <c r="N65" s="130">
        <v>10</v>
      </c>
      <c r="O65" s="31" t="s">
        <v>116</v>
      </c>
      <c r="Q65" s="206">
        <v>7</v>
      </c>
      <c r="R65" s="273">
        <v>1.1071428571428572</v>
      </c>
      <c r="S65" s="212">
        <v>2</v>
      </c>
      <c r="T65" s="212">
        <v>3</v>
      </c>
      <c r="U65" s="278" t="s">
        <v>97</v>
      </c>
      <c r="V65" s="278" t="s">
        <v>98</v>
      </c>
      <c r="W65" s="186">
        <v>11</v>
      </c>
      <c r="X65" s="176" t="s">
        <v>122</v>
      </c>
      <c r="BJ65" s="204">
        <v>9.6</v>
      </c>
      <c r="BK65" s="274">
        <v>0.80729166666666674</v>
      </c>
      <c r="BL65" s="138">
        <v>1</v>
      </c>
      <c r="BM65" s="138">
        <v>3</v>
      </c>
      <c r="BN65" s="130" t="s">
        <v>96</v>
      </c>
      <c r="BO65" s="130" t="s">
        <v>98</v>
      </c>
      <c r="BP65" s="130">
        <v>18</v>
      </c>
      <c r="BQ65" s="176" t="s">
        <v>116</v>
      </c>
      <c r="BS65" s="138">
        <v>7.1</v>
      </c>
      <c r="BT65" s="274">
        <v>1.091549295774648</v>
      </c>
      <c r="BU65" s="138">
        <v>2</v>
      </c>
      <c r="BV65" s="138">
        <v>3</v>
      </c>
      <c r="BW65" s="130" t="s">
        <v>96</v>
      </c>
      <c r="BX65" s="130" t="s">
        <v>98</v>
      </c>
      <c r="BY65" s="130">
        <v>14</v>
      </c>
      <c r="BZ65" s="176" t="s">
        <v>116</v>
      </c>
    </row>
    <row r="66" spans="8:78">
      <c r="H66" s="195">
        <v>5.7</v>
      </c>
      <c r="I66" s="274">
        <v>1.3596491228070176</v>
      </c>
      <c r="J66" s="138">
        <v>1</v>
      </c>
      <c r="K66" s="138">
        <v>3</v>
      </c>
      <c r="L66" s="130" t="s">
        <v>97</v>
      </c>
      <c r="M66" s="130" t="s">
        <v>112</v>
      </c>
      <c r="N66" s="130">
        <v>10</v>
      </c>
      <c r="O66" s="31" t="s">
        <v>116</v>
      </c>
      <c r="Q66" s="206">
        <v>8.8000000000000007</v>
      </c>
      <c r="R66" s="273">
        <v>1.5454545454545452</v>
      </c>
      <c r="S66" s="212">
        <v>2</v>
      </c>
      <c r="T66" s="212">
        <v>3</v>
      </c>
      <c r="U66" s="278" t="s">
        <v>97</v>
      </c>
      <c r="V66" s="278" t="s">
        <v>98</v>
      </c>
      <c r="W66" s="186">
        <v>11</v>
      </c>
      <c r="X66" s="176" t="s">
        <v>122</v>
      </c>
      <c r="BJ66" s="203">
        <v>9.9</v>
      </c>
      <c r="BK66" s="273">
        <v>1.3737373737373737</v>
      </c>
      <c r="BL66" s="195">
        <v>1</v>
      </c>
      <c r="BM66" s="195">
        <v>3</v>
      </c>
      <c r="BN66" s="186" t="s">
        <v>96</v>
      </c>
      <c r="BO66" s="186" t="s">
        <v>98</v>
      </c>
      <c r="BP66" s="130">
        <v>18</v>
      </c>
      <c r="BQ66" s="176" t="s">
        <v>116</v>
      </c>
      <c r="BS66" s="195">
        <v>8.6999999999999993</v>
      </c>
      <c r="BT66" s="273">
        <v>1.5632183908045978</v>
      </c>
      <c r="BU66" s="195">
        <v>2</v>
      </c>
      <c r="BV66" s="195">
        <v>3</v>
      </c>
      <c r="BW66" s="186" t="s">
        <v>114</v>
      </c>
      <c r="BX66" s="186" t="s">
        <v>98</v>
      </c>
      <c r="BY66" s="130">
        <v>14</v>
      </c>
      <c r="BZ66" s="176" t="s">
        <v>116</v>
      </c>
    </row>
    <row r="67" spans="8:78">
      <c r="H67" s="195">
        <v>6.4</v>
      </c>
      <c r="I67" s="274">
        <v>1.2109375</v>
      </c>
      <c r="J67" s="138">
        <v>1</v>
      </c>
      <c r="K67" s="138">
        <v>3</v>
      </c>
      <c r="L67" s="130" t="s">
        <v>97</v>
      </c>
      <c r="M67" s="130" t="s">
        <v>98</v>
      </c>
      <c r="N67" s="130">
        <v>10</v>
      </c>
      <c r="O67" s="31" t="s">
        <v>116</v>
      </c>
      <c r="Q67" s="206">
        <v>10.1</v>
      </c>
      <c r="R67" s="273">
        <v>1.3465346534653466</v>
      </c>
      <c r="S67" s="212">
        <v>2</v>
      </c>
      <c r="T67" s="212">
        <v>4</v>
      </c>
      <c r="U67" s="278" t="s">
        <v>97</v>
      </c>
      <c r="V67" s="278" t="s">
        <v>98</v>
      </c>
      <c r="W67" s="186">
        <v>11</v>
      </c>
      <c r="X67" s="176" t="s">
        <v>122</v>
      </c>
      <c r="BJ67" s="204">
        <v>8.5</v>
      </c>
      <c r="BK67" s="274">
        <v>1.5999999999999999</v>
      </c>
      <c r="BL67" s="138">
        <v>1</v>
      </c>
      <c r="BM67" s="138">
        <v>3</v>
      </c>
      <c r="BN67" s="130" t="s">
        <v>96</v>
      </c>
      <c r="BO67" s="130" t="s">
        <v>98</v>
      </c>
      <c r="BP67" s="130">
        <v>18</v>
      </c>
      <c r="BQ67" s="176" t="s">
        <v>116</v>
      </c>
      <c r="BS67" s="138">
        <v>11.8</v>
      </c>
      <c r="BT67" s="274">
        <v>1.1525423728813557</v>
      </c>
      <c r="BU67" s="138">
        <v>2</v>
      </c>
      <c r="BV67" s="138">
        <v>4</v>
      </c>
      <c r="BW67" s="130" t="s">
        <v>96</v>
      </c>
      <c r="BX67" s="130" t="s">
        <v>98</v>
      </c>
      <c r="BY67" s="130">
        <v>14</v>
      </c>
      <c r="BZ67" s="176" t="s">
        <v>116</v>
      </c>
    </row>
    <row r="68" spans="8:78">
      <c r="H68" s="138">
        <v>5.6</v>
      </c>
      <c r="I68" s="274">
        <v>1.3839285714285716</v>
      </c>
      <c r="J68" s="138">
        <v>1</v>
      </c>
      <c r="K68" s="138">
        <v>3</v>
      </c>
      <c r="L68" s="130" t="s">
        <v>97</v>
      </c>
      <c r="M68" s="130" t="s">
        <v>98</v>
      </c>
      <c r="N68" s="130">
        <v>10</v>
      </c>
      <c r="O68" s="31" t="s">
        <v>116</v>
      </c>
      <c r="Q68" s="206">
        <v>13.6</v>
      </c>
      <c r="R68" s="273">
        <v>1</v>
      </c>
      <c r="S68" s="212">
        <v>2</v>
      </c>
      <c r="T68" s="212">
        <v>3</v>
      </c>
      <c r="U68" s="278" t="s">
        <v>97</v>
      </c>
      <c r="V68" s="278" t="s">
        <v>100</v>
      </c>
      <c r="W68" s="186">
        <v>11</v>
      </c>
      <c r="X68" s="176" t="s">
        <v>122</v>
      </c>
      <c r="BJ68" s="138">
        <v>11</v>
      </c>
      <c r="BK68" s="274">
        <v>0.70454545454545459</v>
      </c>
      <c r="BL68" s="138">
        <v>1</v>
      </c>
      <c r="BM68" s="138">
        <v>3</v>
      </c>
      <c r="BN68" s="130" t="s">
        <v>96</v>
      </c>
      <c r="BO68" s="130" t="s">
        <v>98</v>
      </c>
      <c r="BP68" s="130">
        <v>19</v>
      </c>
      <c r="BQ68" s="31" t="s">
        <v>116</v>
      </c>
      <c r="BS68" s="138">
        <v>7.3</v>
      </c>
      <c r="BT68" s="274">
        <v>1.8630136986301369</v>
      </c>
      <c r="BU68" s="138">
        <v>2</v>
      </c>
      <c r="BV68" s="138">
        <v>3</v>
      </c>
      <c r="BW68" s="130" t="s">
        <v>96</v>
      </c>
      <c r="BX68" s="130" t="s">
        <v>98</v>
      </c>
      <c r="BY68" s="130">
        <v>14</v>
      </c>
      <c r="BZ68" s="176" t="s">
        <v>116</v>
      </c>
    </row>
    <row r="69" spans="8:78">
      <c r="H69" s="138">
        <v>5.3</v>
      </c>
      <c r="I69" s="274">
        <v>1.4622641509433962</v>
      </c>
      <c r="J69" s="138">
        <v>1</v>
      </c>
      <c r="K69" s="138">
        <v>3</v>
      </c>
      <c r="L69" s="130" t="s">
        <v>97</v>
      </c>
      <c r="M69" s="130" t="s">
        <v>98</v>
      </c>
      <c r="N69" s="130">
        <v>10</v>
      </c>
      <c r="O69" s="31" t="s">
        <v>116</v>
      </c>
      <c r="Q69" s="203">
        <v>5.7</v>
      </c>
      <c r="R69" s="273">
        <v>1.3596491228070176</v>
      </c>
      <c r="S69" s="195">
        <v>2</v>
      </c>
      <c r="T69" s="195">
        <v>3</v>
      </c>
      <c r="U69" s="186" t="s">
        <v>97</v>
      </c>
      <c r="V69" s="186" t="s">
        <v>98</v>
      </c>
      <c r="W69" s="186">
        <v>13</v>
      </c>
      <c r="X69" s="176" t="s">
        <v>122</v>
      </c>
      <c r="BJ69" s="195">
        <v>7.8</v>
      </c>
      <c r="BK69" s="273">
        <v>1.7435897435897436</v>
      </c>
      <c r="BL69" s="195">
        <v>1</v>
      </c>
      <c r="BM69" s="195">
        <v>3</v>
      </c>
      <c r="BN69" s="186" t="s">
        <v>114</v>
      </c>
      <c r="BO69" s="186" t="s">
        <v>98</v>
      </c>
      <c r="BP69" s="130">
        <v>19</v>
      </c>
      <c r="BQ69" s="31" t="s">
        <v>116</v>
      </c>
      <c r="BS69" s="138">
        <v>13.7</v>
      </c>
      <c r="BT69" s="274">
        <v>0.99270072992700731</v>
      </c>
      <c r="BU69" s="138">
        <v>2</v>
      </c>
      <c r="BV69" s="138">
        <v>4</v>
      </c>
      <c r="BW69" s="130" t="s">
        <v>96</v>
      </c>
      <c r="BX69" s="130" t="s">
        <v>98</v>
      </c>
      <c r="BY69" s="130">
        <v>14</v>
      </c>
      <c r="BZ69" s="176" t="s">
        <v>116</v>
      </c>
    </row>
    <row r="70" spans="8:78">
      <c r="H70" s="138">
        <v>6.3</v>
      </c>
      <c r="I70" s="274">
        <v>1.2301587301587302</v>
      </c>
      <c r="J70" s="138">
        <v>1</v>
      </c>
      <c r="K70" s="138">
        <v>3</v>
      </c>
      <c r="L70" s="130" t="s">
        <v>97</v>
      </c>
      <c r="M70" s="130" t="s">
        <v>98</v>
      </c>
      <c r="N70" s="130">
        <v>10</v>
      </c>
      <c r="O70" s="31" t="s">
        <v>116</v>
      </c>
      <c r="Q70" s="204">
        <v>5.8</v>
      </c>
      <c r="R70" s="274">
        <v>1.3362068965517242</v>
      </c>
      <c r="S70" s="138">
        <v>2</v>
      </c>
      <c r="T70" s="138">
        <v>3</v>
      </c>
      <c r="U70" s="130" t="s">
        <v>97</v>
      </c>
      <c r="V70" s="130" t="s">
        <v>100</v>
      </c>
      <c r="W70" s="186">
        <v>13</v>
      </c>
      <c r="X70" s="176" t="s">
        <v>122</v>
      </c>
      <c r="BJ70" s="138">
        <v>10.7</v>
      </c>
      <c r="BK70" s="274">
        <v>1.2710280373831777</v>
      </c>
      <c r="BL70" s="138">
        <v>1</v>
      </c>
      <c r="BM70" s="138">
        <v>3</v>
      </c>
      <c r="BN70" s="130" t="s">
        <v>96</v>
      </c>
      <c r="BO70" s="130" t="s">
        <v>98</v>
      </c>
      <c r="BP70" s="130">
        <v>19</v>
      </c>
      <c r="BQ70" s="31" t="s">
        <v>116</v>
      </c>
      <c r="BS70" s="138">
        <v>12.9</v>
      </c>
      <c r="BT70" s="274">
        <v>1.0542635658914727</v>
      </c>
      <c r="BU70" s="138">
        <v>2</v>
      </c>
      <c r="BV70" s="138">
        <v>3</v>
      </c>
      <c r="BW70" s="130" t="s">
        <v>96</v>
      </c>
      <c r="BX70" s="130" t="s">
        <v>98</v>
      </c>
      <c r="BY70" s="130">
        <v>14</v>
      </c>
      <c r="BZ70" s="176" t="s">
        <v>116</v>
      </c>
    </row>
    <row r="71" spans="8:78">
      <c r="H71" s="138">
        <v>5.0999999999999996</v>
      </c>
      <c r="I71" s="274">
        <v>1.5196078431372551</v>
      </c>
      <c r="J71" s="138">
        <v>1</v>
      </c>
      <c r="K71" s="138">
        <v>3</v>
      </c>
      <c r="L71" s="130" t="s">
        <v>97</v>
      </c>
      <c r="M71" s="130" t="s">
        <v>77</v>
      </c>
      <c r="N71" s="130">
        <v>10</v>
      </c>
      <c r="O71" s="31" t="s">
        <v>116</v>
      </c>
      <c r="Q71" s="204">
        <v>7.9</v>
      </c>
      <c r="R71" s="274">
        <v>1.721518987341772</v>
      </c>
      <c r="S71" s="138">
        <v>2</v>
      </c>
      <c r="T71" s="138">
        <v>5</v>
      </c>
      <c r="U71" s="130" t="s">
        <v>97</v>
      </c>
      <c r="V71" s="130" t="s">
        <v>98</v>
      </c>
      <c r="W71" s="186">
        <v>13</v>
      </c>
      <c r="X71" s="176" t="s">
        <v>122</v>
      </c>
      <c r="BJ71" s="138">
        <v>4.8</v>
      </c>
      <c r="BK71" s="274">
        <v>1.6145833333333335</v>
      </c>
      <c r="BL71" s="138">
        <v>1</v>
      </c>
      <c r="BM71" s="138">
        <v>3</v>
      </c>
      <c r="BN71" s="130" t="s">
        <v>96</v>
      </c>
      <c r="BO71" s="130" t="s">
        <v>98</v>
      </c>
      <c r="BP71" s="186">
        <v>20</v>
      </c>
      <c r="BQ71" s="176" t="s">
        <v>116</v>
      </c>
      <c r="BS71" s="138">
        <v>11.3</v>
      </c>
      <c r="BT71" s="274">
        <v>1.2035398230088494</v>
      </c>
      <c r="BU71" s="138">
        <v>2</v>
      </c>
      <c r="BV71" s="138">
        <v>3</v>
      </c>
      <c r="BW71" s="130" t="s">
        <v>96</v>
      </c>
      <c r="BX71" s="130" t="s">
        <v>99</v>
      </c>
      <c r="BY71" s="130">
        <v>14</v>
      </c>
      <c r="BZ71" s="176" t="s">
        <v>116</v>
      </c>
    </row>
    <row r="72" spans="8:78">
      <c r="H72" s="138">
        <v>5.8</v>
      </c>
      <c r="I72" s="274">
        <v>1.3362068965517242</v>
      </c>
      <c r="J72" s="138">
        <v>1</v>
      </c>
      <c r="K72" s="138">
        <v>3</v>
      </c>
      <c r="L72" s="130" t="s">
        <v>97</v>
      </c>
      <c r="M72" s="130" t="s">
        <v>98</v>
      </c>
      <c r="N72" s="130">
        <v>10</v>
      </c>
      <c r="O72" s="31" t="s">
        <v>116</v>
      </c>
      <c r="Q72" s="203">
        <v>6.9</v>
      </c>
      <c r="R72" s="273">
        <v>1.1231884057971013</v>
      </c>
      <c r="S72" s="195">
        <v>2</v>
      </c>
      <c r="T72" s="195">
        <v>4</v>
      </c>
      <c r="U72" s="186" t="s">
        <v>97</v>
      </c>
      <c r="V72" s="186" t="s">
        <v>98</v>
      </c>
      <c r="W72" s="186">
        <v>14</v>
      </c>
      <c r="X72" s="176" t="s">
        <v>122</v>
      </c>
      <c r="BJ72" s="138">
        <v>5.0999999999999996</v>
      </c>
      <c r="BK72" s="274">
        <v>1.5196078431372551</v>
      </c>
      <c r="BL72" s="138">
        <v>1</v>
      </c>
      <c r="BM72" s="138">
        <v>3</v>
      </c>
      <c r="BN72" s="130" t="s">
        <v>96</v>
      </c>
      <c r="BO72" s="130" t="s">
        <v>98</v>
      </c>
      <c r="BP72" s="186">
        <v>20</v>
      </c>
      <c r="BQ72" s="176" t="s">
        <v>116</v>
      </c>
      <c r="BS72" s="204">
        <v>6.2</v>
      </c>
      <c r="BT72" s="274">
        <v>1.25</v>
      </c>
      <c r="BU72" s="138">
        <v>2</v>
      </c>
      <c r="BV72" s="138">
        <v>3</v>
      </c>
      <c r="BW72" s="130" t="s">
        <v>96</v>
      </c>
      <c r="BX72" s="130" t="s">
        <v>98</v>
      </c>
      <c r="BY72" s="130">
        <v>15</v>
      </c>
      <c r="BZ72" s="176" t="s">
        <v>116</v>
      </c>
    </row>
    <row r="73" spans="8:78">
      <c r="H73" s="138">
        <v>6.2</v>
      </c>
      <c r="I73" s="274">
        <v>1.25</v>
      </c>
      <c r="J73" s="138">
        <v>1</v>
      </c>
      <c r="K73" s="138">
        <v>3</v>
      </c>
      <c r="L73" s="130" t="s">
        <v>97</v>
      </c>
      <c r="M73" s="130" t="s">
        <v>77</v>
      </c>
      <c r="N73" s="130">
        <v>10</v>
      </c>
      <c r="O73" s="31" t="s">
        <v>116</v>
      </c>
      <c r="Q73" s="204">
        <v>7</v>
      </c>
      <c r="R73" s="274">
        <v>1.1071428571428572</v>
      </c>
      <c r="S73" s="138">
        <v>2</v>
      </c>
      <c r="T73" s="138">
        <v>3</v>
      </c>
      <c r="U73" s="130" t="s">
        <v>97</v>
      </c>
      <c r="V73" s="130" t="s">
        <v>98</v>
      </c>
      <c r="W73" s="186">
        <v>14</v>
      </c>
      <c r="X73" s="176" t="s">
        <v>122</v>
      </c>
      <c r="BJ73" s="138">
        <v>6</v>
      </c>
      <c r="BK73" s="274">
        <v>1.2916666666666667</v>
      </c>
      <c r="BL73" s="138">
        <v>1</v>
      </c>
      <c r="BM73" s="138">
        <v>3</v>
      </c>
      <c r="BN73" s="130" t="s">
        <v>96</v>
      </c>
      <c r="BO73" s="130" t="s">
        <v>98</v>
      </c>
      <c r="BP73" s="186">
        <v>20</v>
      </c>
      <c r="BQ73" s="176" t="s">
        <v>116</v>
      </c>
      <c r="BS73" s="204">
        <v>9.6999999999999993</v>
      </c>
      <c r="BT73" s="274">
        <v>0.7989690721649485</v>
      </c>
      <c r="BU73" s="138">
        <v>2</v>
      </c>
      <c r="BV73" s="138">
        <v>3</v>
      </c>
      <c r="BW73" s="130" t="s">
        <v>96</v>
      </c>
      <c r="BX73" s="130" t="s">
        <v>98</v>
      </c>
      <c r="BY73" s="130">
        <v>15</v>
      </c>
      <c r="BZ73" s="176" t="s">
        <v>116</v>
      </c>
    </row>
    <row r="74" spans="8:78">
      <c r="H74" s="138">
        <v>5.5</v>
      </c>
      <c r="I74" s="274">
        <v>1.4090909090909092</v>
      </c>
      <c r="J74" s="138">
        <v>1</v>
      </c>
      <c r="K74" s="138">
        <v>3</v>
      </c>
      <c r="L74" s="130" t="s">
        <v>97</v>
      </c>
      <c r="M74" s="130" t="s">
        <v>77</v>
      </c>
      <c r="N74" s="130">
        <v>10</v>
      </c>
      <c r="O74" s="31" t="s">
        <v>116</v>
      </c>
      <c r="Q74" s="203">
        <v>7.7</v>
      </c>
      <c r="R74" s="273">
        <v>1.7662337662337662</v>
      </c>
      <c r="S74" s="195">
        <v>2</v>
      </c>
      <c r="T74" s="195">
        <v>3</v>
      </c>
      <c r="U74" s="186" t="s">
        <v>97</v>
      </c>
      <c r="V74" s="186" t="s">
        <v>98</v>
      </c>
      <c r="W74" s="186">
        <v>14</v>
      </c>
      <c r="X74" s="176" t="s">
        <v>122</v>
      </c>
      <c r="BJ74" s="138">
        <v>7.4</v>
      </c>
      <c r="BK74" s="274">
        <v>1.0472972972972971</v>
      </c>
      <c r="BL74" s="138">
        <v>1</v>
      </c>
      <c r="BM74" s="138">
        <v>3</v>
      </c>
      <c r="BN74" s="130" t="s">
        <v>96</v>
      </c>
      <c r="BO74" s="130" t="s">
        <v>98</v>
      </c>
      <c r="BP74" s="186">
        <v>20</v>
      </c>
      <c r="BQ74" s="176" t="s">
        <v>116</v>
      </c>
      <c r="BS74" s="204">
        <v>7.4</v>
      </c>
      <c r="BT74" s="274">
        <v>1.0472972972972971</v>
      </c>
      <c r="BU74" s="138">
        <v>2</v>
      </c>
      <c r="BV74" s="138">
        <v>4</v>
      </c>
      <c r="BW74" s="130" t="s">
        <v>96</v>
      </c>
      <c r="BX74" s="130" t="s">
        <v>99</v>
      </c>
      <c r="BY74" s="130">
        <v>15</v>
      </c>
      <c r="BZ74" s="176" t="s">
        <v>116</v>
      </c>
    </row>
    <row r="75" spans="8:78">
      <c r="H75" s="138">
        <v>4.8</v>
      </c>
      <c r="I75" s="274">
        <v>1.6145833333333335</v>
      </c>
      <c r="J75" s="138">
        <v>1</v>
      </c>
      <c r="K75" s="138">
        <v>3</v>
      </c>
      <c r="L75" s="130" t="s">
        <v>97</v>
      </c>
      <c r="M75" s="130" t="s">
        <v>77</v>
      </c>
      <c r="N75" s="130">
        <v>10</v>
      </c>
      <c r="O75" s="31" t="s">
        <v>116</v>
      </c>
      <c r="Q75" s="203">
        <v>7.8</v>
      </c>
      <c r="R75" s="273">
        <v>1.7435897435897436</v>
      </c>
      <c r="S75" s="195">
        <v>2</v>
      </c>
      <c r="T75" s="195">
        <v>3</v>
      </c>
      <c r="U75" s="186" t="s">
        <v>97</v>
      </c>
      <c r="V75" s="186" t="s">
        <v>98</v>
      </c>
      <c r="W75" s="186">
        <v>16</v>
      </c>
      <c r="X75" s="176" t="s">
        <v>122</v>
      </c>
      <c r="BJ75" s="138">
        <v>10.7</v>
      </c>
      <c r="BK75" s="274">
        <v>0.72429906542056077</v>
      </c>
      <c r="BL75" s="138">
        <v>1</v>
      </c>
      <c r="BM75" s="138">
        <v>4</v>
      </c>
      <c r="BN75" s="130" t="s">
        <v>96</v>
      </c>
      <c r="BO75" s="130" t="s">
        <v>98</v>
      </c>
      <c r="BP75" s="186">
        <v>20</v>
      </c>
      <c r="BQ75" s="176" t="s">
        <v>116</v>
      </c>
      <c r="BS75" s="204">
        <v>6</v>
      </c>
      <c r="BT75" s="274">
        <v>1.2916666666666667</v>
      </c>
      <c r="BU75" s="138">
        <v>2</v>
      </c>
      <c r="BV75" s="138">
        <v>3</v>
      </c>
      <c r="BW75" s="130" t="s">
        <v>96</v>
      </c>
      <c r="BX75" s="130" t="s">
        <v>98</v>
      </c>
      <c r="BY75" s="130">
        <v>15</v>
      </c>
      <c r="BZ75" s="176" t="s">
        <v>116</v>
      </c>
    </row>
    <row r="76" spans="8:78">
      <c r="H76" s="138">
        <v>6.1</v>
      </c>
      <c r="I76" s="274">
        <v>1.2704918032786885</v>
      </c>
      <c r="J76" s="138">
        <v>1</v>
      </c>
      <c r="K76" s="138">
        <v>4</v>
      </c>
      <c r="L76" s="130" t="s">
        <v>97</v>
      </c>
      <c r="M76" s="130" t="s">
        <v>98</v>
      </c>
      <c r="N76" s="130">
        <v>10</v>
      </c>
      <c r="O76" s="31" t="s">
        <v>116</v>
      </c>
      <c r="Q76" s="203">
        <v>6.7</v>
      </c>
      <c r="R76" s="273">
        <v>1.1567164179104477</v>
      </c>
      <c r="S76" s="195">
        <v>2</v>
      </c>
      <c r="T76" s="195">
        <v>2</v>
      </c>
      <c r="U76" s="186" t="s">
        <v>97</v>
      </c>
      <c r="V76" s="186" t="s">
        <v>98</v>
      </c>
      <c r="W76" s="186">
        <v>17</v>
      </c>
      <c r="X76" s="176" t="s">
        <v>122</v>
      </c>
      <c r="BJ76" s="195">
        <v>7.9</v>
      </c>
      <c r="BK76" s="273">
        <v>1.721518987341772</v>
      </c>
      <c r="BL76" s="195">
        <v>1</v>
      </c>
      <c r="BM76" s="195">
        <v>3</v>
      </c>
      <c r="BN76" s="186" t="s">
        <v>114</v>
      </c>
      <c r="BO76" s="186" t="s">
        <v>98</v>
      </c>
      <c r="BP76" s="186">
        <v>20</v>
      </c>
      <c r="BQ76" s="176" t="s">
        <v>116</v>
      </c>
      <c r="BS76" s="204">
        <v>6.9</v>
      </c>
      <c r="BT76" s="274">
        <v>1.1231884057971013</v>
      </c>
      <c r="BU76" s="138">
        <v>2</v>
      </c>
      <c r="BV76" s="138">
        <v>3</v>
      </c>
      <c r="BW76" s="130" t="s">
        <v>96</v>
      </c>
      <c r="BX76" s="130" t="s">
        <v>98</v>
      </c>
      <c r="BY76" s="130">
        <v>15</v>
      </c>
      <c r="BZ76" s="176" t="s">
        <v>116</v>
      </c>
    </row>
    <row r="77" spans="8:78">
      <c r="H77" s="138">
        <v>6</v>
      </c>
      <c r="I77" s="274">
        <v>1.2916666666666667</v>
      </c>
      <c r="J77" s="138">
        <v>1</v>
      </c>
      <c r="K77" s="138">
        <v>4</v>
      </c>
      <c r="L77" s="130" t="s">
        <v>97</v>
      </c>
      <c r="M77" s="130" t="s">
        <v>98</v>
      </c>
      <c r="N77" s="130">
        <v>10</v>
      </c>
      <c r="O77" s="31" t="s">
        <v>116</v>
      </c>
      <c r="Q77" s="203">
        <v>7.1</v>
      </c>
      <c r="R77" s="273">
        <v>1.091549295774648</v>
      </c>
      <c r="S77" s="195">
        <v>2</v>
      </c>
      <c r="T77" s="195">
        <v>3</v>
      </c>
      <c r="U77" s="186" t="s">
        <v>97</v>
      </c>
      <c r="V77" s="186" t="s">
        <v>98</v>
      </c>
      <c r="W77" s="186">
        <v>17</v>
      </c>
      <c r="X77" s="176" t="s">
        <v>122</v>
      </c>
      <c r="BJ77" s="203">
        <v>6.2</v>
      </c>
      <c r="BK77" s="273">
        <v>1.25</v>
      </c>
      <c r="BL77" s="195">
        <v>1</v>
      </c>
      <c r="BM77" s="195">
        <v>3</v>
      </c>
      <c r="BN77" s="186" t="s">
        <v>114</v>
      </c>
      <c r="BO77" s="186" t="s">
        <v>98</v>
      </c>
      <c r="BP77" s="130">
        <v>7</v>
      </c>
      <c r="BQ77" s="176" t="s">
        <v>122</v>
      </c>
      <c r="BS77" s="204">
        <v>6.1</v>
      </c>
      <c r="BT77" s="274">
        <v>1.2704918032786885</v>
      </c>
      <c r="BU77" s="138">
        <v>2</v>
      </c>
      <c r="BV77" s="138">
        <v>3</v>
      </c>
      <c r="BW77" s="130" t="s">
        <v>96</v>
      </c>
      <c r="BX77" s="130" t="s">
        <v>98</v>
      </c>
      <c r="BY77" s="130">
        <v>15</v>
      </c>
      <c r="BZ77" s="176" t="s">
        <v>116</v>
      </c>
    </row>
    <row r="78" spans="8:78">
      <c r="H78" s="195">
        <v>8.4</v>
      </c>
      <c r="I78" s="273">
        <v>1.6190476190476188</v>
      </c>
      <c r="J78" s="195">
        <v>1</v>
      </c>
      <c r="K78" s="195">
        <v>3</v>
      </c>
      <c r="L78" s="186" t="s">
        <v>97</v>
      </c>
      <c r="M78" s="186" t="s">
        <v>98</v>
      </c>
      <c r="N78" s="130">
        <v>10</v>
      </c>
      <c r="O78" s="31" t="s">
        <v>116</v>
      </c>
      <c r="Q78" s="204">
        <v>9</v>
      </c>
      <c r="R78" s="274">
        <v>0.86111111111111116</v>
      </c>
      <c r="S78" s="138">
        <v>2</v>
      </c>
      <c r="T78" s="138">
        <v>2</v>
      </c>
      <c r="U78" s="130" t="s">
        <v>97</v>
      </c>
      <c r="V78" s="130" t="s">
        <v>98</v>
      </c>
      <c r="W78" s="186">
        <v>17</v>
      </c>
      <c r="X78" s="176" t="s">
        <v>122</v>
      </c>
      <c r="BJ78" s="203">
        <v>6</v>
      </c>
      <c r="BK78" s="273">
        <v>1.2916666666666667</v>
      </c>
      <c r="BL78" s="195">
        <v>1</v>
      </c>
      <c r="BM78" s="195">
        <v>3</v>
      </c>
      <c r="BN78" s="186" t="s">
        <v>96</v>
      </c>
      <c r="BO78" s="186" t="s">
        <v>98</v>
      </c>
      <c r="BP78" s="186">
        <v>10</v>
      </c>
      <c r="BQ78" s="176" t="s">
        <v>122</v>
      </c>
      <c r="BS78" s="203">
        <v>16.7</v>
      </c>
      <c r="BT78" s="273">
        <v>0.81437125748502992</v>
      </c>
      <c r="BU78" s="195">
        <v>2</v>
      </c>
      <c r="BV78" s="195">
        <v>3</v>
      </c>
      <c r="BW78" s="186" t="s">
        <v>96</v>
      </c>
      <c r="BX78" s="186" t="s">
        <v>98</v>
      </c>
      <c r="BY78" s="130">
        <v>15</v>
      </c>
      <c r="BZ78" s="176" t="s">
        <v>116</v>
      </c>
    </row>
    <row r="79" spans="8:78">
      <c r="H79" s="195">
        <v>9.1</v>
      </c>
      <c r="I79" s="273">
        <v>1.4945054945054945</v>
      </c>
      <c r="J79" s="195">
        <v>1</v>
      </c>
      <c r="K79" s="195">
        <v>4</v>
      </c>
      <c r="L79" s="186" t="s">
        <v>97</v>
      </c>
      <c r="M79" s="186" t="s">
        <v>98</v>
      </c>
      <c r="N79" s="130">
        <v>10</v>
      </c>
      <c r="O79" s="31" t="s">
        <v>116</v>
      </c>
      <c r="Q79" s="203">
        <v>11.5</v>
      </c>
      <c r="R79" s="273">
        <v>1.182608695652174</v>
      </c>
      <c r="S79" s="195">
        <v>2</v>
      </c>
      <c r="T79" s="195">
        <v>3</v>
      </c>
      <c r="U79" s="186" t="s">
        <v>97</v>
      </c>
      <c r="V79" s="186" t="s">
        <v>98</v>
      </c>
      <c r="W79" s="186">
        <v>17</v>
      </c>
      <c r="X79" s="176" t="s">
        <v>122</v>
      </c>
      <c r="BJ79" s="206">
        <v>7.8</v>
      </c>
      <c r="BK79" s="273">
        <v>0.99358974358974361</v>
      </c>
      <c r="BL79" s="212">
        <v>1</v>
      </c>
      <c r="BM79" s="212">
        <v>3</v>
      </c>
      <c r="BN79" s="278" t="s">
        <v>96</v>
      </c>
      <c r="BO79" s="278" t="s">
        <v>98</v>
      </c>
      <c r="BP79" s="186">
        <v>11</v>
      </c>
      <c r="BQ79" s="176" t="s">
        <v>122</v>
      </c>
      <c r="BS79" s="203">
        <v>24.3</v>
      </c>
      <c r="BT79" s="273">
        <v>0.55967078189300412</v>
      </c>
      <c r="BU79" s="195">
        <v>2</v>
      </c>
      <c r="BV79" s="195">
        <v>3</v>
      </c>
      <c r="BW79" s="186" t="s">
        <v>96</v>
      </c>
      <c r="BX79" s="186" t="s">
        <v>98</v>
      </c>
      <c r="BY79" s="130">
        <v>15</v>
      </c>
      <c r="BZ79" s="176" t="s">
        <v>116</v>
      </c>
    </row>
    <row r="80" spans="8:78">
      <c r="H80" s="195">
        <v>9.1</v>
      </c>
      <c r="I80" s="273">
        <v>1.4945054945054945</v>
      </c>
      <c r="J80" s="195">
        <v>1</v>
      </c>
      <c r="K80" s="195">
        <v>3</v>
      </c>
      <c r="L80" s="186" t="s">
        <v>97</v>
      </c>
      <c r="M80" s="186" t="s">
        <v>98</v>
      </c>
      <c r="N80" s="130">
        <v>10</v>
      </c>
      <c r="O80" s="31" t="s">
        <v>116</v>
      </c>
      <c r="Q80" s="203">
        <v>8.1</v>
      </c>
      <c r="R80" s="273">
        <v>1.6790123456790125</v>
      </c>
      <c r="S80" s="195">
        <v>2</v>
      </c>
      <c r="T80" s="195">
        <v>2</v>
      </c>
      <c r="U80" s="186" t="s">
        <v>97</v>
      </c>
      <c r="V80" s="186" t="s">
        <v>98</v>
      </c>
      <c r="W80" s="186">
        <v>17</v>
      </c>
      <c r="X80" s="176" t="s">
        <v>122</v>
      </c>
      <c r="BJ80" s="206">
        <v>7.4</v>
      </c>
      <c r="BK80" s="273">
        <v>1.0472972972972971</v>
      </c>
      <c r="BL80" s="212">
        <v>1</v>
      </c>
      <c r="BM80" s="212">
        <v>3</v>
      </c>
      <c r="BN80" s="278" t="s">
        <v>96</v>
      </c>
      <c r="BO80" s="278" t="s">
        <v>98</v>
      </c>
      <c r="BP80" s="186">
        <v>11</v>
      </c>
      <c r="BQ80" s="176" t="s">
        <v>122</v>
      </c>
      <c r="BS80" s="204">
        <v>11.8</v>
      </c>
      <c r="BT80" s="274">
        <v>1.1525423728813557</v>
      </c>
      <c r="BU80" s="138">
        <v>2</v>
      </c>
      <c r="BV80" s="138">
        <v>3</v>
      </c>
      <c r="BW80" s="130" t="s">
        <v>96</v>
      </c>
      <c r="BX80" s="130" t="s">
        <v>98</v>
      </c>
      <c r="BY80" s="130">
        <v>15</v>
      </c>
      <c r="BZ80" s="176" t="s">
        <v>116</v>
      </c>
    </row>
    <row r="81" spans="8:78">
      <c r="H81" s="195">
        <v>7.2</v>
      </c>
      <c r="I81" s="273">
        <v>1.8888888888888888</v>
      </c>
      <c r="J81" s="195">
        <v>1</v>
      </c>
      <c r="K81" s="195">
        <v>3</v>
      </c>
      <c r="L81" s="186" t="s">
        <v>97</v>
      </c>
      <c r="M81" s="186" t="s">
        <v>98</v>
      </c>
      <c r="N81" s="130">
        <v>10</v>
      </c>
      <c r="O81" s="31" t="s">
        <v>116</v>
      </c>
      <c r="Q81" s="203">
        <v>8.1</v>
      </c>
      <c r="R81" s="273">
        <v>0.95679012345679015</v>
      </c>
      <c r="S81" s="195">
        <v>2</v>
      </c>
      <c r="T81" s="195">
        <v>5</v>
      </c>
      <c r="U81" s="186" t="s">
        <v>97</v>
      </c>
      <c r="V81" s="186" t="s">
        <v>98</v>
      </c>
      <c r="W81" s="186">
        <v>19</v>
      </c>
      <c r="X81" s="176" t="s">
        <v>122</v>
      </c>
      <c r="BJ81" s="203">
        <v>12.1</v>
      </c>
      <c r="BK81" s="273">
        <v>0.64049586776859502</v>
      </c>
      <c r="BL81" s="195">
        <v>1</v>
      </c>
      <c r="BM81" s="195">
        <v>3</v>
      </c>
      <c r="BN81" s="186" t="s">
        <v>96</v>
      </c>
      <c r="BO81" s="186" t="s">
        <v>98</v>
      </c>
      <c r="BP81" s="186">
        <v>13</v>
      </c>
      <c r="BQ81" s="176" t="s">
        <v>122</v>
      </c>
      <c r="BS81" s="138">
        <v>6.7</v>
      </c>
      <c r="BT81" s="274">
        <v>1.1567164179104477</v>
      </c>
      <c r="BU81" s="138">
        <v>2</v>
      </c>
      <c r="BV81" s="138">
        <v>3</v>
      </c>
      <c r="BW81" s="130" t="s">
        <v>96</v>
      </c>
      <c r="BX81" s="130" t="s">
        <v>98</v>
      </c>
      <c r="BY81" s="130">
        <v>16</v>
      </c>
      <c r="BZ81" s="31" t="s">
        <v>116</v>
      </c>
    </row>
    <row r="82" spans="8:78">
      <c r="H82" s="138">
        <v>10.1</v>
      </c>
      <c r="I82" s="274">
        <v>1.3465346534653466</v>
      </c>
      <c r="J82" s="138">
        <v>1</v>
      </c>
      <c r="K82" s="138">
        <v>3</v>
      </c>
      <c r="L82" s="130" t="s">
        <v>97</v>
      </c>
      <c r="M82" s="130" t="s">
        <v>99</v>
      </c>
      <c r="N82" s="130">
        <v>10</v>
      </c>
      <c r="O82" s="31" t="s">
        <v>116</v>
      </c>
      <c r="Q82" s="204">
        <v>6.6</v>
      </c>
      <c r="R82" s="274">
        <v>1.1742424242424243</v>
      </c>
      <c r="S82" s="138">
        <v>2</v>
      </c>
      <c r="T82" s="138">
        <v>3</v>
      </c>
      <c r="U82" s="130" t="s">
        <v>97</v>
      </c>
      <c r="V82" s="130" t="s">
        <v>98</v>
      </c>
      <c r="W82" s="186">
        <v>19</v>
      </c>
      <c r="X82" s="176" t="s">
        <v>122</v>
      </c>
      <c r="BJ82" s="204">
        <v>9.1999999999999993</v>
      </c>
      <c r="BK82" s="274">
        <v>0.84239130434782616</v>
      </c>
      <c r="BL82" s="138">
        <v>1</v>
      </c>
      <c r="BM82" s="138">
        <v>3</v>
      </c>
      <c r="BN82" s="130" t="s">
        <v>96</v>
      </c>
      <c r="BO82" s="130" t="s">
        <v>98</v>
      </c>
      <c r="BP82" s="186">
        <v>13</v>
      </c>
      <c r="BQ82" s="176" t="s">
        <v>122</v>
      </c>
      <c r="BS82" s="138">
        <v>7.7</v>
      </c>
      <c r="BT82" s="274">
        <v>1.0064935064935066</v>
      </c>
      <c r="BU82" s="138">
        <v>2</v>
      </c>
      <c r="BV82" s="138">
        <v>3</v>
      </c>
      <c r="BW82" s="130" t="s">
        <v>96</v>
      </c>
      <c r="BX82" s="130" t="s">
        <v>98</v>
      </c>
      <c r="BY82" s="130">
        <v>16</v>
      </c>
      <c r="BZ82" s="31" t="s">
        <v>116</v>
      </c>
    </row>
    <row r="83" spans="8:78">
      <c r="H83" s="138">
        <v>8.4</v>
      </c>
      <c r="I83" s="274">
        <v>1.6190476190476188</v>
      </c>
      <c r="J83" s="138">
        <v>1</v>
      </c>
      <c r="K83" s="138">
        <v>3</v>
      </c>
      <c r="L83" s="130" t="s">
        <v>97</v>
      </c>
      <c r="M83" s="130" t="s">
        <v>98</v>
      </c>
      <c r="N83" s="130">
        <v>10</v>
      </c>
      <c r="O83" s="31" t="s">
        <v>116</v>
      </c>
      <c r="Q83" s="204">
        <v>8</v>
      </c>
      <c r="R83" s="274">
        <v>1.7</v>
      </c>
      <c r="S83" s="138">
        <v>2</v>
      </c>
      <c r="T83" s="138">
        <v>3</v>
      </c>
      <c r="U83" s="130" t="s">
        <v>97</v>
      </c>
      <c r="V83" s="130" t="s">
        <v>98</v>
      </c>
      <c r="W83" s="186">
        <v>19</v>
      </c>
      <c r="X83" s="176" t="s">
        <v>122</v>
      </c>
      <c r="BJ83" s="203">
        <v>21.8</v>
      </c>
      <c r="BK83" s="273">
        <v>0.62385321100917424</v>
      </c>
      <c r="BL83" s="195">
        <v>1</v>
      </c>
      <c r="BM83" s="195">
        <v>3</v>
      </c>
      <c r="BN83" s="186" t="s">
        <v>96</v>
      </c>
      <c r="BO83" s="186" t="s">
        <v>98</v>
      </c>
      <c r="BP83" s="186">
        <v>13</v>
      </c>
      <c r="BQ83" s="176" t="s">
        <v>122</v>
      </c>
      <c r="BS83" s="138">
        <v>8.3000000000000007</v>
      </c>
      <c r="BT83" s="274">
        <v>0.9337349397590361</v>
      </c>
      <c r="BU83" s="138">
        <v>2</v>
      </c>
      <c r="BV83" s="138">
        <v>3</v>
      </c>
      <c r="BW83" s="130" t="s">
        <v>96</v>
      </c>
      <c r="BX83" s="130" t="s">
        <v>98</v>
      </c>
      <c r="BY83" s="130">
        <v>16</v>
      </c>
      <c r="BZ83" s="31" t="s">
        <v>116</v>
      </c>
    </row>
    <row r="84" spans="8:78">
      <c r="H84" s="138">
        <v>11.5</v>
      </c>
      <c r="I84" s="274">
        <v>1.182608695652174</v>
      </c>
      <c r="J84" s="138">
        <v>1</v>
      </c>
      <c r="K84" s="138">
        <v>4</v>
      </c>
      <c r="L84" s="130" t="s">
        <v>97</v>
      </c>
      <c r="M84" s="130" t="s">
        <v>98</v>
      </c>
      <c r="N84" s="130">
        <v>10</v>
      </c>
      <c r="O84" s="31" t="s">
        <v>116</v>
      </c>
      <c r="Q84" s="195">
        <v>5.5</v>
      </c>
      <c r="R84" s="273">
        <v>1.4090909090909092</v>
      </c>
      <c r="S84" s="195">
        <v>2</v>
      </c>
      <c r="T84" s="195">
        <v>3</v>
      </c>
      <c r="U84" s="186" t="s">
        <v>97</v>
      </c>
      <c r="V84" s="186" t="s">
        <v>98</v>
      </c>
      <c r="W84" s="130">
        <v>20</v>
      </c>
      <c r="X84" s="200" t="s">
        <v>122</v>
      </c>
      <c r="BJ84" s="204">
        <v>15.5</v>
      </c>
      <c r="BK84" s="274">
        <v>0.8774193548387097</v>
      </c>
      <c r="BL84" s="138">
        <v>1</v>
      </c>
      <c r="BM84" s="138">
        <v>3</v>
      </c>
      <c r="BN84" s="130" t="s">
        <v>96</v>
      </c>
      <c r="BO84" s="130" t="s">
        <v>98</v>
      </c>
      <c r="BP84" s="186">
        <v>14</v>
      </c>
      <c r="BQ84" s="176" t="s">
        <v>122</v>
      </c>
      <c r="BS84" s="138">
        <v>20</v>
      </c>
      <c r="BT84" s="274">
        <v>0.38750000000000001</v>
      </c>
      <c r="BU84" s="138">
        <v>2</v>
      </c>
      <c r="BV84" s="138">
        <v>3</v>
      </c>
      <c r="BW84" s="130" t="s">
        <v>96</v>
      </c>
      <c r="BX84" s="130" t="s">
        <v>98</v>
      </c>
      <c r="BY84" s="130">
        <v>16</v>
      </c>
      <c r="BZ84" s="31" t="s">
        <v>116</v>
      </c>
    </row>
    <row r="85" spans="8:78">
      <c r="H85" s="138">
        <v>15.2</v>
      </c>
      <c r="I85" s="274">
        <v>0.89473684210526316</v>
      </c>
      <c r="J85" s="138">
        <v>1</v>
      </c>
      <c r="K85" s="138">
        <v>3</v>
      </c>
      <c r="L85" s="130" t="s">
        <v>97</v>
      </c>
      <c r="M85" s="130" t="s">
        <v>112</v>
      </c>
      <c r="N85" s="130">
        <v>10</v>
      </c>
      <c r="O85" s="31" t="s">
        <v>116</v>
      </c>
      <c r="Q85" s="138">
        <v>7.2</v>
      </c>
      <c r="R85" s="274">
        <v>1.0763888888888888</v>
      </c>
      <c r="S85" s="138">
        <v>2</v>
      </c>
      <c r="T85" s="138">
        <v>3</v>
      </c>
      <c r="U85" s="130" t="s">
        <v>97</v>
      </c>
      <c r="V85" s="130" t="s">
        <v>98</v>
      </c>
      <c r="W85" s="130">
        <v>20</v>
      </c>
      <c r="X85" s="200" t="s">
        <v>122</v>
      </c>
      <c r="BJ85" s="203">
        <v>7.8</v>
      </c>
      <c r="BK85" s="273">
        <v>0.99358974358974361</v>
      </c>
      <c r="BL85" s="195">
        <v>1</v>
      </c>
      <c r="BM85" s="195">
        <v>3</v>
      </c>
      <c r="BN85" s="186" t="s">
        <v>96</v>
      </c>
      <c r="BO85" s="186" t="s">
        <v>98</v>
      </c>
      <c r="BP85" s="186">
        <v>16</v>
      </c>
      <c r="BQ85" s="176" t="s">
        <v>122</v>
      </c>
      <c r="BS85" s="138">
        <v>12</v>
      </c>
      <c r="BT85" s="274">
        <v>0.64583333333333337</v>
      </c>
      <c r="BU85" s="138">
        <v>2</v>
      </c>
      <c r="BV85" s="138">
        <v>3</v>
      </c>
      <c r="BW85" s="130" t="s">
        <v>96</v>
      </c>
      <c r="BX85" s="130" t="s">
        <v>98</v>
      </c>
      <c r="BY85" s="130">
        <v>16</v>
      </c>
      <c r="BZ85" s="31" t="s">
        <v>116</v>
      </c>
    </row>
    <row r="86" spans="8:78">
      <c r="H86" s="138">
        <v>13.1</v>
      </c>
      <c r="I86" s="274">
        <v>1.0381679389312977</v>
      </c>
      <c r="J86" s="138">
        <v>1</v>
      </c>
      <c r="K86" s="138">
        <v>3</v>
      </c>
      <c r="L86" s="130" t="s">
        <v>97</v>
      </c>
      <c r="M86" s="130" t="s">
        <v>77</v>
      </c>
      <c r="N86" s="130">
        <v>10</v>
      </c>
      <c r="O86" s="31" t="s">
        <v>116</v>
      </c>
      <c r="Q86" s="138">
        <v>5.9</v>
      </c>
      <c r="R86" s="274">
        <v>1.3135593220338981</v>
      </c>
      <c r="S86" s="138">
        <v>2</v>
      </c>
      <c r="T86" s="138">
        <v>5</v>
      </c>
      <c r="U86" s="130" t="s">
        <v>97</v>
      </c>
      <c r="V86" s="130" t="s">
        <v>98</v>
      </c>
      <c r="W86" s="130">
        <v>20</v>
      </c>
      <c r="X86" s="200" t="s">
        <v>122</v>
      </c>
      <c r="BJ86" s="203">
        <v>14.4</v>
      </c>
      <c r="BK86" s="273">
        <v>0.94444444444444442</v>
      </c>
      <c r="BL86" s="195">
        <v>1</v>
      </c>
      <c r="BM86" s="195">
        <v>4</v>
      </c>
      <c r="BN86" s="186" t="s">
        <v>96</v>
      </c>
      <c r="BO86" s="186" t="s">
        <v>98</v>
      </c>
      <c r="BP86" s="186">
        <v>16</v>
      </c>
      <c r="BQ86" s="176" t="s">
        <v>122</v>
      </c>
      <c r="BS86" s="195">
        <v>10.4</v>
      </c>
      <c r="BT86" s="273">
        <v>1.3076923076923077</v>
      </c>
      <c r="BU86" s="195">
        <v>2</v>
      </c>
      <c r="BV86" s="195">
        <v>3</v>
      </c>
      <c r="BW86" s="186" t="s">
        <v>114</v>
      </c>
      <c r="BX86" s="186" t="s">
        <v>98</v>
      </c>
      <c r="BY86" s="130">
        <v>16</v>
      </c>
      <c r="BZ86" s="31" t="s">
        <v>116</v>
      </c>
    </row>
    <row r="87" spans="8:78">
      <c r="H87" s="138">
        <v>11.6</v>
      </c>
      <c r="I87" s="274">
        <v>1.1724137931034482</v>
      </c>
      <c r="J87" s="138">
        <v>1</v>
      </c>
      <c r="K87" s="138">
        <v>3</v>
      </c>
      <c r="L87" s="130" t="s">
        <v>97</v>
      </c>
      <c r="M87" s="130" t="s">
        <v>98</v>
      </c>
      <c r="N87" s="130">
        <v>10</v>
      </c>
      <c r="O87" s="31" t="s">
        <v>116</v>
      </c>
      <c r="Q87" s="195">
        <v>9.6999999999999993</v>
      </c>
      <c r="R87" s="273">
        <v>1.4020618556701032</v>
      </c>
      <c r="S87" s="195">
        <v>2</v>
      </c>
      <c r="T87" s="195">
        <v>3</v>
      </c>
      <c r="U87" s="186" t="s">
        <v>97</v>
      </c>
      <c r="V87" s="186" t="s">
        <v>98</v>
      </c>
      <c r="W87" s="130">
        <v>20</v>
      </c>
      <c r="X87" s="200" t="s">
        <v>122</v>
      </c>
      <c r="BJ87" s="203">
        <v>14.8</v>
      </c>
      <c r="BK87" s="273">
        <v>0.91891891891891886</v>
      </c>
      <c r="BL87" s="195">
        <v>1</v>
      </c>
      <c r="BM87" s="195">
        <v>3</v>
      </c>
      <c r="BN87" s="186" t="s">
        <v>96</v>
      </c>
      <c r="BO87" s="186" t="s">
        <v>98</v>
      </c>
      <c r="BP87" s="186">
        <v>17</v>
      </c>
      <c r="BQ87" s="176" t="s">
        <v>122</v>
      </c>
      <c r="BS87" s="195">
        <v>13.7</v>
      </c>
      <c r="BT87" s="273">
        <v>0.99270072992700731</v>
      </c>
      <c r="BU87" s="195">
        <v>2</v>
      </c>
      <c r="BV87" s="195">
        <v>3</v>
      </c>
      <c r="BW87" s="186" t="s">
        <v>96</v>
      </c>
      <c r="BX87" s="186" t="s">
        <v>98</v>
      </c>
      <c r="BY87" s="130">
        <v>16</v>
      </c>
      <c r="BZ87" s="31" t="s">
        <v>116</v>
      </c>
    </row>
    <row r="88" spans="8:78">
      <c r="H88" s="138">
        <v>11.8</v>
      </c>
      <c r="I88" s="274">
        <v>1.1525423728813557</v>
      </c>
      <c r="J88" s="138">
        <v>1</v>
      </c>
      <c r="K88" s="138">
        <v>3</v>
      </c>
      <c r="L88" s="130" t="s">
        <v>97</v>
      </c>
      <c r="M88" s="130" t="s">
        <v>98</v>
      </c>
      <c r="N88" s="130">
        <v>10</v>
      </c>
      <c r="O88" s="31" t="s">
        <v>116</v>
      </c>
      <c r="BJ88" s="203">
        <v>8.8000000000000007</v>
      </c>
      <c r="BK88" s="273">
        <v>1.5454545454545452</v>
      </c>
      <c r="BL88" s="195">
        <v>1</v>
      </c>
      <c r="BM88" s="195">
        <v>3</v>
      </c>
      <c r="BN88" s="186" t="s">
        <v>96</v>
      </c>
      <c r="BO88" s="186" t="s">
        <v>98</v>
      </c>
      <c r="BP88" s="186">
        <v>17</v>
      </c>
      <c r="BQ88" s="176" t="s">
        <v>122</v>
      </c>
      <c r="BS88" s="138">
        <v>11.1</v>
      </c>
      <c r="BT88" s="274">
        <v>1.2252252252252251</v>
      </c>
      <c r="BU88" s="138">
        <v>2</v>
      </c>
      <c r="BV88" s="138">
        <v>5</v>
      </c>
      <c r="BW88" s="130" t="s">
        <v>96</v>
      </c>
      <c r="BX88" s="130" t="s">
        <v>98</v>
      </c>
      <c r="BY88" s="130">
        <v>16</v>
      </c>
      <c r="BZ88" s="31" t="s">
        <v>116</v>
      </c>
    </row>
    <row r="89" spans="8:78">
      <c r="H89" s="138">
        <v>7.3</v>
      </c>
      <c r="I89" s="274">
        <v>1.8630136986301369</v>
      </c>
      <c r="J89" s="138">
        <v>1</v>
      </c>
      <c r="K89" s="138">
        <v>3</v>
      </c>
      <c r="L89" s="130" t="s">
        <v>97</v>
      </c>
      <c r="M89" s="130" t="s">
        <v>77</v>
      </c>
      <c r="N89" s="130">
        <v>10</v>
      </c>
      <c r="O89" s="31" t="s">
        <v>116</v>
      </c>
      <c r="BJ89" s="204">
        <v>5.0999999999999996</v>
      </c>
      <c r="BK89" s="274">
        <v>1.5196078431372551</v>
      </c>
      <c r="BL89" s="138">
        <v>1</v>
      </c>
      <c r="BM89" s="138">
        <v>3</v>
      </c>
      <c r="BN89" s="130" t="s">
        <v>96</v>
      </c>
      <c r="BO89" s="130" t="s">
        <v>98</v>
      </c>
      <c r="BP89" s="186">
        <v>19</v>
      </c>
      <c r="BQ89" s="176" t="s">
        <v>122</v>
      </c>
      <c r="BS89" s="138">
        <v>7.1</v>
      </c>
      <c r="BT89" s="274">
        <v>1.091549295774648</v>
      </c>
      <c r="BU89" s="138">
        <v>2</v>
      </c>
      <c r="BV89" s="138">
        <v>3</v>
      </c>
      <c r="BW89" s="130" t="s">
        <v>114</v>
      </c>
      <c r="BX89" s="130" t="s">
        <v>98</v>
      </c>
      <c r="BY89" s="130">
        <v>17</v>
      </c>
      <c r="BZ89" s="176" t="s">
        <v>116</v>
      </c>
    </row>
    <row r="90" spans="8:78">
      <c r="H90" s="209">
        <v>5.3</v>
      </c>
      <c r="I90" s="273">
        <v>1.4622641509433962</v>
      </c>
      <c r="J90" s="209">
        <v>1</v>
      </c>
      <c r="K90" s="209">
        <v>3</v>
      </c>
      <c r="L90" s="276" t="s">
        <v>97</v>
      </c>
      <c r="M90" s="276" t="s">
        <v>98</v>
      </c>
      <c r="N90" s="130">
        <v>11</v>
      </c>
      <c r="O90" s="31" t="s">
        <v>116</v>
      </c>
      <c r="BJ90" s="204">
        <v>15</v>
      </c>
      <c r="BK90" s="274">
        <v>0.51666666666666672</v>
      </c>
      <c r="BL90" s="138">
        <v>1</v>
      </c>
      <c r="BM90" s="138">
        <v>3</v>
      </c>
      <c r="BN90" s="130" t="s">
        <v>96</v>
      </c>
      <c r="BO90" s="130" t="s">
        <v>98</v>
      </c>
      <c r="BP90" s="186">
        <v>19</v>
      </c>
      <c r="BQ90" s="176" t="s">
        <v>122</v>
      </c>
      <c r="BS90" s="138">
        <v>6.5</v>
      </c>
      <c r="BT90" s="274">
        <v>1.1923076923076923</v>
      </c>
      <c r="BU90" s="138">
        <v>2</v>
      </c>
      <c r="BV90" s="138">
        <v>3</v>
      </c>
      <c r="BW90" s="130" t="s">
        <v>96</v>
      </c>
      <c r="BX90" s="130" t="s">
        <v>98</v>
      </c>
      <c r="BY90" s="130">
        <v>17</v>
      </c>
      <c r="BZ90" s="176" t="s">
        <v>116</v>
      </c>
    </row>
    <row r="91" spans="8:78">
      <c r="H91" s="210">
        <v>5.4</v>
      </c>
      <c r="I91" s="274">
        <v>1.4351851851851851</v>
      </c>
      <c r="J91" s="210">
        <v>1</v>
      </c>
      <c r="K91" s="210">
        <v>3</v>
      </c>
      <c r="L91" s="277" t="s">
        <v>97</v>
      </c>
      <c r="M91" s="277" t="s">
        <v>112</v>
      </c>
      <c r="N91" s="130">
        <v>11</v>
      </c>
      <c r="O91" s="31" t="s">
        <v>116</v>
      </c>
      <c r="BJ91" s="203">
        <v>9.3000000000000007</v>
      </c>
      <c r="BK91" s="273">
        <v>1.4623655913978493</v>
      </c>
      <c r="BL91" s="195">
        <v>1</v>
      </c>
      <c r="BM91" s="195">
        <v>3</v>
      </c>
      <c r="BN91" s="186" t="s">
        <v>96</v>
      </c>
      <c r="BO91" s="186" t="s">
        <v>98</v>
      </c>
      <c r="BP91" s="186">
        <v>19</v>
      </c>
      <c r="BQ91" s="176" t="s">
        <v>122</v>
      </c>
      <c r="BS91" s="138">
        <v>7</v>
      </c>
      <c r="BT91" s="274">
        <v>1.1071428571428572</v>
      </c>
      <c r="BU91" s="138">
        <v>2</v>
      </c>
      <c r="BV91" s="138">
        <v>3</v>
      </c>
      <c r="BW91" s="130" t="s">
        <v>96</v>
      </c>
      <c r="BX91" s="130" t="s">
        <v>98</v>
      </c>
      <c r="BY91" s="130">
        <v>17</v>
      </c>
      <c r="BZ91" s="176" t="s">
        <v>116</v>
      </c>
    </row>
    <row r="92" spans="8:78">
      <c r="H92" s="210">
        <v>5.6</v>
      </c>
      <c r="I92" s="274">
        <v>1.3839285714285716</v>
      </c>
      <c r="J92" s="210">
        <v>1</v>
      </c>
      <c r="K92" s="210">
        <v>3</v>
      </c>
      <c r="L92" s="277" t="s">
        <v>97</v>
      </c>
      <c r="M92" s="277" t="s">
        <v>98</v>
      </c>
      <c r="N92" s="130">
        <v>11</v>
      </c>
      <c r="O92" s="31" t="s">
        <v>116</v>
      </c>
      <c r="BJ92" s="203">
        <v>9.1</v>
      </c>
      <c r="BK92" s="273">
        <v>1.4945054945054945</v>
      </c>
      <c r="BL92" s="195">
        <v>1</v>
      </c>
      <c r="BM92" s="195">
        <v>3</v>
      </c>
      <c r="BN92" s="186" t="s">
        <v>96</v>
      </c>
      <c r="BO92" s="186" t="s">
        <v>98</v>
      </c>
      <c r="BP92" s="186">
        <v>19</v>
      </c>
      <c r="BQ92" s="176" t="s">
        <v>122</v>
      </c>
      <c r="BS92" s="138">
        <v>10</v>
      </c>
      <c r="BT92" s="274">
        <v>0.77500000000000002</v>
      </c>
      <c r="BU92" s="138">
        <v>2</v>
      </c>
      <c r="BV92" s="138">
        <v>3</v>
      </c>
      <c r="BW92" s="130" t="s">
        <v>96</v>
      </c>
      <c r="BX92" s="130" t="s">
        <v>98</v>
      </c>
      <c r="BY92" s="130">
        <v>17</v>
      </c>
      <c r="BZ92" s="176" t="s">
        <v>116</v>
      </c>
    </row>
    <row r="93" spans="8:78">
      <c r="H93" s="210">
        <v>8.3000000000000007</v>
      </c>
      <c r="I93" s="274">
        <v>0.9337349397590361</v>
      </c>
      <c r="J93" s="210">
        <v>1</v>
      </c>
      <c r="K93" s="210">
        <v>4</v>
      </c>
      <c r="L93" s="277" t="s">
        <v>97</v>
      </c>
      <c r="M93" s="277" t="s">
        <v>99</v>
      </c>
      <c r="N93" s="130">
        <v>11</v>
      </c>
      <c r="O93" s="31" t="s">
        <v>116</v>
      </c>
      <c r="BJ93" s="204">
        <v>9.1999999999999993</v>
      </c>
      <c r="BK93" s="274">
        <v>1.4782608695652175</v>
      </c>
      <c r="BL93" s="138">
        <v>1</v>
      </c>
      <c r="BM93" s="138">
        <v>3</v>
      </c>
      <c r="BN93" s="130" t="s">
        <v>96</v>
      </c>
      <c r="BO93" s="130" t="s">
        <v>98</v>
      </c>
      <c r="BP93" s="186">
        <v>19</v>
      </c>
      <c r="BQ93" s="176" t="s">
        <v>122</v>
      </c>
      <c r="BS93" s="138">
        <v>6</v>
      </c>
      <c r="BT93" s="274">
        <v>1.2916666666666667</v>
      </c>
      <c r="BU93" s="138">
        <v>2</v>
      </c>
      <c r="BV93" s="138">
        <v>3</v>
      </c>
      <c r="BW93" s="130" t="s">
        <v>96</v>
      </c>
      <c r="BX93" s="130" t="s">
        <v>98</v>
      </c>
      <c r="BY93" s="130">
        <v>17</v>
      </c>
      <c r="BZ93" s="176" t="s">
        <v>116</v>
      </c>
    </row>
    <row r="94" spans="8:78">
      <c r="H94" s="210">
        <v>5.9</v>
      </c>
      <c r="I94" s="274">
        <v>1.3135593220338981</v>
      </c>
      <c r="J94" s="210">
        <v>1</v>
      </c>
      <c r="K94" s="210">
        <v>4</v>
      </c>
      <c r="L94" s="277" t="s">
        <v>97</v>
      </c>
      <c r="M94" s="277" t="s">
        <v>98</v>
      </c>
      <c r="N94" s="130">
        <v>11</v>
      </c>
      <c r="O94" s="31" t="s">
        <v>116</v>
      </c>
      <c r="BJ94" s="138">
        <v>10.199999999999999</v>
      </c>
      <c r="BK94" s="274">
        <v>0.75980392156862753</v>
      </c>
      <c r="BL94" s="138">
        <v>1</v>
      </c>
      <c r="BM94" s="138">
        <v>3</v>
      </c>
      <c r="BN94" s="130" t="s">
        <v>96</v>
      </c>
      <c r="BO94" s="130" t="s">
        <v>98</v>
      </c>
      <c r="BP94" s="130">
        <v>20</v>
      </c>
      <c r="BQ94" s="200" t="s">
        <v>122</v>
      </c>
      <c r="BS94" s="138">
        <v>8.5</v>
      </c>
      <c r="BT94" s="274">
        <v>0.91176470588235292</v>
      </c>
      <c r="BU94" s="138">
        <v>2</v>
      </c>
      <c r="BV94" s="138">
        <v>3</v>
      </c>
      <c r="BW94" s="130" t="s">
        <v>96</v>
      </c>
      <c r="BX94" s="130" t="s">
        <v>98</v>
      </c>
      <c r="BY94" s="130">
        <v>17</v>
      </c>
      <c r="BZ94" s="176" t="s">
        <v>116</v>
      </c>
    </row>
    <row r="95" spans="8:78">
      <c r="H95" s="210">
        <v>5.4</v>
      </c>
      <c r="I95" s="274">
        <v>1.4351851851851851</v>
      </c>
      <c r="J95" s="210">
        <v>1</v>
      </c>
      <c r="K95" s="210">
        <v>4</v>
      </c>
      <c r="L95" s="277" t="s">
        <v>97</v>
      </c>
      <c r="M95" s="277" t="s">
        <v>98</v>
      </c>
      <c r="N95" s="130">
        <v>11</v>
      </c>
      <c r="O95" s="31" t="s">
        <v>116</v>
      </c>
      <c r="BS95" s="138">
        <v>9.9</v>
      </c>
      <c r="BT95" s="274">
        <v>0.78282828282828276</v>
      </c>
      <c r="BU95" s="138">
        <v>2</v>
      </c>
      <c r="BV95" s="138">
        <v>4</v>
      </c>
      <c r="BW95" s="130" t="s">
        <v>96</v>
      </c>
      <c r="BX95" s="130" t="s">
        <v>98</v>
      </c>
      <c r="BY95" s="130">
        <v>17</v>
      </c>
      <c r="BZ95" s="176" t="s">
        <v>116</v>
      </c>
    </row>
    <row r="96" spans="8:78">
      <c r="H96" s="210">
        <v>4.0999999999999996</v>
      </c>
      <c r="I96" s="274">
        <v>1.8902439024390245</v>
      </c>
      <c r="J96" s="210">
        <v>1</v>
      </c>
      <c r="K96" s="210">
        <v>3</v>
      </c>
      <c r="L96" s="277" t="s">
        <v>97</v>
      </c>
      <c r="M96" s="277" t="s">
        <v>99</v>
      </c>
      <c r="N96" s="130">
        <v>11</v>
      </c>
      <c r="O96" s="31" t="s">
        <v>116</v>
      </c>
      <c r="BS96" s="138">
        <v>9.8000000000000007</v>
      </c>
      <c r="BT96" s="274">
        <v>0.79081632653061218</v>
      </c>
      <c r="BU96" s="138">
        <v>2</v>
      </c>
      <c r="BV96" s="138">
        <v>3</v>
      </c>
      <c r="BW96" s="130" t="s">
        <v>96</v>
      </c>
      <c r="BX96" s="130" t="s">
        <v>98</v>
      </c>
      <c r="BY96" s="130">
        <v>17</v>
      </c>
      <c r="BZ96" s="176" t="s">
        <v>116</v>
      </c>
    </row>
    <row r="97" spans="8:78">
      <c r="H97" s="210">
        <v>4.0999999999999996</v>
      </c>
      <c r="I97" s="274">
        <v>1.8902439024390245</v>
      </c>
      <c r="J97" s="210">
        <v>1</v>
      </c>
      <c r="K97" s="210">
        <v>3</v>
      </c>
      <c r="L97" s="277" t="s">
        <v>97</v>
      </c>
      <c r="M97" s="277" t="s">
        <v>98</v>
      </c>
      <c r="N97" s="130">
        <v>11</v>
      </c>
      <c r="O97" s="31" t="s">
        <v>116</v>
      </c>
      <c r="BS97" s="195">
        <v>10.4</v>
      </c>
      <c r="BT97" s="273">
        <v>1.3076923076923077</v>
      </c>
      <c r="BU97" s="195">
        <v>2</v>
      </c>
      <c r="BV97" s="195">
        <v>4</v>
      </c>
      <c r="BW97" s="186" t="s">
        <v>114</v>
      </c>
      <c r="BX97" s="186" t="s">
        <v>98</v>
      </c>
      <c r="BY97" s="130">
        <v>17</v>
      </c>
      <c r="BZ97" s="176" t="s">
        <v>116</v>
      </c>
    </row>
    <row r="98" spans="8:78">
      <c r="H98" s="210">
        <v>4.5</v>
      </c>
      <c r="I98" s="274">
        <v>1.7222222222222223</v>
      </c>
      <c r="J98" s="210">
        <v>1</v>
      </c>
      <c r="K98" s="210">
        <v>3</v>
      </c>
      <c r="L98" s="277" t="s">
        <v>97</v>
      </c>
      <c r="M98" s="277" t="s">
        <v>98</v>
      </c>
      <c r="N98" s="130">
        <v>11</v>
      </c>
      <c r="O98" s="31" t="s">
        <v>116</v>
      </c>
      <c r="BS98" s="138">
        <v>9.8000000000000007</v>
      </c>
      <c r="BT98" s="274">
        <v>1.3877551020408161</v>
      </c>
      <c r="BU98" s="138">
        <v>2</v>
      </c>
      <c r="BV98" s="138">
        <v>3</v>
      </c>
      <c r="BW98" s="130" t="s">
        <v>96</v>
      </c>
      <c r="BX98" s="130" t="s">
        <v>98</v>
      </c>
      <c r="BY98" s="130">
        <v>17</v>
      </c>
      <c r="BZ98" s="176" t="s">
        <v>116</v>
      </c>
    </row>
    <row r="99" spans="8:78">
      <c r="H99" s="210">
        <v>5.7</v>
      </c>
      <c r="I99" s="274">
        <v>1.3596491228070176</v>
      </c>
      <c r="J99" s="210">
        <v>1</v>
      </c>
      <c r="K99" s="210">
        <v>4</v>
      </c>
      <c r="L99" s="277" t="s">
        <v>97</v>
      </c>
      <c r="M99" s="277" t="s">
        <v>98</v>
      </c>
      <c r="N99" s="130">
        <v>11</v>
      </c>
      <c r="O99" s="31" t="s">
        <v>116</v>
      </c>
      <c r="BS99" s="138">
        <v>9.6</v>
      </c>
      <c r="BT99" s="274">
        <v>1.4166666666666667</v>
      </c>
      <c r="BU99" s="138">
        <v>2</v>
      </c>
      <c r="BV99" s="138">
        <v>3</v>
      </c>
      <c r="BW99" s="130" t="s">
        <v>96</v>
      </c>
      <c r="BX99" s="130" t="s">
        <v>98</v>
      </c>
      <c r="BY99" s="130">
        <v>17</v>
      </c>
      <c r="BZ99" s="176" t="s">
        <v>116</v>
      </c>
    </row>
    <row r="100" spans="8:78">
      <c r="H100" s="210">
        <v>6.2</v>
      </c>
      <c r="I100" s="274">
        <v>1.25</v>
      </c>
      <c r="J100" s="210">
        <v>1</v>
      </c>
      <c r="K100" s="210">
        <v>4</v>
      </c>
      <c r="L100" s="277" t="s">
        <v>97</v>
      </c>
      <c r="M100" s="277" t="s">
        <v>98</v>
      </c>
      <c r="N100" s="130">
        <v>11</v>
      </c>
      <c r="O100" s="31" t="s">
        <v>116</v>
      </c>
      <c r="BS100" s="138">
        <v>10.6</v>
      </c>
      <c r="BT100" s="274">
        <v>1.2830188679245282</v>
      </c>
      <c r="BU100" s="138">
        <v>2</v>
      </c>
      <c r="BV100" s="138">
        <v>3</v>
      </c>
      <c r="BW100" s="130" t="s">
        <v>96</v>
      </c>
      <c r="BX100" s="130" t="s">
        <v>98</v>
      </c>
      <c r="BY100" s="130">
        <v>17</v>
      </c>
      <c r="BZ100" s="176" t="s">
        <v>116</v>
      </c>
    </row>
    <row r="101" spans="8:78">
      <c r="H101" s="210">
        <v>5</v>
      </c>
      <c r="I101" s="274">
        <v>1.55</v>
      </c>
      <c r="J101" s="210">
        <v>1</v>
      </c>
      <c r="K101" s="210">
        <v>3</v>
      </c>
      <c r="L101" s="277" t="s">
        <v>97</v>
      </c>
      <c r="M101" s="277" t="s">
        <v>98</v>
      </c>
      <c r="N101" s="130">
        <v>11</v>
      </c>
      <c r="O101" s="31" t="s">
        <v>116</v>
      </c>
      <c r="BS101" s="138">
        <v>11.5</v>
      </c>
      <c r="BT101" s="274">
        <v>1.182608695652174</v>
      </c>
      <c r="BU101" s="138">
        <v>2</v>
      </c>
      <c r="BV101" s="138">
        <v>3</v>
      </c>
      <c r="BW101" s="130" t="s">
        <v>96</v>
      </c>
      <c r="BX101" s="130" t="s">
        <v>98</v>
      </c>
      <c r="BY101" s="130">
        <v>17</v>
      </c>
      <c r="BZ101" s="176" t="s">
        <v>116</v>
      </c>
    </row>
    <row r="102" spans="8:78">
      <c r="H102" s="210">
        <v>6.2</v>
      </c>
      <c r="I102" s="274">
        <v>1.25</v>
      </c>
      <c r="J102" s="210">
        <v>1</v>
      </c>
      <c r="K102" s="210">
        <v>3</v>
      </c>
      <c r="L102" s="277" t="s">
        <v>97</v>
      </c>
      <c r="M102" s="277" t="s">
        <v>100</v>
      </c>
      <c r="N102" s="130">
        <v>11</v>
      </c>
      <c r="O102" s="31" t="s">
        <v>116</v>
      </c>
      <c r="BS102" s="138">
        <v>10.8</v>
      </c>
      <c r="BT102" s="274">
        <v>1.2592592592592591</v>
      </c>
      <c r="BU102" s="138">
        <v>2</v>
      </c>
      <c r="BV102" s="138">
        <v>3</v>
      </c>
      <c r="BW102" s="130" t="s">
        <v>96</v>
      </c>
      <c r="BX102" s="130" t="s">
        <v>98</v>
      </c>
      <c r="BY102" s="130">
        <v>17</v>
      </c>
      <c r="BZ102" s="176" t="s">
        <v>116</v>
      </c>
    </row>
    <row r="103" spans="8:78">
      <c r="H103" s="209">
        <v>11.8</v>
      </c>
      <c r="I103" s="273">
        <v>1.1525423728813557</v>
      </c>
      <c r="J103" s="209">
        <v>1</v>
      </c>
      <c r="K103" s="209">
        <v>3</v>
      </c>
      <c r="L103" s="276" t="s">
        <v>97</v>
      </c>
      <c r="M103" s="276" t="s">
        <v>98</v>
      </c>
      <c r="N103" s="130">
        <v>11</v>
      </c>
      <c r="O103" s="31" t="s">
        <v>116</v>
      </c>
      <c r="BS103" s="203">
        <v>6</v>
      </c>
      <c r="BT103" s="273">
        <v>1.2916666666666667</v>
      </c>
      <c r="BU103" s="195">
        <v>2</v>
      </c>
      <c r="BV103" s="195">
        <v>3</v>
      </c>
      <c r="BW103" s="186" t="s">
        <v>96</v>
      </c>
      <c r="BX103" s="186" t="s">
        <v>98</v>
      </c>
      <c r="BY103" s="130">
        <v>18</v>
      </c>
      <c r="BZ103" s="176" t="s">
        <v>116</v>
      </c>
    </row>
    <row r="104" spans="8:78">
      <c r="H104" s="209">
        <v>8.6</v>
      </c>
      <c r="I104" s="273">
        <v>1.5813953488372092</v>
      </c>
      <c r="J104" s="209">
        <v>1</v>
      </c>
      <c r="K104" s="209">
        <v>3</v>
      </c>
      <c r="L104" s="276" t="s">
        <v>97</v>
      </c>
      <c r="M104" s="276" t="s">
        <v>98</v>
      </c>
      <c r="N104" s="130">
        <v>11</v>
      </c>
      <c r="O104" s="31" t="s">
        <v>116</v>
      </c>
      <c r="BS104" s="204">
        <v>14</v>
      </c>
      <c r="BT104" s="274">
        <v>0.5535714285714286</v>
      </c>
      <c r="BU104" s="138">
        <v>2</v>
      </c>
      <c r="BV104" s="138">
        <v>3</v>
      </c>
      <c r="BW104" s="130" t="s">
        <v>96</v>
      </c>
      <c r="BX104" s="130" t="s">
        <v>98</v>
      </c>
      <c r="BY104" s="130">
        <v>18</v>
      </c>
      <c r="BZ104" s="176" t="s">
        <v>116</v>
      </c>
    </row>
    <row r="105" spans="8:78">
      <c r="H105" s="210">
        <v>10.1</v>
      </c>
      <c r="I105" s="274">
        <v>1.3465346534653466</v>
      </c>
      <c r="J105" s="210">
        <v>1</v>
      </c>
      <c r="K105" s="210">
        <v>3</v>
      </c>
      <c r="L105" s="277" t="s">
        <v>97</v>
      </c>
      <c r="M105" s="277" t="s">
        <v>98</v>
      </c>
      <c r="N105" s="130">
        <v>11</v>
      </c>
      <c r="O105" s="31" t="s">
        <v>116</v>
      </c>
      <c r="BS105" s="204">
        <v>7.2</v>
      </c>
      <c r="BT105" s="274">
        <v>1.0763888888888888</v>
      </c>
      <c r="BU105" s="138">
        <v>2</v>
      </c>
      <c r="BV105" s="138">
        <v>3</v>
      </c>
      <c r="BW105" s="130" t="s">
        <v>96</v>
      </c>
      <c r="BX105" s="130" t="s">
        <v>98</v>
      </c>
      <c r="BY105" s="130">
        <v>18</v>
      </c>
      <c r="BZ105" s="176" t="s">
        <v>116</v>
      </c>
    </row>
    <row r="106" spans="8:78">
      <c r="H106" s="210">
        <v>7.6</v>
      </c>
      <c r="I106" s="274">
        <v>1.7894736842105263</v>
      </c>
      <c r="J106" s="210">
        <v>1</v>
      </c>
      <c r="K106" s="210">
        <v>4</v>
      </c>
      <c r="L106" s="277" t="s">
        <v>97</v>
      </c>
      <c r="M106" s="277" t="s">
        <v>99</v>
      </c>
      <c r="N106" s="130">
        <v>11</v>
      </c>
      <c r="O106" s="31" t="s">
        <v>116</v>
      </c>
      <c r="BS106" s="204">
        <v>6.5</v>
      </c>
      <c r="BT106" s="274">
        <v>1.1923076923076923</v>
      </c>
      <c r="BU106" s="138">
        <v>2</v>
      </c>
      <c r="BV106" s="138">
        <v>3</v>
      </c>
      <c r="BW106" s="130" t="s">
        <v>96</v>
      </c>
      <c r="BX106" s="130" t="s">
        <v>98</v>
      </c>
      <c r="BY106" s="130">
        <v>18</v>
      </c>
      <c r="BZ106" s="176" t="s">
        <v>116</v>
      </c>
    </row>
    <row r="107" spans="8:78">
      <c r="H107" s="210">
        <v>8.4</v>
      </c>
      <c r="I107" s="274">
        <v>1.6190476190476188</v>
      </c>
      <c r="J107" s="210">
        <v>1</v>
      </c>
      <c r="K107" s="210">
        <v>3</v>
      </c>
      <c r="L107" s="277" t="s">
        <v>97</v>
      </c>
      <c r="M107" s="277" t="s">
        <v>112</v>
      </c>
      <c r="N107" s="130">
        <v>11</v>
      </c>
      <c r="O107" s="31" t="s">
        <v>116</v>
      </c>
      <c r="BS107" s="204">
        <v>9.8000000000000007</v>
      </c>
      <c r="BT107" s="274">
        <v>0.79081632653061218</v>
      </c>
      <c r="BU107" s="138">
        <v>2</v>
      </c>
      <c r="BV107" s="138">
        <v>3</v>
      </c>
      <c r="BW107" s="130" t="s">
        <v>96</v>
      </c>
      <c r="BX107" s="130" t="s">
        <v>98</v>
      </c>
      <c r="BY107" s="130">
        <v>18</v>
      </c>
      <c r="BZ107" s="176" t="s">
        <v>116</v>
      </c>
    </row>
    <row r="108" spans="8:78">
      <c r="H108" s="210">
        <v>6.8</v>
      </c>
      <c r="I108" s="274">
        <v>2</v>
      </c>
      <c r="J108" s="210">
        <v>1</v>
      </c>
      <c r="K108" s="210">
        <v>3</v>
      </c>
      <c r="L108" s="277" t="s">
        <v>97</v>
      </c>
      <c r="M108" s="277" t="s">
        <v>98</v>
      </c>
      <c r="N108" s="130">
        <v>11</v>
      </c>
      <c r="O108" s="31" t="s">
        <v>116</v>
      </c>
      <c r="BS108" s="204">
        <v>7.1</v>
      </c>
      <c r="BT108" s="274">
        <v>1.091549295774648</v>
      </c>
      <c r="BU108" s="138">
        <v>2</v>
      </c>
      <c r="BV108" s="138">
        <v>3</v>
      </c>
      <c r="BW108" s="130" t="s">
        <v>96</v>
      </c>
      <c r="BX108" s="130" t="s">
        <v>98</v>
      </c>
      <c r="BY108" s="130">
        <v>18</v>
      </c>
      <c r="BZ108" s="176" t="s">
        <v>116</v>
      </c>
    </row>
    <row r="109" spans="8:78">
      <c r="H109" s="210">
        <v>6.7</v>
      </c>
      <c r="I109" s="274">
        <v>2.0298507462686568</v>
      </c>
      <c r="J109" s="210">
        <v>1</v>
      </c>
      <c r="K109" s="210">
        <v>3</v>
      </c>
      <c r="L109" s="277" t="s">
        <v>97</v>
      </c>
      <c r="M109" s="277" t="s">
        <v>98</v>
      </c>
      <c r="N109" s="130">
        <v>11</v>
      </c>
      <c r="O109" s="31" t="s">
        <v>116</v>
      </c>
      <c r="BS109" s="203">
        <v>15.9</v>
      </c>
      <c r="BT109" s="273">
        <v>0.85534591194968546</v>
      </c>
      <c r="BU109" s="195">
        <v>2</v>
      </c>
      <c r="BV109" s="195">
        <v>3</v>
      </c>
      <c r="BW109" s="186" t="s">
        <v>96</v>
      </c>
      <c r="BX109" s="186" t="s">
        <v>98</v>
      </c>
      <c r="BY109" s="130">
        <v>18</v>
      </c>
      <c r="BZ109" s="176" t="s">
        <v>116</v>
      </c>
    </row>
    <row r="110" spans="8:78">
      <c r="H110" s="210">
        <v>6.9</v>
      </c>
      <c r="I110" s="274">
        <v>1.9710144927536231</v>
      </c>
      <c r="J110" s="210">
        <v>1</v>
      </c>
      <c r="K110" s="210">
        <v>3</v>
      </c>
      <c r="L110" s="277" t="s">
        <v>97</v>
      </c>
      <c r="M110" s="277" t="s">
        <v>112</v>
      </c>
      <c r="N110" s="130">
        <v>11</v>
      </c>
      <c r="O110" s="31" t="s">
        <v>116</v>
      </c>
      <c r="BS110" s="203">
        <v>14.8</v>
      </c>
      <c r="BT110" s="273">
        <v>0.91891891891891886</v>
      </c>
      <c r="BU110" s="195">
        <v>2</v>
      </c>
      <c r="BV110" s="195">
        <v>3</v>
      </c>
      <c r="BW110" s="186" t="s">
        <v>96</v>
      </c>
      <c r="BX110" s="186" t="s">
        <v>98</v>
      </c>
      <c r="BY110" s="130">
        <v>18</v>
      </c>
      <c r="BZ110" s="176" t="s">
        <v>116</v>
      </c>
    </row>
    <row r="111" spans="8:78">
      <c r="H111" s="210">
        <v>7.8</v>
      </c>
      <c r="I111" s="274">
        <v>1.7435897435897436</v>
      </c>
      <c r="J111" s="210">
        <v>1</v>
      </c>
      <c r="K111" s="210">
        <v>3</v>
      </c>
      <c r="L111" s="277" t="s">
        <v>97</v>
      </c>
      <c r="M111" s="277" t="s">
        <v>98</v>
      </c>
      <c r="N111" s="130">
        <v>11</v>
      </c>
      <c r="O111" s="31" t="s">
        <v>116</v>
      </c>
      <c r="BS111" s="203">
        <v>12.5</v>
      </c>
      <c r="BT111" s="273">
        <v>1.0880000000000001</v>
      </c>
      <c r="BU111" s="195">
        <v>2</v>
      </c>
      <c r="BV111" s="195">
        <v>3</v>
      </c>
      <c r="BW111" s="186" t="s">
        <v>96</v>
      </c>
      <c r="BX111" s="186" t="s">
        <v>98</v>
      </c>
      <c r="BY111" s="130">
        <v>18</v>
      </c>
      <c r="BZ111" s="176" t="s">
        <v>116</v>
      </c>
    </row>
    <row r="112" spans="8:78">
      <c r="H112" s="203">
        <v>6.4</v>
      </c>
      <c r="I112" s="273">
        <v>1.2109375</v>
      </c>
      <c r="J112" s="195">
        <v>1</v>
      </c>
      <c r="K112" s="195">
        <v>4</v>
      </c>
      <c r="L112" s="186" t="s">
        <v>95</v>
      </c>
      <c r="M112" s="186" t="s">
        <v>98</v>
      </c>
      <c r="N112" s="130">
        <v>12</v>
      </c>
      <c r="O112" s="176" t="s">
        <v>116</v>
      </c>
      <c r="BS112" s="204">
        <v>9.9</v>
      </c>
      <c r="BT112" s="274">
        <v>1.3737373737373737</v>
      </c>
      <c r="BU112" s="138">
        <v>2</v>
      </c>
      <c r="BV112" s="138">
        <v>3</v>
      </c>
      <c r="BW112" s="130" t="s">
        <v>96</v>
      </c>
      <c r="BX112" s="130" t="s">
        <v>98</v>
      </c>
      <c r="BY112" s="130">
        <v>18</v>
      </c>
      <c r="BZ112" s="176" t="s">
        <v>116</v>
      </c>
    </row>
    <row r="113" spans="8:78">
      <c r="H113" s="203">
        <v>6.4</v>
      </c>
      <c r="I113" s="273">
        <v>1.2109375</v>
      </c>
      <c r="J113" s="195">
        <v>1</v>
      </c>
      <c r="K113" s="195">
        <v>3</v>
      </c>
      <c r="L113" s="186" t="s">
        <v>97</v>
      </c>
      <c r="M113" s="186" t="s">
        <v>98</v>
      </c>
      <c r="N113" s="130">
        <v>12</v>
      </c>
      <c r="O113" s="176" t="s">
        <v>116</v>
      </c>
      <c r="BS113" s="204">
        <v>9.3000000000000007</v>
      </c>
      <c r="BT113" s="274">
        <v>1.4623655913978493</v>
      </c>
      <c r="BU113" s="138">
        <v>2</v>
      </c>
      <c r="BV113" s="138">
        <v>3</v>
      </c>
      <c r="BW113" s="130" t="s">
        <v>96</v>
      </c>
      <c r="BX113" s="130" t="s">
        <v>98</v>
      </c>
      <c r="BY113" s="130">
        <v>18</v>
      </c>
      <c r="BZ113" s="176" t="s">
        <v>116</v>
      </c>
    </row>
    <row r="114" spans="8:78">
      <c r="H114" s="203">
        <v>7.6</v>
      </c>
      <c r="I114" s="273">
        <v>1.0197368421052633</v>
      </c>
      <c r="J114" s="195">
        <v>1</v>
      </c>
      <c r="K114" s="195">
        <v>4</v>
      </c>
      <c r="L114" s="186" t="s">
        <v>97</v>
      </c>
      <c r="M114" s="186" t="s">
        <v>98</v>
      </c>
      <c r="N114" s="130">
        <v>12</v>
      </c>
      <c r="O114" s="176" t="s">
        <v>116</v>
      </c>
      <c r="BS114" s="204">
        <v>12.2</v>
      </c>
      <c r="BT114" s="274">
        <v>1.1147540983606559</v>
      </c>
      <c r="BU114" s="138">
        <v>2</v>
      </c>
      <c r="BV114" s="138">
        <v>3</v>
      </c>
      <c r="BW114" s="130" t="s">
        <v>96</v>
      </c>
      <c r="BX114" s="130" t="s">
        <v>98</v>
      </c>
      <c r="BY114" s="130">
        <v>18</v>
      </c>
      <c r="BZ114" s="176" t="s">
        <v>116</v>
      </c>
    </row>
    <row r="115" spans="8:78">
      <c r="H115" s="204">
        <v>4.8</v>
      </c>
      <c r="I115" s="274">
        <v>1.6145833333333335</v>
      </c>
      <c r="J115" s="138">
        <v>1</v>
      </c>
      <c r="K115" s="138">
        <v>3</v>
      </c>
      <c r="L115" s="130" t="s">
        <v>97</v>
      </c>
      <c r="M115" s="130" t="s">
        <v>98</v>
      </c>
      <c r="N115" s="130">
        <v>12</v>
      </c>
      <c r="O115" s="176" t="s">
        <v>116</v>
      </c>
      <c r="BS115" s="195">
        <v>6.5</v>
      </c>
      <c r="BT115" s="273">
        <v>1.1923076923076923</v>
      </c>
      <c r="BU115" s="195">
        <v>2</v>
      </c>
      <c r="BV115" s="195">
        <v>3</v>
      </c>
      <c r="BW115" s="186" t="s">
        <v>114</v>
      </c>
      <c r="BX115" s="186" t="s">
        <v>98</v>
      </c>
      <c r="BY115" s="130">
        <v>19</v>
      </c>
      <c r="BZ115" s="31" t="s">
        <v>116</v>
      </c>
    </row>
    <row r="116" spans="8:78">
      <c r="H116" s="204">
        <v>4.5999999999999996</v>
      </c>
      <c r="I116" s="274">
        <v>1.6847826086956523</v>
      </c>
      <c r="J116" s="138">
        <v>1</v>
      </c>
      <c r="K116" s="138">
        <v>3</v>
      </c>
      <c r="L116" s="130" t="s">
        <v>97</v>
      </c>
      <c r="M116" s="130" t="s">
        <v>98</v>
      </c>
      <c r="N116" s="130">
        <v>12</v>
      </c>
      <c r="O116" s="176" t="s">
        <v>116</v>
      </c>
      <c r="BS116" s="195">
        <v>10.8</v>
      </c>
      <c r="BT116" s="273">
        <v>0.71759259259259256</v>
      </c>
      <c r="BU116" s="195">
        <v>2</v>
      </c>
      <c r="BV116" s="195">
        <v>3</v>
      </c>
      <c r="BW116" s="186" t="s">
        <v>96</v>
      </c>
      <c r="BX116" s="186" t="s">
        <v>98</v>
      </c>
      <c r="BY116" s="130">
        <v>19</v>
      </c>
      <c r="BZ116" s="31" t="s">
        <v>116</v>
      </c>
    </row>
    <row r="117" spans="8:78">
      <c r="H117" s="204">
        <v>9.3000000000000007</v>
      </c>
      <c r="I117" s="274">
        <v>0.83333333333333326</v>
      </c>
      <c r="J117" s="138">
        <v>1</v>
      </c>
      <c r="K117" s="138">
        <v>4</v>
      </c>
      <c r="L117" s="130" t="s">
        <v>97</v>
      </c>
      <c r="M117" s="130" t="s">
        <v>98</v>
      </c>
      <c r="N117" s="130">
        <v>12</v>
      </c>
      <c r="O117" s="176" t="s">
        <v>116</v>
      </c>
      <c r="BS117" s="138">
        <v>8.6</v>
      </c>
      <c r="BT117" s="274">
        <v>0.90116279069767447</v>
      </c>
      <c r="BU117" s="138">
        <v>2</v>
      </c>
      <c r="BV117" s="138">
        <v>3</v>
      </c>
      <c r="BW117" s="130" t="s">
        <v>96</v>
      </c>
      <c r="BX117" s="130" t="s">
        <v>99</v>
      </c>
      <c r="BY117" s="130">
        <v>19</v>
      </c>
      <c r="BZ117" s="31" t="s">
        <v>116</v>
      </c>
    </row>
    <row r="118" spans="8:78">
      <c r="H118" s="204">
        <v>4.9000000000000004</v>
      </c>
      <c r="I118" s="274">
        <v>1.5816326530612244</v>
      </c>
      <c r="J118" s="138">
        <v>1</v>
      </c>
      <c r="K118" s="138">
        <v>3</v>
      </c>
      <c r="L118" s="130" t="s">
        <v>97</v>
      </c>
      <c r="M118" s="130" t="s">
        <v>98</v>
      </c>
      <c r="N118" s="130">
        <v>12</v>
      </c>
      <c r="O118" s="176" t="s">
        <v>116</v>
      </c>
      <c r="BS118" s="138">
        <v>9.6999999999999993</v>
      </c>
      <c r="BT118" s="274">
        <v>0.7989690721649485</v>
      </c>
      <c r="BU118" s="138">
        <v>2</v>
      </c>
      <c r="BV118" s="138">
        <v>3</v>
      </c>
      <c r="BW118" s="130" t="s">
        <v>96</v>
      </c>
      <c r="BX118" s="130" t="s">
        <v>98</v>
      </c>
      <c r="BY118" s="130">
        <v>19</v>
      </c>
      <c r="BZ118" s="31" t="s">
        <v>116</v>
      </c>
    </row>
    <row r="119" spans="8:78">
      <c r="H119" s="204">
        <v>6.5</v>
      </c>
      <c r="I119" s="274">
        <v>1.1923076923076923</v>
      </c>
      <c r="J119" s="138">
        <v>1</v>
      </c>
      <c r="K119" s="138">
        <v>3</v>
      </c>
      <c r="L119" s="130" t="s">
        <v>97</v>
      </c>
      <c r="M119" s="130" t="s">
        <v>98</v>
      </c>
      <c r="N119" s="130">
        <v>12</v>
      </c>
      <c r="O119" s="176" t="s">
        <v>116</v>
      </c>
      <c r="BS119" s="138">
        <v>6.9</v>
      </c>
      <c r="BT119" s="274">
        <v>1.1231884057971013</v>
      </c>
      <c r="BU119" s="138">
        <v>2</v>
      </c>
      <c r="BV119" s="138">
        <v>3</v>
      </c>
      <c r="BW119" s="130" t="s">
        <v>96</v>
      </c>
      <c r="BX119" s="130" t="s">
        <v>98</v>
      </c>
      <c r="BY119" s="130">
        <v>19</v>
      </c>
      <c r="BZ119" s="31" t="s">
        <v>116</v>
      </c>
    </row>
    <row r="120" spans="8:78">
      <c r="H120" s="204">
        <v>7.3</v>
      </c>
      <c r="I120" s="274">
        <v>1.0616438356164384</v>
      </c>
      <c r="J120" s="138">
        <v>1</v>
      </c>
      <c r="K120" s="138">
        <v>4</v>
      </c>
      <c r="L120" s="130" t="s">
        <v>97</v>
      </c>
      <c r="M120" s="130" t="s">
        <v>98</v>
      </c>
      <c r="N120" s="130">
        <v>12</v>
      </c>
      <c r="O120" s="176" t="s">
        <v>116</v>
      </c>
      <c r="BS120" s="138">
        <v>8.6999999999999993</v>
      </c>
      <c r="BT120" s="274">
        <v>0.8908045977011495</v>
      </c>
      <c r="BU120" s="138">
        <v>2</v>
      </c>
      <c r="BV120" s="138">
        <v>3</v>
      </c>
      <c r="BW120" s="130" t="s">
        <v>96</v>
      </c>
      <c r="BX120" s="130" t="s">
        <v>98</v>
      </c>
      <c r="BY120" s="130">
        <v>19</v>
      </c>
      <c r="BZ120" s="31" t="s">
        <v>116</v>
      </c>
    </row>
    <row r="121" spans="8:78">
      <c r="H121" s="204">
        <v>6.6</v>
      </c>
      <c r="I121" s="274">
        <v>1.1742424242424243</v>
      </c>
      <c r="J121" s="138">
        <v>1</v>
      </c>
      <c r="K121" s="138">
        <v>3</v>
      </c>
      <c r="L121" s="130" t="s">
        <v>97</v>
      </c>
      <c r="M121" s="130" t="s">
        <v>98</v>
      </c>
      <c r="N121" s="130">
        <v>12</v>
      </c>
      <c r="O121" s="176" t="s">
        <v>116</v>
      </c>
      <c r="BS121" s="138">
        <v>7.8</v>
      </c>
      <c r="BT121" s="274">
        <v>0.99358974358974361</v>
      </c>
      <c r="BU121" s="138">
        <v>2</v>
      </c>
      <c r="BV121" s="138">
        <v>3</v>
      </c>
      <c r="BW121" s="130" t="s">
        <v>96</v>
      </c>
      <c r="BX121" s="130" t="s">
        <v>98</v>
      </c>
      <c r="BY121" s="130">
        <v>19</v>
      </c>
      <c r="BZ121" s="31" t="s">
        <v>116</v>
      </c>
    </row>
    <row r="122" spans="8:78">
      <c r="H122" s="204">
        <v>5.0999999999999996</v>
      </c>
      <c r="I122" s="274">
        <v>1.5196078431372551</v>
      </c>
      <c r="J122" s="138">
        <v>1</v>
      </c>
      <c r="K122" s="138">
        <v>3</v>
      </c>
      <c r="L122" s="130" t="s">
        <v>97</v>
      </c>
      <c r="M122" s="130" t="s">
        <v>98</v>
      </c>
      <c r="N122" s="130">
        <v>12</v>
      </c>
      <c r="O122" s="176" t="s">
        <v>116</v>
      </c>
      <c r="BS122" s="138">
        <v>9.5</v>
      </c>
      <c r="BT122" s="274">
        <v>0.81578947368421051</v>
      </c>
      <c r="BU122" s="138">
        <v>2</v>
      </c>
      <c r="BV122" s="138">
        <v>3</v>
      </c>
      <c r="BW122" s="130" t="s">
        <v>96</v>
      </c>
      <c r="BX122" s="130" t="s">
        <v>98</v>
      </c>
      <c r="BY122" s="130">
        <v>19</v>
      </c>
      <c r="BZ122" s="31" t="s">
        <v>116</v>
      </c>
    </row>
    <row r="123" spans="8:78">
      <c r="H123" s="204">
        <v>4.7</v>
      </c>
      <c r="I123" s="274">
        <v>1.6489361702127658</v>
      </c>
      <c r="J123" s="138">
        <v>1</v>
      </c>
      <c r="K123" s="138">
        <v>3</v>
      </c>
      <c r="L123" s="130" t="s">
        <v>97</v>
      </c>
      <c r="M123" s="130" t="s">
        <v>98</v>
      </c>
      <c r="N123" s="130">
        <v>12</v>
      </c>
      <c r="O123" s="176" t="s">
        <v>116</v>
      </c>
      <c r="BS123" s="138">
        <v>6.7</v>
      </c>
      <c r="BT123" s="274">
        <v>1.1567164179104477</v>
      </c>
      <c r="BU123" s="138">
        <v>2</v>
      </c>
      <c r="BV123" s="138">
        <v>3</v>
      </c>
      <c r="BW123" s="130" t="s">
        <v>96</v>
      </c>
      <c r="BX123" s="130" t="s">
        <v>98</v>
      </c>
      <c r="BY123" s="130">
        <v>19</v>
      </c>
      <c r="BZ123" s="31" t="s">
        <v>116</v>
      </c>
    </row>
    <row r="124" spans="8:78">
      <c r="H124" s="204">
        <v>5.9</v>
      </c>
      <c r="I124" s="274">
        <v>1.3135593220338981</v>
      </c>
      <c r="J124" s="138">
        <v>1</v>
      </c>
      <c r="K124" s="138">
        <v>3</v>
      </c>
      <c r="L124" s="130" t="s">
        <v>97</v>
      </c>
      <c r="M124" s="130" t="s">
        <v>98</v>
      </c>
      <c r="N124" s="130">
        <v>12</v>
      </c>
      <c r="O124" s="176" t="s">
        <v>116</v>
      </c>
      <c r="BS124" s="195">
        <v>11</v>
      </c>
      <c r="BT124" s="273">
        <v>1.2363636363636363</v>
      </c>
      <c r="BU124" s="195">
        <v>2</v>
      </c>
      <c r="BV124" s="195">
        <v>5</v>
      </c>
      <c r="BW124" s="186" t="s">
        <v>96</v>
      </c>
      <c r="BX124" s="186" t="s">
        <v>98</v>
      </c>
      <c r="BY124" s="130">
        <v>19</v>
      </c>
      <c r="BZ124" s="31" t="s">
        <v>116</v>
      </c>
    </row>
    <row r="125" spans="8:78">
      <c r="H125" s="204">
        <v>5.7</v>
      </c>
      <c r="I125" s="274">
        <v>1.3596491228070176</v>
      </c>
      <c r="J125" s="138">
        <v>1</v>
      </c>
      <c r="K125" s="138">
        <v>3</v>
      </c>
      <c r="L125" s="130" t="s">
        <v>97</v>
      </c>
      <c r="M125" s="130" t="s">
        <v>98</v>
      </c>
      <c r="N125" s="130">
        <v>12</v>
      </c>
      <c r="O125" s="176" t="s">
        <v>116</v>
      </c>
      <c r="BS125" s="195">
        <v>10</v>
      </c>
      <c r="BT125" s="273">
        <v>1.3599999999999999</v>
      </c>
      <c r="BU125" s="195">
        <v>2</v>
      </c>
      <c r="BV125" s="195">
        <v>3</v>
      </c>
      <c r="BW125" s="186" t="s">
        <v>96</v>
      </c>
      <c r="BX125" s="186" t="s">
        <v>98</v>
      </c>
      <c r="BY125" s="130">
        <v>19</v>
      </c>
      <c r="BZ125" s="31" t="s">
        <v>116</v>
      </c>
    </row>
    <row r="126" spans="8:78">
      <c r="H126" s="204">
        <v>6.3</v>
      </c>
      <c r="I126" s="274">
        <v>1.2301587301587302</v>
      </c>
      <c r="J126" s="138">
        <v>1</v>
      </c>
      <c r="K126" s="138">
        <v>3</v>
      </c>
      <c r="L126" s="130" t="s">
        <v>97</v>
      </c>
      <c r="M126" s="130" t="s">
        <v>98</v>
      </c>
      <c r="N126" s="130">
        <v>12</v>
      </c>
      <c r="O126" s="176" t="s">
        <v>116</v>
      </c>
      <c r="BS126" s="138">
        <v>15.8</v>
      </c>
      <c r="BT126" s="274">
        <v>0.860759493670886</v>
      </c>
      <c r="BU126" s="138">
        <v>2</v>
      </c>
      <c r="BV126" s="138">
        <v>3</v>
      </c>
      <c r="BW126" s="130" t="s">
        <v>96</v>
      </c>
      <c r="BX126" s="130" t="s">
        <v>98</v>
      </c>
      <c r="BY126" s="130">
        <v>19</v>
      </c>
      <c r="BZ126" s="31" t="s">
        <v>116</v>
      </c>
    </row>
    <row r="127" spans="8:78">
      <c r="H127" s="204">
        <v>5.7</v>
      </c>
      <c r="I127" s="274">
        <v>1.3596491228070176</v>
      </c>
      <c r="J127" s="138">
        <v>1</v>
      </c>
      <c r="K127" s="138">
        <v>3</v>
      </c>
      <c r="L127" s="130" t="s">
        <v>97</v>
      </c>
      <c r="M127" s="130" t="s">
        <v>98</v>
      </c>
      <c r="N127" s="130">
        <v>12</v>
      </c>
      <c r="O127" s="176" t="s">
        <v>116</v>
      </c>
      <c r="BS127" s="138">
        <v>24</v>
      </c>
      <c r="BT127" s="274">
        <v>0.56666666666666665</v>
      </c>
      <c r="BU127" s="138">
        <v>2</v>
      </c>
      <c r="BV127" s="138">
        <v>3</v>
      </c>
      <c r="BW127" s="130" t="s">
        <v>96</v>
      </c>
      <c r="BX127" s="130" t="s">
        <v>98</v>
      </c>
      <c r="BY127" s="130">
        <v>19</v>
      </c>
      <c r="BZ127" s="31" t="s">
        <v>116</v>
      </c>
    </row>
    <row r="128" spans="8:78">
      <c r="H128" s="204">
        <v>5.8</v>
      </c>
      <c r="I128" s="274">
        <v>1.3362068965517242</v>
      </c>
      <c r="J128" s="138">
        <v>1</v>
      </c>
      <c r="K128" s="138">
        <v>3</v>
      </c>
      <c r="L128" s="130" t="s">
        <v>97</v>
      </c>
      <c r="M128" s="130" t="s">
        <v>98</v>
      </c>
      <c r="N128" s="130">
        <v>12</v>
      </c>
      <c r="O128" s="176" t="s">
        <v>116</v>
      </c>
      <c r="BS128" s="138">
        <v>23.2</v>
      </c>
      <c r="BT128" s="274">
        <v>0.58620689655172409</v>
      </c>
      <c r="BU128" s="138">
        <v>2</v>
      </c>
      <c r="BV128" s="138">
        <v>3</v>
      </c>
      <c r="BW128" s="130" t="s">
        <v>96</v>
      </c>
      <c r="BX128" s="130" t="s">
        <v>98</v>
      </c>
      <c r="BY128" s="130">
        <v>19</v>
      </c>
      <c r="BZ128" s="31" t="s">
        <v>116</v>
      </c>
    </row>
    <row r="129" spans="8:78">
      <c r="H129" s="203">
        <v>14.1</v>
      </c>
      <c r="I129" s="273">
        <v>0.96453900709219853</v>
      </c>
      <c r="J129" s="195">
        <v>1</v>
      </c>
      <c r="K129" s="195">
        <v>4</v>
      </c>
      <c r="L129" s="186" t="s">
        <v>95</v>
      </c>
      <c r="M129" s="186" t="s">
        <v>98</v>
      </c>
      <c r="N129" s="130">
        <v>12</v>
      </c>
      <c r="O129" s="176" t="s">
        <v>116</v>
      </c>
      <c r="BS129" s="195">
        <v>5.6</v>
      </c>
      <c r="BT129" s="273">
        <v>1.3839285714285716</v>
      </c>
      <c r="BU129" s="195">
        <v>2</v>
      </c>
      <c r="BV129" s="195">
        <v>3</v>
      </c>
      <c r="BW129" s="186" t="s">
        <v>114</v>
      </c>
      <c r="BX129" s="186" t="s">
        <v>98</v>
      </c>
      <c r="BY129" s="186">
        <v>20</v>
      </c>
      <c r="BZ129" s="176" t="s">
        <v>116</v>
      </c>
    </row>
    <row r="130" spans="8:78">
      <c r="H130" s="203">
        <v>12.1</v>
      </c>
      <c r="I130" s="273">
        <v>1.1239669421487604</v>
      </c>
      <c r="J130" s="195">
        <v>1</v>
      </c>
      <c r="K130" s="195">
        <v>3</v>
      </c>
      <c r="L130" s="186" t="s">
        <v>97</v>
      </c>
      <c r="M130" s="186" t="s">
        <v>98</v>
      </c>
      <c r="N130" s="130">
        <v>12</v>
      </c>
      <c r="O130" s="176" t="s">
        <v>116</v>
      </c>
      <c r="BS130" s="138">
        <v>6.8</v>
      </c>
      <c r="BT130" s="274">
        <v>1.1397058823529411</v>
      </c>
      <c r="BU130" s="138">
        <v>2</v>
      </c>
      <c r="BV130" s="138">
        <v>3</v>
      </c>
      <c r="BW130" s="130" t="s">
        <v>96</v>
      </c>
      <c r="BX130" s="130" t="s">
        <v>98</v>
      </c>
      <c r="BY130" s="186">
        <v>20</v>
      </c>
      <c r="BZ130" s="176" t="s">
        <v>116</v>
      </c>
    </row>
    <row r="131" spans="8:78">
      <c r="H131" s="203">
        <v>7.6</v>
      </c>
      <c r="I131" s="273">
        <v>1.7894736842105263</v>
      </c>
      <c r="J131" s="195">
        <v>1</v>
      </c>
      <c r="K131" s="195">
        <v>3</v>
      </c>
      <c r="L131" s="186" t="s">
        <v>97</v>
      </c>
      <c r="M131" s="186" t="s">
        <v>98</v>
      </c>
      <c r="N131" s="130">
        <v>12</v>
      </c>
      <c r="O131" s="176" t="s">
        <v>116</v>
      </c>
      <c r="BS131" s="138">
        <v>7.1</v>
      </c>
      <c r="BT131" s="274">
        <v>1.091549295774648</v>
      </c>
      <c r="BU131" s="138">
        <v>2</v>
      </c>
      <c r="BV131" s="138">
        <v>3</v>
      </c>
      <c r="BW131" s="130" t="s">
        <v>96</v>
      </c>
      <c r="BX131" s="130" t="s">
        <v>98</v>
      </c>
      <c r="BY131" s="186">
        <v>20</v>
      </c>
      <c r="BZ131" s="176" t="s">
        <v>116</v>
      </c>
    </row>
    <row r="132" spans="8:78">
      <c r="H132" s="204">
        <v>8.6999999999999993</v>
      </c>
      <c r="I132" s="274">
        <v>1.5632183908045978</v>
      </c>
      <c r="J132" s="138">
        <v>1</v>
      </c>
      <c r="K132" s="138">
        <v>3</v>
      </c>
      <c r="L132" s="130" t="s">
        <v>97</v>
      </c>
      <c r="M132" s="130" t="s">
        <v>99</v>
      </c>
      <c r="N132" s="130">
        <v>12</v>
      </c>
      <c r="O132" s="176" t="s">
        <v>116</v>
      </c>
      <c r="BS132" s="138">
        <v>6.7</v>
      </c>
      <c r="BT132" s="274">
        <v>1.1567164179104477</v>
      </c>
      <c r="BU132" s="138">
        <v>2</v>
      </c>
      <c r="BV132" s="138">
        <v>3</v>
      </c>
      <c r="BW132" s="130" t="s">
        <v>96</v>
      </c>
      <c r="BX132" s="130" t="s">
        <v>98</v>
      </c>
      <c r="BY132" s="186">
        <v>20</v>
      </c>
      <c r="BZ132" s="176" t="s">
        <v>116</v>
      </c>
    </row>
    <row r="133" spans="8:78">
      <c r="H133" s="204">
        <v>7.2</v>
      </c>
      <c r="I133" s="274">
        <v>1.8888888888888888</v>
      </c>
      <c r="J133" s="138">
        <v>1</v>
      </c>
      <c r="K133" s="138">
        <v>3</v>
      </c>
      <c r="L133" s="130" t="s">
        <v>97</v>
      </c>
      <c r="M133" s="130" t="s">
        <v>100</v>
      </c>
      <c r="N133" s="130">
        <v>12</v>
      </c>
      <c r="O133" s="176" t="s">
        <v>116</v>
      </c>
      <c r="BS133" s="138">
        <v>10.1</v>
      </c>
      <c r="BT133" s="274">
        <v>0.76732673267326734</v>
      </c>
      <c r="BU133" s="138">
        <v>2</v>
      </c>
      <c r="BV133" s="138">
        <v>3</v>
      </c>
      <c r="BW133" s="130" t="s">
        <v>96</v>
      </c>
      <c r="BX133" s="130" t="s">
        <v>98</v>
      </c>
      <c r="BY133" s="186">
        <v>20</v>
      </c>
      <c r="BZ133" s="176" t="s">
        <v>116</v>
      </c>
    </row>
    <row r="134" spans="8:78">
      <c r="H134" s="204">
        <v>17.8</v>
      </c>
      <c r="I134" s="274">
        <v>0.7640449438202247</v>
      </c>
      <c r="J134" s="138">
        <v>1</v>
      </c>
      <c r="K134" s="138">
        <v>4</v>
      </c>
      <c r="L134" s="130" t="s">
        <v>97</v>
      </c>
      <c r="M134" s="130" t="s">
        <v>99</v>
      </c>
      <c r="N134" s="130">
        <v>12</v>
      </c>
      <c r="O134" s="176" t="s">
        <v>116</v>
      </c>
      <c r="BS134" s="138">
        <v>8.4</v>
      </c>
      <c r="BT134" s="274">
        <v>0.92261904761904756</v>
      </c>
      <c r="BU134" s="138">
        <v>2</v>
      </c>
      <c r="BV134" s="138">
        <v>3</v>
      </c>
      <c r="BW134" s="130" t="s">
        <v>96</v>
      </c>
      <c r="BX134" s="130" t="s">
        <v>98</v>
      </c>
      <c r="BY134" s="186">
        <v>20</v>
      </c>
      <c r="BZ134" s="176" t="s">
        <v>116</v>
      </c>
    </row>
    <row r="135" spans="8:78">
      <c r="H135" s="204">
        <v>8.9</v>
      </c>
      <c r="I135" s="274">
        <v>1.5280898876404494</v>
      </c>
      <c r="J135" s="138">
        <v>1</v>
      </c>
      <c r="K135" s="138">
        <v>3</v>
      </c>
      <c r="L135" s="130" t="s">
        <v>97</v>
      </c>
      <c r="M135" s="130" t="s">
        <v>98</v>
      </c>
      <c r="N135" s="130">
        <v>12</v>
      </c>
      <c r="O135" s="176" t="s">
        <v>116</v>
      </c>
      <c r="BS135" s="195">
        <v>11.2</v>
      </c>
      <c r="BT135" s="273">
        <v>1.2142857142857144</v>
      </c>
      <c r="BU135" s="195">
        <v>2</v>
      </c>
      <c r="BV135" s="195">
        <v>3</v>
      </c>
      <c r="BW135" s="186" t="s">
        <v>96</v>
      </c>
      <c r="BX135" s="186" t="s">
        <v>99</v>
      </c>
      <c r="BY135" s="186">
        <v>20</v>
      </c>
      <c r="BZ135" s="176" t="s">
        <v>116</v>
      </c>
    </row>
    <row r="136" spans="8:78">
      <c r="H136" s="204">
        <v>12.6</v>
      </c>
      <c r="I136" s="274">
        <v>1.0793650793650793</v>
      </c>
      <c r="J136" s="138">
        <v>1</v>
      </c>
      <c r="K136" s="138">
        <v>3</v>
      </c>
      <c r="L136" s="130" t="s">
        <v>97</v>
      </c>
      <c r="M136" s="130" t="s">
        <v>98</v>
      </c>
      <c r="N136" s="130">
        <v>12</v>
      </c>
      <c r="O136" s="176" t="s">
        <v>116</v>
      </c>
      <c r="BS136" s="138">
        <v>9.6999999999999993</v>
      </c>
      <c r="BT136" s="274">
        <v>1.4020618556701032</v>
      </c>
      <c r="BU136" s="138">
        <v>2</v>
      </c>
      <c r="BV136" s="138">
        <v>3</v>
      </c>
      <c r="BW136" s="130" t="s">
        <v>96</v>
      </c>
      <c r="BX136" s="130" t="s">
        <v>98</v>
      </c>
      <c r="BY136" s="186">
        <v>20</v>
      </c>
      <c r="BZ136" s="176" t="s">
        <v>116</v>
      </c>
    </row>
    <row r="137" spans="8:78">
      <c r="H137" s="195">
        <v>5.8</v>
      </c>
      <c r="I137" s="273">
        <v>1.3362068965517242</v>
      </c>
      <c r="J137" s="195">
        <v>1</v>
      </c>
      <c r="K137" s="195">
        <v>3</v>
      </c>
      <c r="L137" s="186" t="s">
        <v>97</v>
      </c>
      <c r="M137" s="186" t="s">
        <v>98</v>
      </c>
      <c r="N137" s="130">
        <v>13</v>
      </c>
      <c r="O137" s="186" t="s">
        <v>116</v>
      </c>
      <c r="BS137" s="138">
        <v>13.3</v>
      </c>
      <c r="BT137" s="274">
        <v>1.0225563909774436</v>
      </c>
      <c r="BU137" s="138">
        <v>2</v>
      </c>
      <c r="BV137" s="138">
        <v>3</v>
      </c>
      <c r="BW137" s="130" t="s">
        <v>96</v>
      </c>
      <c r="BX137" s="130" t="s">
        <v>98</v>
      </c>
      <c r="BY137" s="186">
        <v>20</v>
      </c>
      <c r="BZ137" s="176" t="s">
        <v>116</v>
      </c>
    </row>
    <row r="138" spans="8:78">
      <c r="H138" s="195">
        <v>4.7</v>
      </c>
      <c r="I138" s="273">
        <v>1.6489361702127658</v>
      </c>
      <c r="J138" s="195">
        <v>1</v>
      </c>
      <c r="K138" s="195">
        <v>3</v>
      </c>
      <c r="L138" s="186" t="s">
        <v>97</v>
      </c>
      <c r="M138" s="186" t="s">
        <v>98</v>
      </c>
      <c r="N138" s="130">
        <v>13</v>
      </c>
      <c r="O138" s="186" t="s">
        <v>116</v>
      </c>
      <c r="BS138" s="138">
        <v>16</v>
      </c>
      <c r="BT138" s="274">
        <v>0.85</v>
      </c>
      <c r="BU138" s="138">
        <v>2</v>
      </c>
      <c r="BV138" s="138">
        <v>3</v>
      </c>
      <c r="BW138" s="130" t="s">
        <v>96</v>
      </c>
      <c r="BX138" s="130" t="s">
        <v>98</v>
      </c>
      <c r="BY138" s="186">
        <v>20</v>
      </c>
      <c r="BZ138" s="176" t="s">
        <v>116</v>
      </c>
    </row>
    <row r="139" spans="8:78">
      <c r="H139" s="138">
        <v>5.6</v>
      </c>
      <c r="I139" s="274">
        <v>1.3839285714285716</v>
      </c>
      <c r="J139" s="138">
        <v>1</v>
      </c>
      <c r="K139" s="138">
        <v>3</v>
      </c>
      <c r="L139" s="130" t="s">
        <v>97</v>
      </c>
      <c r="M139" s="130" t="s">
        <v>99</v>
      </c>
      <c r="N139" s="130">
        <v>13</v>
      </c>
      <c r="O139" s="186" t="s">
        <v>116</v>
      </c>
      <c r="BS139" s="138">
        <v>11.5</v>
      </c>
      <c r="BT139" s="274">
        <v>1.182608695652174</v>
      </c>
      <c r="BU139" s="138">
        <v>2</v>
      </c>
      <c r="BV139" s="138">
        <v>3</v>
      </c>
      <c r="BW139" s="130" t="s">
        <v>96</v>
      </c>
      <c r="BX139" s="130" t="s">
        <v>99</v>
      </c>
      <c r="BY139" s="186">
        <v>20</v>
      </c>
      <c r="BZ139" s="176" t="s">
        <v>116</v>
      </c>
    </row>
    <row r="140" spans="8:78">
      <c r="H140" s="138">
        <v>5.6</v>
      </c>
      <c r="I140" s="274">
        <v>1.3839285714285716</v>
      </c>
      <c r="J140" s="138">
        <v>1</v>
      </c>
      <c r="K140" s="138">
        <v>3</v>
      </c>
      <c r="L140" s="130" t="s">
        <v>97</v>
      </c>
      <c r="M140" s="130" t="s">
        <v>98</v>
      </c>
      <c r="N140" s="130">
        <v>13</v>
      </c>
      <c r="O140" s="186" t="s">
        <v>116</v>
      </c>
      <c r="BS140" s="206">
        <v>6.9</v>
      </c>
      <c r="BT140" s="273">
        <v>1.1231884057971013</v>
      </c>
      <c r="BU140" s="212">
        <v>2</v>
      </c>
      <c r="BV140" s="212">
        <v>3</v>
      </c>
      <c r="BW140" s="278" t="s">
        <v>96</v>
      </c>
      <c r="BX140" s="278" t="s">
        <v>98</v>
      </c>
      <c r="BY140" s="186">
        <v>8</v>
      </c>
      <c r="BZ140" s="176" t="s">
        <v>122</v>
      </c>
    </row>
    <row r="141" spans="8:78">
      <c r="H141" s="138">
        <v>5.2</v>
      </c>
      <c r="I141" s="274">
        <v>1.4903846153846154</v>
      </c>
      <c r="J141" s="138">
        <v>1</v>
      </c>
      <c r="K141" s="138">
        <v>3</v>
      </c>
      <c r="L141" s="130" t="s">
        <v>97</v>
      </c>
      <c r="M141" s="130" t="s">
        <v>98</v>
      </c>
      <c r="N141" s="130">
        <v>13</v>
      </c>
      <c r="O141" s="186" t="s">
        <v>116</v>
      </c>
      <c r="BS141" s="206">
        <v>9.4</v>
      </c>
      <c r="BT141" s="273">
        <v>1.4468085106382977</v>
      </c>
      <c r="BU141" s="212">
        <v>2</v>
      </c>
      <c r="BV141" s="212">
        <v>3</v>
      </c>
      <c r="BW141" s="278" t="s">
        <v>96</v>
      </c>
      <c r="BX141" s="278" t="s">
        <v>98</v>
      </c>
      <c r="BY141" s="186">
        <v>8</v>
      </c>
      <c r="BZ141" s="176" t="s">
        <v>122</v>
      </c>
    </row>
    <row r="142" spans="8:78">
      <c r="H142" s="138">
        <v>6.6</v>
      </c>
      <c r="I142" s="274">
        <v>1.1742424242424243</v>
      </c>
      <c r="J142" s="138">
        <v>1</v>
      </c>
      <c r="K142" s="138">
        <v>3</v>
      </c>
      <c r="L142" s="130" t="s">
        <v>97</v>
      </c>
      <c r="M142" s="130" t="s">
        <v>98</v>
      </c>
      <c r="N142" s="130">
        <v>13</v>
      </c>
      <c r="O142" s="186" t="s">
        <v>116</v>
      </c>
      <c r="BS142" s="203">
        <v>8.6</v>
      </c>
      <c r="BT142" s="273">
        <v>0.90116279069767447</v>
      </c>
      <c r="BU142" s="195">
        <v>2</v>
      </c>
      <c r="BV142" s="195">
        <v>3</v>
      </c>
      <c r="BW142" s="186" t="s">
        <v>96</v>
      </c>
      <c r="BX142" s="186" t="s">
        <v>98</v>
      </c>
      <c r="BY142" s="186">
        <v>10</v>
      </c>
      <c r="BZ142" s="176" t="s">
        <v>122</v>
      </c>
    </row>
    <row r="143" spans="8:78">
      <c r="H143" s="138">
        <v>5.6</v>
      </c>
      <c r="I143" s="274">
        <v>1.3839285714285716</v>
      </c>
      <c r="J143" s="138">
        <v>1</v>
      </c>
      <c r="K143" s="138">
        <v>4</v>
      </c>
      <c r="L143" s="130" t="s">
        <v>97</v>
      </c>
      <c r="M143" s="130" t="s">
        <v>98</v>
      </c>
      <c r="N143" s="130">
        <v>13</v>
      </c>
      <c r="O143" s="186" t="s">
        <v>116</v>
      </c>
      <c r="BS143" s="203">
        <v>4.7</v>
      </c>
      <c r="BT143" s="273">
        <v>1.6489361702127658</v>
      </c>
      <c r="BU143" s="195">
        <v>2</v>
      </c>
      <c r="BV143" s="195">
        <v>3</v>
      </c>
      <c r="BW143" s="186" t="s">
        <v>96</v>
      </c>
      <c r="BX143" s="186" t="s">
        <v>98</v>
      </c>
      <c r="BY143" s="186">
        <v>10</v>
      </c>
      <c r="BZ143" s="176" t="s">
        <v>122</v>
      </c>
    </row>
    <row r="144" spans="8:78">
      <c r="H144" s="138">
        <v>4.8</v>
      </c>
      <c r="I144" s="274">
        <v>1.6145833333333335</v>
      </c>
      <c r="J144" s="138">
        <v>1</v>
      </c>
      <c r="K144" s="138">
        <v>3</v>
      </c>
      <c r="L144" s="130" t="s">
        <v>97</v>
      </c>
      <c r="M144" s="130" t="s">
        <v>98</v>
      </c>
      <c r="N144" s="130">
        <v>13</v>
      </c>
      <c r="O144" s="186" t="s">
        <v>116</v>
      </c>
      <c r="BS144" s="203">
        <v>8.1999999999999993</v>
      </c>
      <c r="BT144" s="273">
        <v>0.94512195121951226</v>
      </c>
      <c r="BU144" s="195">
        <v>2</v>
      </c>
      <c r="BV144" s="195">
        <v>3</v>
      </c>
      <c r="BW144" s="186" t="s">
        <v>96</v>
      </c>
      <c r="BX144" s="186" t="s">
        <v>98</v>
      </c>
      <c r="BY144" s="186">
        <v>10</v>
      </c>
      <c r="BZ144" s="176" t="s">
        <v>122</v>
      </c>
    </row>
    <row r="145" spans="8:78">
      <c r="H145" s="138">
        <v>5.5</v>
      </c>
      <c r="I145" s="274">
        <v>1.4090909090909092</v>
      </c>
      <c r="J145" s="138">
        <v>1</v>
      </c>
      <c r="K145" s="138">
        <v>3</v>
      </c>
      <c r="L145" s="130" t="s">
        <v>97</v>
      </c>
      <c r="M145" s="130" t="s">
        <v>98</v>
      </c>
      <c r="N145" s="130">
        <v>13</v>
      </c>
      <c r="O145" s="186" t="s">
        <v>116</v>
      </c>
      <c r="BS145" s="204">
        <v>5.7</v>
      </c>
      <c r="BT145" s="274">
        <v>1.3596491228070176</v>
      </c>
      <c r="BU145" s="138">
        <v>2</v>
      </c>
      <c r="BV145" s="138">
        <v>3</v>
      </c>
      <c r="BW145" s="130" t="s">
        <v>96</v>
      </c>
      <c r="BX145" s="130" t="s">
        <v>98</v>
      </c>
      <c r="BY145" s="186">
        <v>10</v>
      </c>
      <c r="BZ145" s="176" t="s">
        <v>122</v>
      </c>
    </row>
    <row r="146" spans="8:78">
      <c r="H146" s="138">
        <v>5</v>
      </c>
      <c r="I146" s="274">
        <v>1.55</v>
      </c>
      <c r="J146" s="138">
        <v>1</v>
      </c>
      <c r="K146" s="138">
        <v>3</v>
      </c>
      <c r="L146" s="130" t="s">
        <v>97</v>
      </c>
      <c r="M146" s="130" t="s">
        <v>98</v>
      </c>
      <c r="N146" s="130">
        <v>13</v>
      </c>
      <c r="O146" s="186" t="s">
        <v>116</v>
      </c>
      <c r="BS146" s="204">
        <v>13.3</v>
      </c>
      <c r="BT146" s="274">
        <v>0.58270676691729317</v>
      </c>
      <c r="BU146" s="138">
        <v>2</v>
      </c>
      <c r="BV146" s="138">
        <v>3</v>
      </c>
      <c r="BW146" s="130" t="s">
        <v>96</v>
      </c>
      <c r="BX146" s="130" t="s">
        <v>98</v>
      </c>
      <c r="BY146" s="186">
        <v>10</v>
      </c>
      <c r="BZ146" s="176" t="s">
        <v>122</v>
      </c>
    </row>
    <row r="147" spans="8:78">
      <c r="H147" s="195">
        <v>10.199999999999999</v>
      </c>
      <c r="I147" s="273">
        <v>1.3333333333333335</v>
      </c>
      <c r="J147" s="195">
        <v>1</v>
      </c>
      <c r="K147" s="195">
        <v>3</v>
      </c>
      <c r="L147" s="186" t="s">
        <v>97</v>
      </c>
      <c r="M147" s="186" t="s">
        <v>98</v>
      </c>
      <c r="N147" s="130">
        <v>13</v>
      </c>
      <c r="O147" s="186" t="s">
        <v>116</v>
      </c>
      <c r="BS147" s="204">
        <v>5.7</v>
      </c>
      <c r="BT147" s="274">
        <v>1.3596491228070176</v>
      </c>
      <c r="BU147" s="138">
        <v>2</v>
      </c>
      <c r="BV147" s="138">
        <v>3</v>
      </c>
      <c r="BW147" s="130" t="s">
        <v>96</v>
      </c>
      <c r="BX147" s="130" t="s">
        <v>98</v>
      </c>
      <c r="BY147" s="186">
        <v>10</v>
      </c>
      <c r="BZ147" s="176" t="s">
        <v>122</v>
      </c>
    </row>
    <row r="148" spans="8:78">
      <c r="H148" s="195">
        <v>8.6</v>
      </c>
      <c r="I148" s="273">
        <v>1.5813953488372092</v>
      </c>
      <c r="J148" s="195">
        <v>1</v>
      </c>
      <c r="K148" s="195">
        <v>3</v>
      </c>
      <c r="L148" s="186" t="s">
        <v>97</v>
      </c>
      <c r="M148" s="186" t="s">
        <v>98</v>
      </c>
      <c r="N148" s="130">
        <v>13</v>
      </c>
      <c r="O148" s="186" t="s">
        <v>116</v>
      </c>
      <c r="BS148" s="204">
        <v>6</v>
      </c>
      <c r="BT148" s="274">
        <v>1.2916666666666667</v>
      </c>
      <c r="BU148" s="138">
        <v>2</v>
      </c>
      <c r="BV148" s="138">
        <v>3</v>
      </c>
      <c r="BW148" s="130" t="s">
        <v>96</v>
      </c>
      <c r="BX148" s="130" t="s">
        <v>98</v>
      </c>
      <c r="BY148" s="186">
        <v>10</v>
      </c>
      <c r="BZ148" s="176" t="s">
        <v>122</v>
      </c>
    </row>
    <row r="149" spans="8:78">
      <c r="H149" s="195">
        <v>9.6999999999999993</v>
      </c>
      <c r="I149" s="273">
        <v>1.4020618556701032</v>
      </c>
      <c r="J149" s="195">
        <v>1</v>
      </c>
      <c r="K149" s="195">
        <v>3</v>
      </c>
      <c r="L149" s="186" t="s">
        <v>97</v>
      </c>
      <c r="M149" s="186" t="s">
        <v>98</v>
      </c>
      <c r="N149" s="130">
        <v>13</v>
      </c>
      <c r="O149" s="186" t="s">
        <v>116</v>
      </c>
      <c r="BS149" s="204">
        <v>9.1999999999999993</v>
      </c>
      <c r="BT149" s="274">
        <v>0.84239130434782616</v>
      </c>
      <c r="BU149" s="138">
        <v>2</v>
      </c>
      <c r="BV149" s="138">
        <v>4</v>
      </c>
      <c r="BW149" s="130" t="s">
        <v>96</v>
      </c>
      <c r="BX149" s="130" t="s">
        <v>98</v>
      </c>
      <c r="BY149" s="186">
        <v>10</v>
      </c>
      <c r="BZ149" s="176" t="s">
        <v>122</v>
      </c>
    </row>
    <row r="150" spans="8:78">
      <c r="H150" s="138">
        <v>10.6</v>
      </c>
      <c r="I150" s="274">
        <v>1.2830188679245282</v>
      </c>
      <c r="J150" s="138">
        <v>1</v>
      </c>
      <c r="K150" s="138">
        <v>3</v>
      </c>
      <c r="L150" s="130" t="s">
        <v>97</v>
      </c>
      <c r="M150" s="130" t="s">
        <v>98</v>
      </c>
      <c r="N150" s="130">
        <v>13</v>
      </c>
      <c r="O150" s="186" t="s">
        <v>116</v>
      </c>
      <c r="BS150" s="204">
        <v>9.1</v>
      </c>
      <c r="BT150" s="274">
        <v>0.85164835164835173</v>
      </c>
      <c r="BU150" s="138">
        <v>2</v>
      </c>
      <c r="BV150" s="138">
        <v>3</v>
      </c>
      <c r="BW150" s="130" t="s">
        <v>96</v>
      </c>
      <c r="BX150" s="130" t="s">
        <v>98</v>
      </c>
      <c r="BY150" s="186">
        <v>10</v>
      </c>
      <c r="BZ150" s="176" t="s">
        <v>122</v>
      </c>
    </row>
    <row r="151" spans="8:78">
      <c r="H151" s="138">
        <v>6.2</v>
      </c>
      <c r="I151" s="274">
        <v>2.193548387096774</v>
      </c>
      <c r="J151" s="138">
        <v>1</v>
      </c>
      <c r="K151" s="138">
        <v>3</v>
      </c>
      <c r="L151" s="130" t="s">
        <v>97</v>
      </c>
      <c r="M151" s="130" t="s">
        <v>98</v>
      </c>
      <c r="N151" s="130">
        <v>13</v>
      </c>
      <c r="O151" s="186" t="s">
        <v>116</v>
      </c>
      <c r="BS151" s="203">
        <v>17.5</v>
      </c>
      <c r="BT151" s="273">
        <v>0.77714285714285714</v>
      </c>
      <c r="BU151" s="195">
        <v>2</v>
      </c>
      <c r="BV151" s="195">
        <v>3</v>
      </c>
      <c r="BW151" s="186" t="s">
        <v>114</v>
      </c>
      <c r="BX151" s="186" t="s">
        <v>98</v>
      </c>
      <c r="BY151" s="186">
        <v>10</v>
      </c>
      <c r="BZ151" s="176" t="s">
        <v>122</v>
      </c>
    </row>
    <row r="152" spans="8:78">
      <c r="H152" s="138">
        <v>10.7</v>
      </c>
      <c r="I152" s="274">
        <v>1.2710280373831777</v>
      </c>
      <c r="J152" s="138">
        <v>1</v>
      </c>
      <c r="K152" s="138">
        <v>3</v>
      </c>
      <c r="L152" s="130" t="s">
        <v>97</v>
      </c>
      <c r="M152" s="130" t="s">
        <v>98</v>
      </c>
      <c r="N152" s="130">
        <v>13</v>
      </c>
      <c r="O152" s="186" t="s">
        <v>116</v>
      </c>
      <c r="BS152" s="203">
        <v>8.3000000000000007</v>
      </c>
      <c r="BT152" s="273">
        <v>1.6385542168674696</v>
      </c>
      <c r="BU152" s="195">
        <v>2</v>
      </c>
      <c r="BV152" s="195">
        <v>3</v>
      </c>
      <c r="BW152" s="186" t="s">
        <v>96</v>
      </c>
      <c r="BX152" s="186" t="s">
        <v>98</v>
      </c>
      <c r="BY152" s="186">
        <v>10</v>
      </c>
      <c r="BZ152" s="176" t="s">
        <v>122</v>
      </c>
    </row>
    <row r="153" spans="8:78">
      <c r="H153" s="138">
        <v>9.1</v>
      </c>
      <c r="I153" s="274">
        <v>1.4945054945054945</v>
      </c>
      <c r="J153" s="138">
        <v>1</v>
      </c>
      <c r="K153" s="138">
        <v>4</v>
      </c>
      <c r="L153" s="130" t="s">
        <v>97</v>
      </c>
      <c r="M153" s="130" t="s">
        <v>98</v>
      </c>
      <c r="N153" s="130">
        <v>13</v>
      </c>
      <c r="O153" s="186" t="s">
        <v>116</v>
      </c>
      <c r="BS153" s="203">
        <v>14.2</v>
      </c>
      <c r="BT153" s="273">
        <v>0.95774647887323949</v>
      </c>
      <c r="BU153" s="195">
        <v>2</v>
      </c>
      <c r="BV153" s="195">
        <v>3</v>
      </c>
      <c r="BW153" s="186" t="s">
        <v>96</v>
      </c>
      <c r="BX153" s="186" t="s">
        <v>98</v>
      </c>
      <c r="BY153" s="186">
        <v>10</v>
      </c>
      <c r="BZ153" s="176" t="s">
        <v>122</v>
      </c>
    </row>
    <row r="154" spans="8:78">
      <c r="H154" s="138">
        <v>6.5</v>
      </c>
      <c r="I154" s="274">
        <v>2.0923076923076924</v>
      </c>
      <c r="J154" s="138">
        <v>1</v>
      </c>
      <c r="K154" s="138">
        <v>3</v>
      </c>
      <c r="L154" s="130" t="s">
        <v>97</v>
      </c>
      <c r="M154" s="130" t="s">
        <v>112</v>
      </c>
      <c r="N154" s="130">
        <v>13</v>
      </c>
      <c r="O154" s="186" t="s">
        <v>116</v>
      </c>
      <c r="BS154" s="204">
        <v>20</v>
      </c>
      <c r="BT154" s="274">
        <v>0.67999999999999994</v>
      </c>
      <c r="BU154" s="138">
        <v>2</v>
      </c>
      <c r="BV154" s="138">
        <v>3</v>
      </c>
      <c r="BW154" s="130" t="s">
        <v>96</v>
      </c>
      <c r="BX154" s="130" t="s">
        <v>98</v>
      </c>
      <c r="BY154" s="186">
        <v>10</v>
      </c>
      <c r="BZ154" s="176" t="s">
        <v>122</v>
      </c>
    </row>
    <row r="155" spans="8:78">
      <c r="H155" s="138">
        <v>7.3</v>
      </c>
      <c r="I155" s="274">
        <v>1.8630136986301369</v>
      </c>
      <c r="J155" s="138">
        <v>1</v>
      </c>
      <c r="K155" s="138">
        <v>2</v>
      </c>
      <c r="L155" s="130" t="s">
        <v>97</v>
      </c>
      <c r="M155" s="130" t="s">
        <v>98</v>
      </c>
      <c r="N155" s="130">
        <v>13</v>
      </c>
      <c r="O155" s="186" t="s">
        <v>116</v>
      </c>
      <c r="BS155" s="206">
        <v>9.4</v>
      </c>
      <c r="BT155" s="273">
        <v>0.82446808510638292</v>
      </c>
      <c r="BU155" s="212">
        <v>2</v>
      </c>
      <c r="BV155" s="212">
        <v>3</v>
      </c>
      <c r="BW155" s="278" t="s">
        <v>96</v>
      </c>
      <c r="BX155" s="278" t="s">
        <v>98</v>
      </c>
      <c r="BY155" s="186">
        <v>11</v>
      </c>
      <c r="BZ155" s="176" t="s">
        <v>122</v>
      </c>
    </row>
    <row r="156" spans="8:78">
      <c r="H156" s="138">
        <v>10.3</v>
      </c>
      <c r="I156" s="274">
        <v>1.320388349514563</v>
      </c>
      <c r="J156" s="138">
        <v>1</v>
      </c>
      <c r="K156" s="138">
        <v>3</v>
      </c>
      <c r="L156" s="130" t="s">
        <v>97</v>
      </c>
      <c r="M156" s="130" t="s">
        <v>98</v>
      </c>
      <c r="N156" s="130">
        <v>13</v>
      </c>
      <c r="O156" s="186" t="s">
        <v>116</v>
      </c>
      <c r="BS156" s="206">
        <v>8.5</v>
      </c>
      <c r="BT156" s="273">
        <v>0.91176470588235292</v>
      </c>
      <c r="BU156" s="212">
        <v>2</v>
      </c>
      <c r="BV156" s="212">
        <v>3</v>
      </c>
      <c r="BW156" s="278" t="s">
        <v>96</v>
      </c>
      <c r="BX156" s="278" t="s">
        <v>98</v>
      </c>
      <c r="BY156" s="186">
        <v>11</v>
      </c>
      <c r="BZ156" s="176" t="s">
        <v>122</v>
      </c>
    </row>
    <row r="157" spans="8:78">
      <c r="H157" s="138">
        <v>5</v>
      </c>
      <c r="I157" s="274">
        <v>1.55</v>
      </c>
      <c r="J157" s="138">
        <v>1</v>
      </c>
      <c r="K157" s="138">
        <v>3</v>
      </c>
      <c r="L157" s="130" t="s">
        <v>97</v>
      </c>
      <c r="M157" s="130" t="s">
        <v>98</v>
      </c>
      <c r="N157" s="130">
        <v>14</v>
      </c>
      <c r="O157" s="176" t="s">
        <v>116</v>
      </c>
      <c r="BS157" s="207">
        <v>5.9</v>
      </c>
      <c r="BT157" s="274">
        <v>1.3135593220338981</v>
      </c>
      <c r="BU157" s="213">
        <v>2</v>
      </c>
      <c r="BV157" s="213">
        <v>3</v>
      </c>
      <c r="BW157" s="279" t="s">
        <v>96</v>
      </c>
      <c r="BX157" s="279" t="s">
        <v>98</v>
      </c>
      <c r="BY157" s="186">
        <v>11</v>
      </c>
      <c r="BZ157" s="176" t="s">
        <v>122</v>
      </c>
    </row>
    <row r="158" spans="8:78">
      <c r="H158" s="138">
        <v>5.6</v>
      </c>
      <c r="I158" s="274">
        <v>1.3839285714285716</v>
      </c>
      <c r="J158" s="138">
        <v>1</v>
      </c>
      <c r="K158" s="138">
        <v>3</v>
      </c>
      <c r="L158" s="130" t="s">
        <v>97</v>
      </c>
      <c r="M158" s="130" t="s">
        <v>98</v>
      </c>
      <c r="N158" s="130">
        <v>14</v>
      </c>
      <c r="O158" s="176" t="s">
        <v>116</v>
      </c>
      <c r="BS158" s="206">
        <v>12.2</v>
      </c>
      <c r="BT158" s="273">
        <v>1.1147540983606559</v>
      </c>
      <c r="BU158" s="212">
        <v>2</v>
      </c>
      <c r="BV158" s="212">
        <v>4</v>
      </c>
      <c r="BW158" s="278" t="s">
        <v>96</v>
      </c>
      <c r="BX158" s="278" t="s">
        <v>98</v>
      </c>
      <c r="BY158" s="186">
        <v>11</v>
      </c>
      <c r="BZ158" s="176" t="s">
        <v>122</v>
      </c>
    </row>
    <row r="159" spans="8:78">
      <c r="H159" s="138">
        <v>5.7</v>
      </c>
      <c r="I159" s="274">
        <v>1.3596491228070176</v>
      </c>
      <c r="J159" s="138">
        <v>1</v>
      </c>
      <c r="K159" s="138">
        <v>3</v>
      </c>
      <c r="L159" s="130" t="s">
        <v>97</v>
      </c>
      <c r="M159" s="130" t="s">
        <v>98</v>
      </c>
      <c r="N159" s="130">
        <v>14</v>
      </c>
      <c r="O159" s="176" t="s">
        <v>116</v>
      </c>
      <c r="BS159" s="203">
        <v>6.5</v>
      </c>
      <c r="BT159" s="273">
        <v>1.1923076923076923</v>
      </c>
      <c r="BU159" s="195">
        <v>2</v>
      </c>
      <c r="BV159" s="195">
        <v>3</v>
      </c>
      <c r="BW159" s="186" t="s">
        <v>114</v>
      </c>
      <c r="BX159" s="186" t="s">
        <v>98</v>
      </c>
      <c r="BY159" s="186">
        <v>13</v>
      </c>
      <c r="BZ159" s="176" t="s">
        <v>122</v>
      </c>
    </row>
    <row r="160" spans="8:78">
      <c r="H160" s="138">
        <v>6.3</v>
      </c>
      <c r="I160" s="274">
        <v>1.2301587301587302</v>
      </c>
      <c r="J160" s="138">
        <v>1</v>
      </c>
      <c r="K160" s="138">
        <v>3</v>
      </c>
      <c r="L160" s="130" t="s">
        <v>97</v>
      </c>
      <c r="M160" s="130" t="s">
        <v>98</v>
      </c>
      <c r="N160" s="130">
        <v>14</v>
      </c>
      <c r="O160" s="176" t="s">
        <v>116</v>
      </c>
      <c r="BS160" s="203">
        <v>10.8</v>
      </c>
      <c r="BT160" s="273">
        <v>0.71759259259259256</v>
      </c>
      <c r="BU160" s="195">
        <v>2</v>
      </c>
      <c r="BV160" s="195">
        <v>3</v>
      </c>
      <c r="BW160" s="186" t="s">
        <v>96</v>
      </c>
      <c r="BX160" s="186" t="s">
        <v>98</v>
      </c>
      <c r="BY160" s="186">
        <v>13</v>
      </c>
      <c r="BZ160" s="176" t="s">
        <v>122</v>
      </c>
    </row>
    <row r="161" spans="8:78">
      <c r="H161" s="138">
        <v>5.7</v>
      </c>
      <c r="I161" s="274">
        <v>1.3596491228070176</v>
      </c>
      <c r="J161" s="138">
        <v>1</v>
      </c>
      <c r="K161" s="138">
        <v>4</v>
      </c>
      <c r="L161" s="130" t="s">
        <v>97</v>
      </c>
      <c r="M161" s="130" t="s">
        <v>98</v>
      </c>
      <c r="N161" s="130">
        <v>14</v>
      </c>
      <c r="O161" s="176" t="s">
        <v>116</v>
      </c>
      <c r="BS161" s="203">
        <v>6.3</v>
      </c>
      <c r="BT161" s="273">
        <v>1.2301587301587302</v>
      </c>
      <c r="BU161" s="195">
        <v>2</v>
      </c>
      <c r="BV161" s="195">
        <v>3</v>
      </c>
      <c r="BW161" s="186" t="s">
        <v>96</v>
      </c>
      <c r="BX161" s="186" t="s">
        <v>98</v>
      </c>
      <c r="BY161" s="186">
        <v>13</v>
      </c>
      <c r="BZ161" s="176" t="s">
        <v>122</v>
      </c>
    </row>
    <row r="162" spans="8:78">
      <c r="H162" s="138">
        <v>5.6</v>
      </c>
      <c r="I162" s="274">
        <v>1.3839285714285716</v>
      </c>
      <c r="J162" s="138">
        <v>1</v>
      </c>
      <c r="K162" s="138">
        <v>3</v>
      </c>
      <c r="L162" s="130" t="s">
        <v>97</v>
      </c>
      <c r="M162" s="130" t="s">
        <v>98</v>
      </c>
      <c r="N162" s="130">
        <v>14</v>
      </c>
      <c r="O162" s="176" t="s">
        <v>116</v>
      </c>
      <c r="BS162" s="203">
        <v>8.5</v>
      </c>
      <c r="BT162" s="273">
        <v>0.91176470588235292</v>
      </c>
      <c r="BU162" s="195">
        <v>2</v>
      </c>
      <c r="BV162" s="195">
        <v>3</v>
      </c>
      <c r="BW162" s="186" t="s">
        <v>96</v>
      </c>
      <c r="BX162" s="186" t="s">
        <v>98</v>
      </c>
      <c r="BY162" s="186">
        <v>13</v>
      </c>
      <c r="BZ162" s="176" t="s">
        <v>122</v>
      </c>
    </row>
    <row r="163" spans="8:78">
      <c r="H163" s="138">
        <v>4.7</v>
      </c>
      <c r="I163" s="274">
        <v>1.6489361702127658</v>
      </c>
      <c r="J163" s="138">
        <v>1</v>
      </c>
      <c r="K163" s="138">
        <v>3</v>
      </c>
      <c r="L163" s="130" t="s">
        <v>97</v>
      </c>
      <c r="M163" s="130" t="s">
        <v>98</v>
      </c>
      <c r="N163" s="130">
        <v>14</v>
      </c>
      <c r="O163" s="176" t="s">
        <v>116</v>
      </c>
      <c r="BS163" s="204">
        <v>8.4</v>
      </c>
      <c r="BT163" s="274">
        <v>0.92261904761904756</v>
      </c>
      <c r="BU163" s="138">
        <v>2</v>
      </c>
      <c r="BV163" s="138">
        <v>3</v>
      </c>
      <c r="BW163" s="130" t="s">
        <v>96</v>
      </c>
      <c r="BX163" s="130" t="s">
        <v>98</v>
      </c>
      <c r="BY163" s="186">
        <v>13</v>
      </c>
      <c r="BZ163" s="176" t="s">
        <v>122</v>
      </c>
    </row>
    <row r="164" spans="8:78">
      <c r="H164" s="138">
        <v>4.3</v>
      </c>
      <c r="I164" s="274">
        <v>1.8023255813953489</v>
      </c>
      <c r="J164" s="138">
        <v>1</v>
      </c>
      <c r="K164" s="138">
        <v>3</v>
      </c>
      <c r="L164" s="130" t="s">
        <v>97</v>
      </c>
      <c r="M164" s="130" t="s">
        <v>100</v>
      </c>
      <c r="N164" s="130">
        <v>14</v>
      </c>
      <c r="O164" s="176" t="s">
        <v>116</v>
      </c>
      <c r="BS164" s="204">
        <v>8</v>
      </c>
      <c r="BT164" s="274">
        <v>0.96875</v>
      </c>
      <c r="BU164" s="138">
        <v>2</v>
      </c>
      <c r="BV164" s="138">
        <v>3</v>
      </c>
      <c r="BW164" s="130" t="s">
        <v>96</v>
      </c>
      <c r="BX164" s="130" t="s">
        <v>98</v>
      </c>
      <c r="BY164" s="186">
        <v>13</v>
      </c>
      <c r="BZ164" s="176" t="s">
        <v>122</v>
      </c>
    </row>
    <row r="165" spans="8:78">
      <c r="H165" s="138">
        <v>5.2</v>
      </c>
      <c r="I165" s="274">
        <v>1.4903846153846154</v>
      </c>
      <c r="J165" s="138">
        <v>1</v>
      </c>
      <c r="K165" s="138">
        <v>3</v>
      </c>
      <c r="L165" s="130" t="s">
        <v>97</v>
      </c>
      <c r="M165" s="130" t="s">
        <v>98</v>
      </c>
      <c r="N165" s="130">
        <v>14</v>
      </c>
      <c r="O165" s="176" t="s">
        <v>116</v>
      </c>
      <c r="BS165" s="204">
        <v>7</v>
      </c>
      <c r="BT165" s="274">
        <v>1.1071428571428572</v>
      </c>
      <c r="BU165" s="138">
        <v>2</v>
      </c>
      <c r="BV165" s="138">
        <v>3</v>
      </c>
      <c r="BW165" s="130" t="s">
        <v>96</v>
      </c>
      <c r="BX165" s="130" t="s">
        <v>98</v>
      </c>
      <c r="BY165" s="186">
        <v>13</v>
      </c>
      <c r="BZ165" s="176" t="s">
        <v>122</v>
      </c>
    </row>
    <row r="166" spans="8:78">
      <c r="H166" s="195">
        <v>10</v>
      </c>
      <c r="I166" s="273">
        <v>1.3599999999999999</v>
      </c>
      <c r="J166" s="195">
        <v>1</v>
      </c>
      <c r="K166" s="195">
        <v>3</v>
      </c>
      <c r="L166" s="186" t="s">
        <v>97</v>
      </c>
      <c r="M166" s="186" t="s">
        <v>77</v>
      </c>
      <c r="N166" s="130">
        <v>14</v>
      </c>
      <c r="O166" s="176" t="s">
        <v>116</v>
      </c>
      <c r="BS166" s="204">
        <v>6.6</v>
      </c>
      <c r="BT166" s="274">
        <v>1.1742424242424243</v>
      </c>
      <c r="BU166" s="138">
        <v>2</v>
      </c>
      <c r="BV166" s="138">
        <v>3</v>
      </c>
      <c r="BW166" s="130" t="s">
        <v>96</v>
      </c>
      <c r="BX166" s="130" t="s">
        <v>98</v>
      </c>
      <c r="BY166" s="186">
        <v>13</v>
      </c>
      <c r="BZ166" s="176" t="s">
        <v>122</v>
      </c>
    </row>
    <row r="167" spans="8:78">
      <c r="H167" s="195">
        <v>9.6</v>
      </c>
      <c r="I167" s="273">
        <v>1.4166666666666667</v>
      </c>
      <c r="J167" s="195">
        <v>1</v>
      </c>
      <c r="K167" s="195">
        <v>4</v>
      </c>
      <c r="L167" s="186" t="s">
        <v>97</v>
      </c>
      <c r="M167" s="186" t="s">
        <v>98</v>
      </c>
      <c r="N167" s="130">
        <v>14</v>
      </c>
      <c r="O167" s="176" t="s">
        <v>116</v>
      </c>
      <c r="BS167" s="204">
        <v>9.6</v>
      </c>
      <c r="BT167" s="274">
        <v>0.80729166666666674</v>
      </c>
      <c r="BU167" s="138">
        <v>2</v>
      </c>
      <c r="BV167" s="138">
        <v>3</v>
      </c>
      <c r="BW167" s="130" t="s">
        <v>96</v>
      </c>
      <c r="BX167" s="130" t="s">
        <v>98</v>
      </c>
      <c r="BY167" s="186">
        <v>13</v>
      </c>
      <c r="BZ167" s="176" t="s">
        <v>122</v>
      </c>
    </row>
    <row r="168" spans="8:78">
      <c r="H168" s="138">
        <v>10.9</v>
      </c>
      <c r="I168" s="274">
        <v>1.2477064220183485</v>
      </c>
      <c r="J168" s="138">
        <v>1</v>
      </c>
      <c r="K168" s="138">
        <v>1</v>
      </c>
      <c r="L168" s="130" t="s">
        <v>97</v>
      </c>
      <c r="M168" s="130" t="s">
        <v>98</v>
      </c>
      <c r="N168" s="130">
        <v>14</v>
      </c>
      <c r="O168" s="176" t="s">
        <v>116</v>
      </c>
      <c r="BS168" s="204">
        <v>9.1999999999999993</v>
      </c>
      <c r="BT168" s="274">
        <v>0.84239130434782616</v>
      </c>
      <c r="BU168" s="138">
        <v>2</v>
      </c>
      <c r="BV168" s="138">
        <v>3</v>
      </c>
      <c r="BW168" s="130" t="s">
        <v>96</v>
      </c>
      <c r="BX168" s="130" t="s">
        <v>98</v>
      </c>
      <c r="BY168" s="186">
        <v>13</v>
      </c>
      <c r="BZ168" s="176" t="s">
        <v>122</v>
      </c>
    </row>
    <row r="169" spans="8:78">
      <c r="H169" s="203">
        <v>5.4</v>
      </c>
      <c r="I169" s="273">
        <v>1.4351851851851851</v>
      </c>
      <c r="J169" s="195">
        <v>1</v>
      </c>
      <c r="K169" s="195">
        <v>3</v>
      </c>
      <c r="L169" s="186" t="s">
        <v>95</v>
      </c>
      <c r="M169" s="186" t="s">
        <v>98</v>
      </c>
      <c r="N169" s="130">
        <v>15</v>
      </c>
      <c r="O169" s="176" t="s">
        <v>116</v>
      </c>
      <c r="BS169" s="203">
        <v>12</v>
      </c>
      <c r="BT169" s="273">
        <v>1.1333333333333333</v>
      </c>
      <c r="BU169" s="195">
        <v>2</v>
      </c>
      <c r="BV169" s="195">
        <v>3</v>
      </c>
      <c r="BW169" s="186" t="s">
        <v>114</v>
      </c>
      <c r="BX169" s="186" t="s">
        <v>98</v>
      </c>
      <c r="BY169" s="186">
        <v>13</v>
      </c>
      <c r="BZ169" s="176" t="s">
        <v>122</v>
      </c>
    </row>
    <row r="170" spans="8:78">
      <c r="H170" s="203">
        <v>6.6</v>
      </c>
      <c r="I170" s="273">
        <v>1.1742424242424243</v>
      </c>
      <c r="J170" s="195">
        <v>1</v>
      </c>
      <c r="K170" s="195">
        <v>3</v>
      </c>
      <c r="L170" s="186" t="s">
        <v>97</v>
      </c>
      <c r="M170" s="186" t="s">
        <v>99</v>
      </c>
      <c r="N170" s="130">
        <v>15</v>
      </c>
      <c r="O170" s="176" t="s">
        <v>116</v>
      </c>
      <c r="BS170" s="203">
        <v>13.7</v>
      </c>
      <c r="BT170" s="273">
        <v>0.99270072992700731</v>
      </c>
      <c r="BU170" s="195">
        <v>2</v>
      </c>
      <c r="BV170" s="195">
        <v>4</v>
      </c>
      <c r="BW170" s="186" t="s">
        <v>96</v>
      </c>
      <c r="BX170" s="186" t="s">
        <v>98</v>
      </c>
      <c r="BY170" s="186">
        <v>13</v>
      </c>
      <c r="BZ170" s="176" t="s">
        <v>122</v>
      </c>
    </row>
    <row r="171" spans="8:78">
      <c r="H171" s="204">
        <v>6.3</v>
      </c>
      <c r="I171" s="274">
        <v>1.2301587301587302</v>
      </c>
      <c r="J171" s="138">
        <v>1</v>
      </c>
      <c r="K171" s="138">
        <v>3</v>
      </c>
      <c r="L171" s="130" t="s">
        <v>97</v>
      </c>
      <c r="M171" s="130" t="s">
        <v>98</v>
      </c>
      <c r="N171" s="130">
        <v>15</v>
      </c>
      <c r="O171" s="176" t="s">
        <v>116</v>
      </c>
      <c r="BS171" s="203">
        <v>21.1</v>
      </c>
      <c r="BT171" s="273">
        <v>0.64454976303317535</v>
      </c>
      <c r="BU171" s="195">
        <v>2</v>
      </c>
      <c r="BV171" s="195">
        <v>4</v>
      </c>
      <c r="BW171" s="186" t="s">
        <v>96</v>
      </c>
      <c r="BX171" s="186" t="s">
        <v>98</v>
      </c>
      <c r="BY171" s="186">
        <v>13</v>
      </c>
      <c r="BZ171" s="176" t="s">
        <v>122</v>
      </c>
    </row>
    <row r="172" spans="8:78">
      <c r="H172" s="204">
        <v>4.8</v>
      </c>
      <c r="I172" s="274">
        <v>1.6145833333333335</v>
      </c>
      <c r="J172" s="138">
        <v>1</v>
      </c>
      <c r="K172" s="138">
        <v>3</v>
      </c>
      <c r="L172" s="130" t="s">
        <v>97</v>
      </c>
      <c r="M172" s="130" t="s">
        <v>112</v>
      </c>
      <c r="N172" s="130">
        <v>15</v>
      </c>
      <c r="O172" s="176" t="s">
        <v>116</v>
      </c>
      <c r="BS172" s="203">
        <v>22.8</v>
      </c>
      <c r="BT172" s="273">
        <v>0.59649122807017541</v>
      </c>
      <c r="BU172" s="195">
        <v>2</v>
      </c>
      <c r="BV172" s="195">
        <v>3</v>
      </c>
      <c r="BW172" s="186" t="s">
        <v>96</v>
      </c>
      <c r="BX172" s="186" t="s">
        <v>98</v>
      </c>
      <c r="BY172" s="186">
        <v>13</v>
      </c>
      <c r="BZ172" s="176" t="s">
        <v>122</v>
      </c>
    </row>
    <row r="173" spans="8:78">
      <c r="H173" s="204">
        <v>7.4</v>
      </c>
      <c r="I173" s="274">
        <v>1.0472972972972971</v>
      </c>
      <c r="J173" s="138">
        <v>1</v>
      </c>
      <c r="K173" s="138">
        <v>3</v>
      </c>
      <c r="L173" s="130" t="s">
        <v>97</v>
      </c>
      <c r="M173" s="130" t="s">
        <v>98</v>
      </c>
      <c r="N173" s="130">
        <v>15</v>
      </c>
      <c r="O173" s="176" t="s">
        <v>116</v>
      </c>
      <c r="BS173" s="204">
        <v>8.1999999999999993</v>
      </c>
      <c r="BT173" s="274">
        <v>1.6585365853658538</v>
      </c>
      <c r="BU173" s="138">
        <v>2</v>
      </c>
      <c r="BV173" s="138">
        <v>3</v>
      </c>
      <c r="BW173" s="130" t="s">
        <v>96</v>
      </c>
      <c r="BX173" s="130" t="s">
        <v>99</v>
      </c>
      <c r="BY173" s="186">
        <v>13</v>
      </c>
      <c r="BZ173" s="176" t="s">
        <v>122</v>
      </c>
    </row>
    <row r="174" spans="8:78">
      <c r="H174" s="204">
        <v>4.9000000000000004</v>
      </c>
      <c r="I174" s="274">
        <v>1.5816326530612244</v>
      </c>
      <c r="J174" s="138">
        <v>1</v>
      </c>
      <c r="K174" s="138">
        <v>3</v>
      </c>
      <c r="L174" s="130" t="s">
        <v>97</v>
      </c>
      <c r="M174" s="130" t="s">
        <v>98</v>
      </c>
      <c r="N174" s="130">
        <v>15</v>
      </c>
      <c r="O174" s="176" t="s">
        <v>116</v>
      </c>
      <c r="BS174" s="204">
        <v>16</v>
      </c>
      <c r="BT174" s="274">
        <v>0.85</v>
      </c>
      <c r="BU174" s="138">
        <v>2</v>
      </c>
      <c r="BV174" s="138">
        <v>3</v>
      </c>
      <c r="BW174" s="130" t="s">
        <v>96</v>
      </c>
      <c r="BX174" s="130" t="s">
        <v>98</v>
      </c>
      <c r="BY174" s="186">
        <v>13</v>
      </c>
      <c r="BZ174" s="176" t="s">
        <v>122</v>
      </c>
    </row>
    <row r="175" spans="8:78">
      <c r="H175" s="204">
        <v>5</v>
      </c>
      <c r="I175" s="274">
        <v>1.55</v>
      </c>
      <c r="J175" s="138">
        <v>1</v>
      </c>
      <c r="K175" s="138">
        <v>3</v>
      </c>
      <c r="L175" s="130" t="s">
        <v>97</v>
      </c>
      <c r="M175" s="130" t="s">
        <v>98</v>
      </c>
      <c r="N175" s="130">
        <v>15</v>
      </c>
      <c r="O175" s="176" t="s">
        <v>116</v>
      </c>
      <c r="BS175" s="204">
        <v>13.5</v>
      </c>
      <c r="BT175" s="274">
        <v>1.0074074074074073</v>
      </c>
      <c r="BU175" s="138">
        <v>2</v>
      </c>
      <c r="BV175" s="138">
        <v>3</v>
      </c>
      <c r="BW175" s="130" t="s">
        <v>96</v>
      </c>
      <c r="BX175" s="130" t="s">
        <v>98</v>
      </c>
      <c r="BY175" s="186">
        <v>13</v>
      </c>
      <c r="BZ175" s="176" t="s">
        <v>122</v>
      </c>
    </row>
    <row r="176" spans="8:78">
      <c r="H176" s="204">
        <v>7.5</v>
      </c>
      <c r="I176" s="274">
        <v>1.0333333333333334</v>
      </c>
      <c r="J176" s="138">
        <v>1</v>
      </c>
      <c r="K176" s="138">
        <v>4</v>
      </c>
      <c r="L176" s="130" t="s">
        <v>97</v>
      </c>
      <c r="M176" s="130" t="s">
        <v>98</v>
      </c>
      <c r="N176" s="130">
        <v>15</v>
      </c>
      <c r="O176" s="176" t="s">
        <v>116</v>
      </c>
      <c r="BS176" s="203">
        <v>7.1</v>
      </c>
      <c r="BT176" s="273">
        <v>1.091549295774648</v>
      </c>
      <c r="BU176" s="195">
        <v>2</v>
      </c>
      <c r="BV176" s="195">
        <v>3</v>
      </c>
      <c r="BW176" s="186" t="s">
        <v>96</v>
      </c>
      <c r="BX176" s="186" t="s">
        <v>98</v>
      </c>
      <c r="BY176" s="186">
        <v>14</v>
      </c>
      <c r="BZ176" s="176" t="s">
        <v>122</v>
      </c>
    </row>
    <row r="177" spans="8:78">
      <c r="H177" s="203">
        <v>8.6</v>
      </c>
      <c r="I177" s="273">
        <v>1.5813953488372092</v>
      </c>
      <c r="J177" s="195">
        <v>1</v>
      </c>
      <c r="K177" s="195">
        <v>3</v>
      </c>
      <c r="L177" s="186" t="s">
        <v>95</v>
      </c>
      <c r="M177" s="186" t="s">
        <v>113</v>
      </c>
      <c r="N177" s="130">
        <v>15</v>
      </c>
      <c r="O177" s="176" t="s">
        <v>116</v>
      </c>
      <c r="BS177" s="203">
        <v>14.1</v>
      </c>
      <c r="BT177" s="273">
        <v>0.54964539007092195</v>
      </c>
      <c r="BU177" s="195">
        <v>2</v>
      </c>
      <c r="BV177" s="195">
        <v>3</v>
      </c>
      <c r="BW177" s="186" t="s">
        <v>96</v>
      </c>
      <c r="BX177" s="186" t="s">
        <v>98</v>
      </c>
      <c r="BY177" s="186">
        <v>14</v>
      </c>
      <c r="BZ177" s="176" t="s">
        <v>122</v>
      </c>
    </row>
    <row r="178" spans="8:78">
      <c r="H178" s="203">
        <v>7.7</v>
      </c>
      <c r="I178" s="273">
        <v>1.7662337662337662</v>
      </c>
      <c r="J178" s="195">
        <v>1</v>
      </c>
      <c r="K178" s="195">
        <v>1</v>
      </c>
      <c r="L178" s="186" t="s">
        <v>95</v>
      </c>
      <c r="M178" s="186" t="s">
        <v>98</v>
      </c>
      <c r="N178" s="130">
        <v>15</v>
      </c>
      <c r="O178" s="176" t="s">
        <v>116</v>
      </c>
      <c r="BS178" s="203">
        <v>7.9</v>
      </c>
      <c r="BT178" s="273">
        <v>0.98101265822784811</v>
      </c>
      <c r="BU178" s="195">
        <v>2</v>
      </c>
      <c r="BV178" s="195">
        <v>3</v>
      </c>
      <c r="BW178" s="186" t="s">
        <v>96</v>
      </c>
      <c r="BX178" s="186" t="s">
        <v>98</v>
      </c>
      <c r="BY178" s="186">
        <v>14</v>
      </c>
      <c r="BZ178" s="176" t="s">
        <v>122</v>
      </c>
    </row>
    <row r="179" spans="8:78">
      <c r="H179" s="203">
        <v>7.3</v>
      </c>
      <c r="I179" s="273">
        <v>1.8630136986301369</v>
      </c>
      <c r="J179" s="195">
        <v>1</v>
      </c>
      <c r="K179" s="195">
        <v>3</v>
      </c>
      <c r="L179" s="186" t="s">
        <v>97</v>
      </c>
      <c r="M179" s="186" t="s">
        <v>98</v>
      </c>
      <c r="N179" s="130">
        <v>15</v>
      </c>
      <c r="O179" s="176" t="s">
        <v>116</v>
      </c>
      <c r="BS179" s="203">
        <v>8.4</v>
      </c>
      <c r="BT179" s="273">
        <v>0.92261904761904756</v>
      </c>
      <c r="BU179" s="195">
        <v>2</v>
      </c>
      <c r="BV179" s="195">
        <v>3</v>
      </c>
      <c r="BW179" s="186" t="s">
        <v>96</v>
      </c>
      <c r="BX179" s="186" t="s">
        <v>98</v>
      </c>
      <c r="BY179" s="186">
        <v>14</v>
      </c>
      <c r="BZ179" s="176" t="s">
        <v>122</v>
      </c>
    </row>
    <row r="180" spans="8:78">
      <c r="H180" s="203">
        <v>10.1</v>
      </c>
      <c r="I180" s="273">
        <v>1.3465346534653466</v>
      </c>
      <c r="J180" s="195">
        <v>1</v>
      </c>
      <c r="K180" s="195">
        <v>3</v>
      </c>
      <c r="L180" s="186" t="s">
        <v>97</v>
      </c>
      <c r="M180" s="186" t="s">
        <v>98</v>
      </c>
      <c r="N180" s="130">
        <v>15</v>
      </c>
      <c r="O180" s="176" t="s">
        <v>116</v>
      </c>
      <c r="BS180" s="203">
        <v>11.36</v>
      </c>
      <c r="BT180" s="273">
        <v>0.68221830985915499</v>
      </c>
      <c r="BU180" s="195">
        <v>2</v>
      </c>
      <c r="BV180" s="195">
        <v>3</v>
      </c>
      <c r="BW180" s="186" t="s">
        <v>96</v>
      </c>
      <c r="BX180" s="186" t="s">
        <v>98</v>
      </c>
      <c r="BY180" s="186">
        <v>14</v>
      </c>
      <c r="BZ180" s="176" t="s">
        <v>122</v>
      </c>
    </row>
    <row r="181" spans="8:78">
      <c r="H181" s="204">
        <v>11.1</v>
      </c>
      <c r="I181" s="274">
        <v>1.2252252252252251</v>
      </c>
      <c r="J181" s="138">
        <v>1</v>
      </c>
      <c r="K181" s="138">
        <v>3</v>
      </c>
      <c r="L181" s="130" t="s">
        <v>97</v>
      </c>
      <c r="M181" s="130" t="s">
        <v>98</v>
      </c>
      <c r="N181" s="130">
        <v>15</v>
      </c>
      <c r="O181" s="176" t="s">
        <v>116</v>
      </c>
      <c r="BS181" s="203">
        <v>9.1999999999999993</v>
      </c>
      <c r="BT181" s="273">
        <v>1.4782608695652175</v>
      </c>
      <c r="BU181" s="195">
        <v>2</v>
      </c>
      <c r="BV181" s="195">
        <v>3</v>
      </c>
      <c r="BW181" s="186" t="s">
        <v>96</v>
      </c>
      <c r="BX181" s="186" t="s">
        <v>98</v>
      </c>
      <c r="BY181" s="186">
        <v>14</v>
      </c>
      <c r="BZ181" s="176" t="s">
        <v>122</v>
      </c>
    </row>
    <row r="182" spans="8:78">
      <c r="H182" s="204">
        <v>10.4</v>
      </c>
      <c r="I182" s="274">
        <v>1.3076923076923077</v>
      </c>
      <c r="J182" s="138">
        <v>1</v>
      </c>
      <c r="K182" s="138">
        <v>3</v>
      </c>
      <c r="L182" s="130" t="s">
        <v>97</v>
      </c>
      <c r="M182" s="130" t="s">
        <v>98</v>
      </c>
      <c r="N182" s="130">
        <v>15</v>
      </c>
      <c r="O182" s="176" t="s">
        <v>116</v>
      </c>
      <c r="BS182" s="204">
        <v>10.4</v>
      </c>
      <c r="BT182" s="274">
        <v>1.3076923076923077</v>
      </c>
      <c r="BU182" s="138">
        <v>2</v>
      </c>
      <c r="BV182" s="138">
        <v>5</v>
      </c>
      <c r="BW182" s="130" t="s">
        <v>96</v>
      </c>
      <c r="BX182" s="130" t="s">
        <v>98</v>
      </c>
      <c r="BY182" s="186">
        <v>14</v>
      </c>
      <c r="BZ182" s="176" t="s">
        <v>122</v>
      </c>
    </row>
    <row r="183" spans="8:78">
      <c r="H183" s="195">
        <v>7.5</v>
      </c>
      <c r="I183" s="273">
        <v>1.0333333333333334</v>
      </c>
      <c r="J183" s="195">
        <v>1</v>
      </c>
      <c r="K183" s="195">
        <v>3</v>
      </c>
      <c r="L183" s="186" t="s">
        <v>97</v>
      </c>
      <c r="M183" s="186" t="s">
        <v>98</v>
      </c>
      <c r="N183" s="130">
        <v>16</v>
      </c>
      <c r="O183" s="31" t="s">
        <v>116</v>
      </c>
      <c r="BS183" s="203">
        <v>6.1</v>
      </c>
      <c r="BT183" s="273">
        <v>1.2704918032786885</v>
      </c>
      <c r="BU183" s="195">
        <v>2</v>
      </c>
      <c r="BV183" s="195">
        <v>3</v>
      </c>
      <c r="BW183" s="186" t="s">
        <v>96</v>
      </c>
      <c r="BX183" s="186" t="s">
        <v>98</v>
      </c>
      <c r="BY183" s="186">
        <v>16</v>
      </c>
      <c r="BZ183" s="176" t="s">
        <v>122</v>
      </c>
    </row>
    <row r="184" spans="8:78">
      <c r="H184" s="138">
        <v>5.8</v>
      </c>
      <c r="I184" s="274">
        <v>1.3362068965517242</v>
      </c>
      <c r="J184" s="138">
        <v>1</v>
      </c>
      <c r="K184" s="138">
        <v>3</v>
      </c>
      <c r="L184" s="130" t="s">
        <v>97</v>
      </c>
      <c r="M184" s="130" t="s">
        <v>98</v>
      </c>
      <c r="N184" s="130">
        <v>16</v>
      </c>
      <c r="O184" s="31" t="s">
        <v>116</v>
      </c>
      <c r="BS184" s="203">
        <v>24.8</v>
      </c>
      <c r="BT184" s="273">
        <v>0.3125</v>
      </c>
      <c r="BU184" s="195">
        <v>2</v>
      </c>
      <c r="BV184" s="195">
        <v>3</v>
      </c>
      <c r="BW184" s="186" t="s">
        <v>96</v>
      </c>
      <c r="BX184" s="186" t="s">
        <v>98</v>
      </c>
      <c r="BY184" s="186">
        <v>16</v>
      </c>
      <c r="BZ184" s="176" t="s">
        <v>122</v>
      </c>
    </row>
    <row r="185" spans="8:78">
      <c r="H185" s="138">
        <v>7.1</v>
      </c>
      <c r="I185" s="274">
        <v>1.091549295774648</v>
      </c>
      <c r="J185" s="138">
        <v>1</v>
      </c>
      <c r="K185" s="138">
        <v>4</v>
      </c>
      <c r="L185" s="130" t="s">
        <v>97</v>
      </c>
      <c r="M185" s="130" t="s">
        <v>98</v>
      </c>
      <c r="N185" s="130">
        <v>16</v>
      </c>
      <c r="O185" s="31" t="s">
        <v>116</v>
      </c>
      <c r="BS185" s="203">
        <v>8</v>
      </c>
      <c r="BT185" s="273">
        <v>0.96875</v>
      </c>
      <c r="BU185" s="195">
        <v>2</v>
      </c>
      <c r="BV185" s="195">
        <v>3</v>
      </c>
      <c r="BW185" s="186" t="s">
        <v>96</v>
      </c>
      <c r="BX185" s="186" t="s">
        <v>98</v>
      </c>
      <c r="BY185" s="186">
        <v>16</v>
      </c>
      <c r="BZ185" s="176" t="s">
        <v>122</v>
      </c>
    </row>
    <row r="186" spans="8:78">
      <c r="H186" s="138">
        <v>6</v>
      </c>
      <c r="I186" s="274">
        <v>1.2916666666666667</v>
      </c>
      <c r="J186" s="138">
        <v>1</v>
      </c>
      <c r="K186" s="138">
        <v>3</v>
      </c>
      <c r="L186" s="130" t="s">
        <v>97</v>
      </c>
      <c r="M186" s="130" t="s">
        <v>98</v>
      </c>
      <c r="N186" s="130">
        <v>16</v>
      </c>
      <c r="O186" s="31" t="s">
        <v>116</v>
      </c>
      <c r="BS186" s="203">
        <v>5.6</v>
      </c>
      <c r="BT186" s="273">
        <v>1.3839285714285716</v>
      </c>
      <c r="BU186" s="195">
        <v>2</v>
      </c>
      <c r="BV186" s="195">
        <v>3</v>
      </c>
      <c r="BW186" s="186" t="s">
        <v>96</v>
      </c>
      <c r="BX186" s="186" t="s">
        <v>98</v>
      </c>
      <c r="BY186" s="186">
        <v>16</v>
      </c>
      <c r="BZ186" s="176" t="s">
        <v>122</v>
      </c>
    </row>
    <row r="187" spans="8:78">
      <c r="H187" s="138">
        <v>24.9</v>
      </c>
      <c r="I187" s="274">
        <v>0.31124497991967875</v>
      </c>
      <c r="J187" s="138">
        <v>1</v>
      </c>
      <c r="K187" s="138">
        <v>4</v>
      </c>
      <c r="L187" s="130" t="s">
        <v>97</v>
      </c>
      <c r="M187" s="130" t="s">
        <v>98</v>
      </c>
      <c r="N187" s="130">
        <v>16</v>
      </c>
      <c r="O187" s="31" t="s">
        <v>116</v>
      </c>
      <c r="BS187" s="203">
        <v>7.8</v>
      </c>
      <c r="BT187" s="273">
        <v>0.99358974358974361</v>
      </c>
      <c r="BU187" s="195">
        <v>2</v>
      </c>
      <c r="BV187" s="195">
        <v>3</v>
      </c>
      <c r="BW187" s="186" t="s">
        <v>114</v>
      </c>
      <c r="BX187" s="186" t="s">
        <v>98</v>
      </c>
      <c r="BY187" s="186">
        <v>16</v>
      </c>
      <c r="BZ187" s="176" t="s">
        <v>122</v>
      </c>
    </row>
    <row r="188" spans="8:78">
      <c r="H188" s="138">
        <v>12.7</v>
      </c>
      <c r="I188" s="274">
        <v>0.61023622047244097</v>
      </c>
      <c r="J188" s="138">
        <v>1</v>
      </c>
      <c r="K188" s="138">
        <v>4</v>
      </c>
      <c r="L188" s="130" t="s">
        <v>97</v>
      </c>
      <c r="M188" s="130" t="s">
        <v>98</v>
      </c>
      <c r="N188" s="130">
        <v>16</v>
      </c>
      <c r="O188" s="31" t="s">
        <v>116</v>
      </c>
      <c r="BS188" s="203">
        <v>11.5</v>
      </c>
      <c r="BT188" s="273">
        <v>1.182608695652174</v>
      </c>
      <c r="BU188" s="195">
        <v>2</v>
      </c>
      <c r="BV188" s="195">
        <v>3</v>
      </c>
      <c r="BW188" s="186" t="s">
        <v>96</v>
      </c>
      <c r="BX188" s="186" t="s">
        <v>98</v>
      </c>
      <c r="BY188" s="186">
        <v>16</v>
      </c>
      <c r="BZ188" s="176" t="s">
        <v>122</v>
      </c>
    </row>
    <row r="189" spans="8:78">
      <c r="H189" s="138">
        <v>6.3</v>
      </c>
      <c r="I189" s="274">
        <v>1.2301587301587302</v>
      </c>
      <c r="J189" s="138">
        <v>1</v>
      </c>
      <c r="K189" s="138">
        <v>3</v>
      </c>
      <c r="L189" s="130" t="s">
        <v>97</v>
      </c>
      <c r="M189" s="130" t="s">
        <v>98</v>
      </c>
      <c r="N189" s="130">
        <v>16</v>
      </c>
      <c r="O189" s="31" t="s">
        <v>116</v>
      </c>
      <c r="BS189" s="203">
        <v>11.4</v>
      </c>
      <c r="BT189" s="273">
        <v>1.1929824561403508</v>
      </c>
      <c r="BU189" s="195">
        <v>2</v>
      </c>
      <c r="BV189" s="195">
        <v>3</v>
      </c>
      <c r="BW189" s="186" t="s">
        <v>114</v>
      </c>
      <c r="BX189" s="186" t="s">
        <v>99</v>
      </c>
      <c r="BY189" s="186">
        <v>16</v>
      </c>
      <c r="BZ189" s="176" t="s">
        <v>122</v>
      </c>
    </row>
    <row r="190" spans="8:78">
      <c r="H190" s="138">
        <v>8.1999999999999993</v>
      </c>
      <c r="I190" s="274">
        <v>0.94512195121951226</v>
      </c>
      <c r="J190" s="138">
        <v>1</v>
      </c>
      <c r="K190" s="138">
        <v>3</v>
      </c>
      <c r="L190" s="130" t="s">
        <v>97</v>
      </c>
      <c r="M190" s="130" t="s">
        <v>98</v>
      </c>
      <c r="N190" s="130">
        <v>16</v>
      </c>
      <c r="O190" s="31" t="s">
        <v>116</v>
      </c>
      <c r="BS190" s="203">
        <v>10.6</v>
      </c>
      <c r="BT190" s="273">
        <v>0.73113207547169812</v>
      </c>
      <c r="BU190" s="195">
        <v>2</v>
      </c>
      <c r="BV190" s="195">
        <v>3</v>
      </c>
      <c r="BW190" s="186" t="s">
        <v>96</v>
      </c>
      <c r="BX190" s="186" t="s">
        <v>98</v>
      </c>
      <c r="BY190" s="186">
        <v>17</v>
      </c>
      <c r="BZ190" s="176" t="s">
        <v>122</v>
      </c>
    </row>
    <row r="191" spans="8:78">
      <c r="H191" s="138">
        <v>6.2</v>
      </c>
      <c r="I191" s="274">
        <v>1.25</v>
      </c>
      <c r="J191" s="138">
        <v>1</v>
      </c>
      <c r="K191" s="138">
        <v>3</v>
      </c>
      <c r="L191" s="130" t="s">
        <v>97</v>
      </c>
      <c r="M191" s="130" t="s">
        <v>98</v>
      </c>
      <c r="N191" s="130">
        <v>16</v>
      </c>
      <c r="O191" s="31" t="s">
        <v>116</v>
      </c>
      <c r="BS191" s="203">
        <v>10.1</v>
      </c>
      <c r="BT191" s="273">
        <v>0.76732673267326734</v>
      </c>
      <c r="BU191" s="195">
        <v>2</v>
      </c>
      <c r="BV191" s="195">
        <v>3</v>
      </c>
      <c r="BW191" s="186" t="s">
        <v>96</v>
      </c>
      <c r="BX191" s="186" t="s">
        <v>98</v>
      </c>
      <c r="BY191" s="186">
        <v>17</v>
      </c>
      <c r="BZ191" s="176" t="s">
        <v>122</v>
      </c>
    </row>
    <row r="192" spans="8:78">
      <c r="H192" s="195">
        <v>9.1</v>
      </c>
      <c r="I192" s="273">
        <v>1.4945054945054945</v>
      </c>
      <c r="J192" s="195">
        <v>1</v>
      </c>
      <c r="K192" s="195">
        <v>3</v>
      </c>
      <c r="L192" s="186" t="s">
        <v>97</v>
      </c>
      <c r="M192" s="186" t="s">
        <v>98</v>
      </c>
      <c r="N192" s="130">
        <v>16</v>
      </c>
      <c r="O192" s="31" t="s">
        <v>116</v>
      </c>
      <c r="BS192" s="203">
        <v>9.5</v>
      </c>
      <c r="BT192" s="273">
        <v>0.81578947368421051</v>
      </c>
      <c r="BU192" s="195">
        <v>2</v>
      </c>
      <c r="BV192" s="195">
        <v>3</v>
      </c>
      <c r="BW192" s="186" t="s">
        <v>96</v>
      </c>
      <c r="BX192" s="186" t="s">
        <v>98</v>
      </c>
      <c r="BY192" s="186">
        <v>17</v>
      </c>
      <c r="BZ192" s="176" t="s">
        <v>122</v>
      </c>
    </row>
    <row r="193" spans="8:78">
      <c r="H193" s="195">
        <v>12.7</v>
      </c>
      <c r="I193" s="273">
        <v>1.0708661417322836</v>
      </c>
      <c r="J193" s="195">
        <v>1</v>
      </c>
      <c r="K193" s="195">
        <v>4</v>
      </c>
      <c r="L193" s="186" t="s">
        <v>97</v>
      </c>
      <c r="M193" s="186" t="s">
        <v>98</v>
      </c>
      <c r="N193" s="130">
        <v>16</v>
      </c>
      <c r="O193" s="31" t="s">
        <v>116</v>
      </c>
      <c r="BS193" s="203">
        <v>13.4</v>
      </c>
      <c r="BT193" s="273">
        <v>0.57835820895522383</v>
      </c>
      <c r="BU193" s="195">
        <v>2</v>
      </c>
      <c r="BV193" s="195">
        <v>3</v>
      </c>
      <c r="BW193" s="186" t="s">
        <v>96</v>
      </c>
      <c r="BX193" s="186" t="s">
        <v>98</v>
      </c>
      <c r="BY193" s="186">
        <v>17</v>
      </c>
      <c r="BZ193" s="176" t="s">
        <v>122</v>
      </c>
    </row>
    <row r="194" spans="8:78">
      <c r="H194" s="195">
        <v>10.4</v>
      </c>
      <c r="I194" s="273">
        <v>1.3076923076923077</v>
      </c>
      <c r="J194" s="195">
        <v>1</v>
      </c>
      <c r="K194" s="195">
        <v>3</v>
      </c>
      <c r="L194" s="186" t="s">
        <v>97</v>
      </c>
      <c r="M194" s="186" t="s">
        <v>98</v>
      </c>
      <c r="N194" s="130">
        <v>16</v>
      </c>
      <c r="O194" s="31" t="s">
        <v>116</v>
      </c>
      <c r="BS194" s="203">
        <v>10.6</v>
      </c>
      <c r="BT194" s="273">
        <v>1.2830188679245282</v>
      </c>
      <c r="BU194" s="195">
        <v>2</v>
      </c>
      <c r="BV194" s="195">
        <v>3</v>
      </c>
      <c r="BW194" s="186" t="s">
        <v>96</v>
      </c>
      <c r="BX194" s="186" t="s">
        <v>98</v>
      </c>
      <c r="BY194" s="186">
        <v>17</v>
      </c>
      <c r="BZ194" s="176" t="s">
        <v>122</v>
      </c>
    </row>
    <row r="195" spans="8:78">
      <c r="H195" s="138">
        <v>7.4</v>
      </c>
      <c r="I195" s="274">
        <v>1.8378378378378377</v>
      </c>
      <c r="J195" s="138">
        <v>1</v>
      </c>
      <c r="K195" s="138">
        <v>2</v>
      </c>
      <c r="L195" s="130" t="s">
        <v>97</v>
      </c>
      <c r="M195" s="130" t="s">
        <v>98</v>
      </c>
      <c r="N195" s="130">
        <v>16</v>
      </c>
      <c r="O195" s="31" t="s">
        <v>116</v>
      </c>
      <c r="BS195" s="204">
        <v>9.9</v>
      </c>
      <c r="BT195" s="274">
        <v>1.3737373737373737</v>
      </c>
      <c r="BU195" s="138">
        <v>2</v>
      </c>
      <c r="BV195" s="138">
        <v>3</v>
      </c>
      <c r="BW195" s="130" t="s">
        <v>96</v>
      </c>
      <c r="BX195" s="130" t="s">
        <v>98</v>
      </c>
      <c r="BY195" s="186">
        <v>17</v>
      </c>
      <c r="BZ195" s="176" t="s">
        <v>122</v>
      </c>
    </row>
    <row r="196" spans="8:78">
      <c r="H196" s="138">
        <v>9.5</v>
      </c>
      <c r="I196" s="274">
        <v>1.4315789473684211</v>
      </c>
      <c r="J196" s="138">
        <v>1</v>
      </c>
      <c r="K196" s="138">
        <v>4</v>
      </c>
      <c r="L196" s="130" t="s">
        <v>97</v>
      </c>
      <c r="M196" s="130" t="s">
        <v>98</v>
      </c>
      <c r="N196" s="130">
        <v>16</v>
      </c>
      <c r="O196" s="31" t="s">
        <v>116</v>
      </c>
      <c r="BS196" s="203">
        <v>6.8</v>
      </c>
      <c r="BT196" s="273">
        <v>1.1397058823529411</v>
      </c>
      <c r="BU196" s="195">
        <v>2</v>
      </c>
      <c r="BV196" s="195">
        <v>3</v>
      </c>
      <c r="BW196" s="186" t="s">
        <v>96</v>
      </c>
      <c r="BX196" s="186" t="s">
        <v>98</v>
      </c>
      <c r="BY196" s="186">
        <v>19</v>
      </c>
      <c r="BZ196" s="176" t="s">
        <v>122</v>
      </c>
    </row>
    <row r="197" spans="8:78">
      <c r="H197" s="138">
        <v>9.1999999999999993</v>
      </c>
      <c r="I197" s="274">
        <v>1.4782608695652175</v>
      </c>
      <c r="J197" s="138">
        <v>1</v>
      </c>
      <c r="K197" s="138">
        <v>3</v>
      </c>
      <c r="L197" s="130" t="s">
        <v>97</v>
      </c>
      <c r="M197" s="130" t="s">
        <v>98</v>
      </c>
      <c r="N197" s="130">
        <v>16</v>
      </c>
      <c r="O197" s="31" t="s">
        <v>116</v>
      </c>
      <c r="BS197" s="203">
        <v>8.1</v>
      </c>
      <c r="BT197" s="273">
        <v>0.95679012345679015</v>
      </c>
      <c r="BU197" s="195">
        <v>2</v>
      </c>
      <c r="BV197" s="195">
        <v>3</v>
      </c>
      <c r="BW197" s="186" t="s">
        <v>96</v>
      </c>
      <c r="BX197" s="186" t="s">
        <v>98</v>
      </c>
      <c r="BY197" s="186">
        <v>19</v>
      </c>
      <c r="BZ197" s="176" t="s">
        <v>122</v>
      </c>
    </row>
    <row r="198" spans="8:78">
      <c r="H198" s="138">
        <v>13.3</v>
      </c>
      <c r="I198" s="274">
        <v>1.0225563909774436</v>
      </c>
      <c r="J198" s="138">
        <v>1</v>
      </c>
      <c r="K198" s="138">
        <v>4</v>
      </c>
      <c r="L198" s="130" t="s">
        <v>97</v>
      </c>
      <c r="M198" s="130" t="s">
        <v>98</v>
      </c>
      <c r="N198" s="130">
        <v>16</v>
      </c>
      <c r="O198" s="31" t="s">
        <v>116</v>
      </c>
      <c r="BS198" s="204">
        <v>6.6</v>
      </c>
      <c r="BT198" s="274">
        <v>1.1742424242424243</v>
      </c>
      <c r="BU198" s="138">
        <v>2</v>
      </c>
      <c r="BV198" s="138">
        <v>3</v>
      </c>
      <c r="BW198" s="130" t="s">
        <v>96</v>
      </c>
      <c r="BX198" s="130" t="s">
        <v>98</v>
      </c>
      <c r="BY198" s="186">
        <v>19</v>
      </c>
      <c r="BZ198" s="176" t="s">
        <v>122</v>
      </c>
    </row>
    <row r="199" spans="8:78">
      <c r="H199" s="195">
        <v>6.3</v>
      </c>
      <c r="I199" s="273">
        <v>1.2301587301587302</v>
      </c>
      <c r="J199" s="195">
        <v>1</v>
      </c>
      <c r="K199" s="195">
        <v>3</v>
      </c>
      <c r="L199" s="186" t="s">
        <v>97</v>
      </c>
      <c r="M199" s="186" t="s">
        <v>98</v>
      </c>
      <c r="N199" s="130">
        <v>17</v>
      </c>
      <c r="O199" s="176" t="s">
        <v>116</v>
      </c>
      <c r="BS199" s="204">
        <v>6</v>
      </c>
      <c r="BT199" s="274">
        <v>1.2916666666666667</v>
      </c>
      <c r="BU199" s="138">
        <v>2</v>
      </c>
      <c r="BV199" s="138">
        <v>3</v>
      </c>
      <c r="BW199" s="130" t="s">
        <v>96</v>
      </c>
      <c r="BX199" s="130" t="s">
        <v>98</v>
      </c>
      <c r="BY199" s="186">
        <v>19</v>
      </c>
      <c r="BZ199" s="176" t="s">
        <v>122</v>
      </c>
    </row>
    <row r="200" spans="8:78">
      <c r="H200" s="138">
        <v>4.9000000000000004</v>
      </c>
      <c r="I200" s="274">
        <v>1.5816326530612244</v>
      </c>
      <c r="J200" s="138">
        <v>1</v>
      </c>
      <c r="K200" s="138">
        <v>3</v>
      </c>
      <c r="L200" s="130" t="s">
        <v>97</v>
      </c>
      <c r="M200" s="130" t="s">
        <v>98</v>
      </c>
      <c r="N200" s="130">
        <v>17</v>
      </c>
      <c r="O200" s="176" t="s">
        <v>116</v>
      </c>
      <c r="BS200" s="204">
        <v>7.3</v>
      </c>
      <c r="BT200" s="274">
        <v>1.0616438356164384</v>
      </c>
      <c r="BU200" s="138">
        <v>2</v>
      </c>
      <c r="BV200" s="138">
        <v>3</v>
      </c>
      <c r="BW200" s="130" t="s">
        <v>96</v>
      </c>
      <c r="BX200" s="130" t="s">
        <v>98</v>
      </c>
      <c r="BY200" s="186">
        <v>19</v>
      </c>
      <c r="BZ200" s="176" t="s">
        <v>122</v>
      </c>
    </row>
    <row r="201" spans="8:78">
      <c r="H201" s="138">
        <v>6.2</v>
      </c>
      <c r="I201" s="274">
        <v>1.25</v>
      </c>
      <c r="J201" s="138">
        <v>1</v>
      </c>
      <c r="K201" s="138">
        <v>3</v>
      </c>
      <c r="L201" s="130" t="s">
        <v>97</v>
      </c>
      <c r="M201" s="130" t="s">
        <v>98</v>
      </c>
      <c r="N201" s="130">
        <v>17</v>
      </c>
      <c r="O201" s="176" t="s">
        <v>116</v>
      </c>
      <c r="BS201" s="204">
        <v>16.100000000000001</v>
      </c>
      <c r="BT201" s="274">
        <v>0.48136645962732916</v>
      </c>
      <c r="BU201" s="138">
        <v>2</v>
      </c>
      <c r="BV201" s="138">
        <v>3</v>
      </c>
      <c r="BW201" s="130" t="s">
        <v>96</v>
      </c>
      <c r="BX201" s="130" t="s">
        <v>98</v>
      </c>
      <c r="BY201" s="186">
        <v>19</v>
      </c>
      <c r="BZ201" s="176" t="s">
        <v>122</v>
      </c>
    </row>
    <row r="202" spans="8:78">
      <c r="H202" s="138">
        <v>8.6</v>
      </c>
      <c r="I202" s="274">
        <v>0.90116279069767447</v>
      </c>
      <c r="J202" s="138">
        <v>1</v>
      </c>
      <c r="K202" s="138">
        <v>4</v>
      </c>
      <c r="L202" s="130" t="s">
        <v>97</v>
      </c>
      <c r="M202" s="130" t="s">
        <v>98</v>
      </c>
      <c r="N202" s="130">
        <v>17</v>
      </c>
      <c r="O202" s="176" t="s">
        <v>116</v>
      </c>
      <c r="BS202" s="204">
        <v>10.5</v>
      </c>
      <c r="BT202" s="274">
        <v>0.73809523809523814</v>
      </c>
      <c r="BU202" s="138">
        <v>2</v>
      </c>
      <c r="BV202" s="138">
        <v>3</v>
      </c>
      <c r="BW202" s="130" t="s">
        <v>114</v>
      </c>
      <c r="BX202" s="130" t="s">
        <v>98</v>
      </c>
      <c r="BY202" s="186">
        <v>19</v>
      </c>
      <c r="BZ202" s="176" t="s">
        <v>122</v>
      </c>
    </row>
    <row r="203" spans="8:78">
      <c r="H203" s="138">
        <v>4.0999999999999996</v>
      </c>
      <c r="I203" s="274">
        <v>1.8902439024390245</v>
      </c>
      <c r="J203" s="138">
        <v>1</v>
      </c>
      <c r="K203" s="138">
        <v>3</v>
      </c>
      <c r="L203" s="130" t="s">
        <v>97</v>
      </c>
      <c r="M203" s="130" t="s">
        <v>98</v>
      </c>
      <c r="N203" s="130">
        <v>17</v>
      </c>
      <c r="O203" s="176" t="s">
        <v>116</v>
      </c>
      <c r="BS203" s="203">
        <v>10.5</v>
      </c>
      <c r="BT203" s="273">
        <v>1.2952380952380953</v>
      </c>
      <c r="BU203" s="195">
        <v>2</v>
      </c>
      <c r="BV203" s="195">
        <v>3</v>
      </c>
      <c r="BW203" s="186" t="s">
        <v>114</v>
      </c>
      <c r="BX203" s="186" t="s">
        <v>99</v>
      </c>
      <c r="BY203" s="186">
        <v>19</v>
      </c>
      <c r="BZ203" s="176" t="s">
        <v>122</v>
      </c>
    </row>
    <row r="204" spans="8:78">
      <c r="H204" s="138">
        <v>5.6</v>
      </c>
      <c r="I204" s="274">
        <v>1.3839285714285716</v>
      </c>
      <c r="J204" s="138">
        <v>1</v>
      </c>
      <c r="K204" s="138">
        <v>3</v>
      </c>
      <c r="L204" s="130" t="s">
        <v>97</v>
      </c>
      <c r="M204" s="130" t="s">
        <v>98</v>
      </c>
      <c r="N204" s="130">
        <v>17</v>
      </c>
      <c r="O204" s="176" t="s">
        <v>116</v>
      </c>
      <c r="BS204" s="203">
        <v>11.4</v>
      </c>
      <c r="BT204" s="273">
        <v>1.1929824561403508</v>
      </c>
      <c r="BU204" s="195">
        <v>2</v>
      </c>
      <c r="BV204" s="195">
        <v>3</v>
      </c>
      <c r="BW204" s="186" t="s">
        <v>96</v>
      </c>
      <c r="BX204" s="186" t="s">
        <v>98</v>
      </c>
      <c r="BY204" s="186">
        <v>19</v>
      </c>
      <c r="BZ204" s="176" t="s">
        <v>122</v>
      </c>
    </row>
    <row r="205" spans="8:78">
      <c r="H205" s="138">
        <v>5.8</v>
      </c>
      <c r="I205" s="274">
        <v>1.3362068965517242</v>
      </c>
      <c r="J205" s="138">
        <v>1</v>
      </c>
      <c r="K205" s="138">
        <v>3</v>
      </c>
      <c r="L205" s="130" t="s">
        <v>97</v>
      </c>
      <c r="M205" s="130" t="s">
        <v>98</v>
      </c>
      <c r="N205" s="130">
        <v>17</v>
      </c>
      <c r="O205" s="176" t="s">
        <v>116</v>
      </c>
      <c r="BS205" s="204">
        <v>28.3</v>
      </c>
      <c r="BT205" s="274">
        <v>0.48056537102473496</v>
      </c>
      <c r="BU205" s="138">
        <v>2</v>
      </c>
      <c r="BV205" s="138">
        <v>3</v>
      </c>
      <c r="BW205" s="130" t="s">
        <v>96</v>
      </c>
      <c r="BX205" s="130" t="s">
        <v>98</v>
      </c>
      <c r="BY205" s="186">
        <v>19</v>
      </c>
      <c r="BZ205" s="176" t="s">
        <v>122</v>
      </c>
    </row>
    <row r="206" spans="8:78">
      <c r="H206" s="138">
        <v>6.1</v>
      </c>
      <c r="I206" s="274">
        <v>1.2704918032786885</v>
      </c>
      <c r="J206" s="138">
        <v>1</v>
      </c>
      <c r="K206" s="138">
        <v>3</v>
      </c>
      <c r="L206" s="130" t="s">
        <v>97</v>
      </c>
      <c r="M206" s="130" t="s">
        <v>98</v>
      </c>
      <c r="N206" s="130">
        <v>17</v>
      </c>
      <c r="O206" s="176" t="s">
        <v>116</v>
      </c>
      <c r="BS206" s="195">
        <v>8.9</v>
      </c>
      <c r="BT206" s="273">
        <v>0.8707865168539326</v>
      </c>
      <c r="BU206" s="195">
        <v>2</v>
      </c>
      <c r="BV206" s="195">
        <v>3</v>
      </c>
      <c r="BW206" s="186" t="s">
        <v>114</v>
      </c>
      <c r="BX206" s="186" t="s">
        <v>98</v>
      </c>
      <c r="BY206" s="130">
        <v>20</v>
      </c>
      <c r="BZ206" s="200" t="s">
        <v>122</v>
      </c>
    </row>
    <row r="207" spans="8:78">
      <c r="H207" s="138">
        <v>6.7</v>
      </c>
      <c r="I207" s="274">
        <v>1.1567164179104477</v>
      </c>
      <c r="J207" s="138">
        <v>1</v>
      </c>
      <c r="K207" s="138">
        <v>3</v>
      </c>
      <c r="L207" s="130" t="s">
        <v>97</v>
      </c>
      <c r="M207" s="130" t="s">
        <v>98</v>
      </c>
      <c r="N207" s="130">
        <v>17</v>
      </c>
      <c r="O207" s="176" t="s">
        <v>116</v>
      </c>
      <c r="BS207" s="195">
        <v>18.100000000000001</v>
      </c>
      <c r="BT207" s="273">
        <v>0.42817679558011046</v>
      </c>
      <c r="BU207" s="195">
        <v>2</v>
      </c>
      <c r="BV207" s="195">
        <v>3</v>
      </c>
      <c r="BW207" s="186" t="s">
        <v>96</v>
      </c>
      <c r="BX207" s="186" t="s">
        <v>98</v>
      </c>
      <c r="BY207" s="130">
        <v>20</v>
      </c>
      <c r="BZ207" s="200" t="s">
        <v>122</v>
      </c>
    </row>
    <row r="208" spans="8:78">
      <c r="H208" s="138">
        <v>7.9</v>
      </c>
      <c r="I208" s="274">
        <v>0.98101265822784811</v>
      </c>
      <c r="J208" s="138">
        <v>1</v>
      </c>
      <c r="K208" s="138">
        <v>4</v>
      </c>
      <c r="L208" s="130" t="s">
        <v>97</v>
      </c>
      <c r="M208" s="130" t="s">
        <v>98</v>
      </c>
      <c r="N208" s="130">
        <v>17</v>
      </c>
      <c r="O208" s="176" t="s">
        <v>116</v>
      </c>
      <c r="BS208" s="195">
        <v>9.1999999999999993</v>
      </c>
      <c r="BT208" s="273">
        <v>0.84239130434782616</v>
      </c>
      <c r="BU208" s="195">
        <v>2</v>
      </c>
      <c r="BV208" s="195">
        <v>3</v>
      </c>
      <c r="BW208" s="186" t="s">
        <v>96</v>
      </c>
      <c r="BX208" s="186" t="s">
        <v>98</v>
      </c>
      <c r="BY208" s="130">
        <v>20</v>
      </c>
      <c r="BZ208" s="200" t="s">
        <v>122</v>
      </c>
    </row>
    <row r="209" spans="8:78">
      <c r="H209" s="138">
        <v>4.4000000000000004</v>
      </c>
      <c r="I209" s="274">
        <v>1.7613636363636362</v>
      </c>
      <c r="J209" s="138">
        <v>1</v>
      </c>
      <c r="K209" s="138">
        <v>3</v>
      </c>
      <c r="L209" s="130" t="s">
        <v>97</v>
      </c>
      <c r="M209" s="130" t="s">
        <v>98</v>
      </c>
      <c r="N209" s="130">
        <v>17</v>
      </c>
      <c r="O209" s="176" t="s">
        <v>116</v>
      </c>
      <c r="BS209" s="195">
        <v>7.5</v>
      </c>
      <c r="BT209" s="273">
        <v>1.0333333333333334</v>
      </c>
      <c r="BU209" s="195">
        <v>2</v>
      </c>
      <c r="BV209" s="195">
        <v>3</v>
      </c>
      <c r="BW209" s="186" t="s">
        <v>96</v>
      </c>
      <c r="BX209" s="186" t="s">
        <v>99</v>
      </c>
      <c r="BY209" s="130">
        <v>20</v>
      </c>
      <c r="BZ209" s="200" t="s">
        <v>122</v>
      </c>
    </row>
    <row r="210" spans="8:78">
      <c r="H210" s="138">
        <v>5.6</v>
      </c>
      <c r="I210" s="274">
        <v>1.3839285714285716</v>
      </c>
      <c r="J210" s="138">
        <v>1</v>
      </c>
      <c r="K210" s="138">
        <v>3</v>
      </c>
      <c r="L210" s="130" t="s">
        <v>97</v>
      </c>
      <c r="M210" s="130" t="s">
        <v>98</v>
      </c>
      <c r="N210" s="130">
        <v>17</v>
      </c>
      <c r="O210" s="176" t="s">
        <v>116</v>
      </c>
      <c r="BS210" s="195">
        <v>6.9</v>
      </c>
      <c r="BT210" s="273">
        <v>1.1231884057971013</v>
      </c>
      <c r="BU210" s="195">
        <v>2</v>
      </c>
      <c r="BV210" s="195">
        <v>3</v>
      </c>
      <c r="BW210" s="186" t="s">
        <v>96</v>
      </c>
      <c r="BX210" s="186" t="s">
        <v>98</v>
      </c>
      <c r="BY210" s="130">
        <v>20</v>
      </c>
      <c r="BZ210" s="200" t="s">
        <v>122</v>
      </c>
    </row>
    <row r="211" spans="8:78">
      <c r="H211" s="138">
        <v>5.8</v>
      </c>
      <c r="I211" s="274">
        <v>1.3362068965517242</v>
      </c>
      <c r="J211" s="138">
        <v>1</v>
      </c>
      <c r="K211" s="138">
        <v>3</v>
      </c>
      <c r="L211" s="130" t="s">
        <v>97</v>
      </c>
      <c r="M211" s="130" t="s">
        <v>99</v>
      </c>
      <c r="N211" s="130">
        <v>17</v>
      </c>
      <c r="O211" s="176" t="s">
        <v>116</v>
      </c>
      <c r="BS211" s="138">
        <v>6</v>
      </c>
      <c r="BT211" s="274">
        <v>1.2916666666666667</v>
      </c>
      <c r="BU211" s="138">
        <v>2</v>
      </c>
      <c r="BV211" s="138">
        <v>3</v>
      </c>
      <c r="BW211" s="130" t="s">
        <v>96</v>
      </c>
      <c r="BX211" s="130" t="s">
        <v>98</v>
      </c>
      <c r="BY211" s="130">
        <v>20</v>
      </c>
      <c r="BZ211" s="200" t="s">
        <v>122</v>
      </c>
    </row>
    <row r="212" spans="8:78">
      <c r="H212" s="138">
        <v>4.5999999999999996</v>
      </c>
      <c r="I212" s="274">
        <v>1.6847826086956523</v>
      </c>
      <c r="J212" s="138">
        <v>1</v>
      </c>
      <c r="K212" s="138">
        <v>3</v>
      </c>
      <c r="L212" s="130" t="s">
        <v>97</v>
      </c>
      <c r="M212" s="130" t="s">
        <v>98</v>
      </c>
      <c r="N212" s="130">
        <v>17</v>
      </c>
      <c r="O212" s="176" t="s">
        <v>116</v>
      </c>
      <c r="BS212" s="138">
        <v>11.7</v>
      </c>
      <c r="BT212" s="274">
        <v>0.66239316239316248</v>
      </c>
      <c r="BU212" s="138">
        <v>2</v>
      </c>
      <c r="BV212" s="138">
        <v>3</v>
      </c>
      <c r="BW212" s="130" t="s">
        <v>96</v>
      </c>
      <c r="BX212" s="130" t="s">
        <v>98</v>
      </c>
      <c r="BY212" s="130">
        <v>20</v>
      </c>
      <c r="BZ212" s="200" t="s">
        <v>122</v>
      </c>
    </row>
    <row r="213" spans="8:78">
      <c r="H213" s="138">
        <v>5.4</v>
      </c>
      <c r="I213" s="274">
        <v>1.4351851851851851</v>
      </c>
      <c r="J213" s="138">
        <v>1</v>
      </c>
      <c r="K213" s="138">
        <v>3</v>
      </c>
      <c r="L213" s="130" t="s">
        <v>97</v>
      </c>
      <c r="M213" s="130" t="s">
        <v>98</v>
      </c>
      <c r="N213" s="130">
        <v>17</v>
      </c>
      <c r="O213" s="176" t="s">
        <v>116</v>
      </c>
      <c r="BS213" s="138">
        <v>11</v>
      </c>
      <c r="BT213" s="274">
        <v>0.70454545454545459</v>
      </c>
      <c r="BU213" s="138">
        <v>2</v>
      </c>
      <c r="BV213" s="138">
        <v>3</v>
      </c>
      <c r="BW213" s="130" t="s">
        <v>96</v>
      </c>
      <c r="BX213" s="130" t="s">
        <v>98</v>
      </c>
      <c r="BY213" s="130">
        <v>20</v>
      </c>
      <c r="BZ213" s="200" t="s">
        <v>122</v>
      </c>
    </row>
    <row r="214" spans="8:78">
      <c r="H214" s="138">
        <v>5.5</v>
      </c>
      <c r="I214" s="274">
        <v>1.4090909090909092</v>
      </c>
      <c r="J214" s="138">
        <v>1</v>
      </c>
      <c r="K214" s="138">
        <v>3</v>
      </c>
      <c r="L214" s="130" t="s">
        <v>97</v>
      </c>
      <c r="M214" s="130" t="s">
        <v>98</v>
      </c>
      <c r="N214" s="130">
        <v>17</v>
      </c>
      <c r="O214" s="176" t="s">
        <v>116</v>
      </c>
      <c r="BS214" s="138">
        <v>8.1999999999999993</v>
      </c>
      <c r="BT214" s="274">
        <v>0.94512195121951226</v>
      </c>
      <c r="BU214" s="138">
        <v>2</v>
      </c>
      <c r="BV214" s="138">
        <v>3</v>
      </c>
      <c r="BW214" s="130" t="s">
        <v>96</v>
      </c>
      <c r="BX214" s="130" t="s">
        <v>98</v>
      </c>
      <c r="BY214" s="130">
        <v>20</v>
      </c>
      <c r="BZ214" s="200" t="s">
        <v>122</v>
      </c>
    </row>
    <row r="215" spans="8:78">
      <c r="H215" s="138">
        <v>4.3</v>
      </c>
      <c r="I215" s="274">
        <v>1.8023255813953489</v>
      </c>
      <c r="J215" s="138">
        <v>1</v>
      </c>
      <c r="K215" s="138">
        <v>3</v>
      </c>
      <c r="L215" s="130" t="s">
        <v>97</v>
      </c>
      <c r="M215" s="130" t="s">
        <v>98</v>
      </c>
      <c r="N215" s="130">
        <v>17</v>
      </c>
      <c r="O215" s="176" t="s">
        <v>116</v>
      </c>
      <c r="BS215" s="138">
        <v>7.2</v>
      </c>
      <c r="BT215" s="274">
        <v>1.0763888888888888</v>
      </c>
      <c r="BU215" s="138">
        <v>2</v>
      </c>
      <c r="BV215" s="138">
        <v>3</v>
      </c>
      <c r="BW215" s="130" t="s">
        <v>96</v>
      </c>
      <c r="BX215" s="130" t="s">
        <v>98</v>
      </c>
      <c r="BY215" s="130">
        <v>20</v>
      </c>
      <c r="BZ215" s="200" t="s">
        <v>122</v>
      </c>
    </row>
    <row r="216" spans="8:78">
      <c r="H216" s="195">
        <v>9.4</v>
      </c>
      <c r="I216" s="273">
        <v>1.4468085106382977</v>
      </c>
      <c r="J216" s="195">
        <v>1</v>
      </c>
      <c r="K216" s="195">
        <v>3</v>
      </c>
      <c r="L216" s="186" t="s">
        <v>97</v>
      </c>
      <c r="M216" s="186" t="s">
        <v>98</v>
      </c>
      <c r="N216" s="130">
        <v>17</v>
      </c>
      <c r="O216" s="176" t="s">
        <v>116</v>
      </c>
      <c r="BS216" s="195">
        <v>14.4</v>
      </c>
      <c r="BT216" s="273">
        <v>0.94444444444444442</v>
      </c>
      <c r="BU216" s="195">
        <v>2</v>
      </c>
      <c r="BV216" s="195">
        <v>3</v>
      </c>
      <c r="BW216" s="186" t="s">
        <v>114</v>
      </c>
      <c r="BX216" s="186" t="s">
        <v>98</v>
      </c>
      <c r="BY216" s="130">
        <v>20</v>
      </c>
      <c r="BZ216" s="200" t="s">
        <v>122</v>
      </c>
    </row>
    <row r="217" spans="8:78">
      <c r="H217" s="195">
        <v>7.2</v>
      </c>
      <c r="I217" s="273">
        <v>1.8888888888888888</v>
      </c>
      <c r="J217" s="195">
        <v>1</v>
      </c>
      <c r="K217" s="195">
        <v>3</v>
      </c>
      <c r="L217" s="186" t="s">
        <v>97</v>
      </c>
      <c r="M217" s="186" t="s">
        <v>112</v>
      </c>
      <c r="N217" s="130">
        <v>17</v>
      </c>
      <c r="O217" s="176" t="s">
        <v>116</v>
      </c>
      <c r="BS217" s="195">
        <v>11.5</v>
      </c>
      <c r="BT217" s="273">
        <v>1.182608695652174</v>
      </c>
      <c r="BU217" s="195">
        <v>2</v>
      </c>
      <c r="BV217" s="195">
        <v>3</v>
      </c>
      <c r="BW217" s="186" t="s">
        <v>96</v>
      </c>
      <c r="BX217" s="186" t="s">
        <v>98</v>
      </c>
      <c r="BY217" s="130">
        <v>20</v>
      </c>
      <c r="BZ217" s="200" t="s">
        <v>122</v>
      </c>
    </row>
    <row r="218" spans="8:78">
      <c r="H218" s="195">
        <v>11.3</v>
      </c>
      <c r="I218" s="273">
        <v>1.2035398230088494</v>
      </c>
      <c r="J218" s="195">
        <v>1</v>
      </c>
      <c r="K218" s="195">
        <v>3</v>
      </c>
      <c r="L218" s="186" t="s">
        <v>97</v>
      </c>
      <c r="M218" s="186" t="s">
        <v>77</v>
      </c>
      <c r="N218" s="130">
        <v>17</v>
      </c>
      <c r="O218" s="176" t="s">
        <v>116</v>
      </c>
      <c r="BS218" s="195">
        <v>11</v>
      </c>
      <c r="BT218" s="273">
        <v>1.2363636363636363</v>
      </c>
      <c r="BU218" s="195">
        <v>2</v>
      </c>
      <c r="BV218" s="195">
        <v>3</v>
      </c>
      <c r="BW218" s="186" t="s">
        <v>96</v>
      </c>
      <c r="BX218" s="186" t="s">
        <v>98</v>
      </c>
      <c r="BY218" s="130">
        <v>20</v>
      </c>
      <c r="BZ218" s="200" t="s">
        <v>122</v>
      </c>
    </row>
    <row r="219" spans="8:78">
      <c r="H219" s="138">
        <v>8.1</v>
      </c>
      <c r="I219" s="274">
        <v>1.6790123456790125</v>
      </c>
      <c r="J219" s="138">
        <v>1</v>
      </c>
      <c r="K219" s="138">
        <v>3</v>
      </c>
      <c r="L219" s="130" t="s">
        <v>97</v>
      </c>
      <c r="M219" s="130" t="s">
        <v>98</v>
      </c>
      <c r="N219" s="130">
        <v>17</v>
      </c>
      <c r="O219" s="176" t="s">
        <v>116</v>
      </c>
      <c r="BS219" s="195">
        <v>12.5</v>
      </c>
      <c r="BT219" s="273">
        <v>1.0880000000000001</v>
      </c>
      <c r="BU219" s="195">
        <v>2</v>
      </c>
      <c r="BV219" s="195">
        <v>3</v>
      </c>
      <c r="BW219" s="186" t="s">
        <v>96</v>
      </c>
      <c r="BX219" s="186" t="s">
        <v>98</v>
      </c>
      <c r="BY219" s="130">
        <v>20</v>
      </c>
      <c r="BZ219" s="200" t="s">
        <v>122</v>
      </c>
    </row>
    <row r="220" spans="8:78">
      <c r="H220" s="138">
        <v>6.7</v>
      </c>
      <c r="I220" s="274">
        <v>2.0298507462686568</v>
      </c>
      <c r="J220" s="138">
        <v>1</v>
      </c>
      <c r="K220" s="138">
        <v>3</v>
      </c>
      <c r="L220" s="130" t="s">
        <v>97</v>
      </c>
      <c r="M220" s="130" t="s">
        <v>98</v>
      </c>
      <c r="N220" s="130">
        <v>17</v>
      </c>
      <c r="O220" s="176" t="s">
        <v>116</v>
      </c>
    </row>
    <row r="221" spans="8:78">
      <c r="H221" s="138">
        <v>7.3</v>
      </c>
      <c r="I221" s="274">
        <v>1.8630136986301369</v>
      </c>
      <c r="J221" s="138">
        <v>1</v>
      </c>
      <c r="K221" s="138">
        <v>3</v>
      </c>
      <c r="L221" s="130" t="s">
        <v>97</v>
      </c>
      <c r="M221" s="130" t="s">
        <v>98</v>
      </c>
      <c r="N221" s="130">
        <v>17</v>
      </c>
      <c r="O221" s="176" t="s">
        <v>116</v>
      </c>
    </row>
    <row r="222" spans="8:78">
      <c r="H222" s="138">
        <v>15.9</v>
      </c>
      <c r="I222" s="274">
        <v>0.85534591194968546</v>
      </c>
      <c r="J222" s="138">
        <v>1</v>
      </c>
      <c r="K222" s="138">
        <v>4</v>
      </c>
      <c r="L222" s="130" t="s">
        <v>97</v>
      </c>
      <c r="M222" s="130" t="s">
        <v>98</v>
      </c>
      <c r="N222" s="130">
        <v>17</v>
      </c>
      <c r="O222" s="176" t="s">
        <v>116</v>
      </c>
    </row>
    <row r="223" spans="8:78">
      <c r="H223" s="138">
        <v>13.1</v>
      </c>
      <c r="I223" s="274">
        <v>1.0381679389312977</v>
      </c>
      <c r="J223" s="138">
        <v>1</v>
      </c>
      <c r="K223" s="138">
        <v>3</v>
      </c>
      <c r="L223" s="130" t="s">
        <v>97</v>
      </c>
      <c r="M223" s="130" t="s">
        <v>98</v>
      </c>
      <c r="N223" s="130">
        <v>17</v>
      </c>
      <c r="O223" s="176" t="s">
        <v>116</v>
      </c>
    </row>
    <row r="224" spans="8:78">
      <c r="H224" s="138">
        <v>3.9</v>
      </c>
      <c r="I224" s="274">
        <v>3.4871794871794872</v>
      </c>
      <c r="J224" s="138">
        <v>1</v>
      </c>
      <c r="K224" s="138">
        <v>2</v>
      </c>
      <c r="L224" s="130" t="s">
        <v>97</v>
      </c>
      <c r="M224" s="130" t="s">
        <v>98</v>
      </c>
      <c r="N224" s="130">
        <v>17</v>
      </c>
      <c r="O224" s="176" t="s">
        <v>116</v>
      </c>
    </row>
    <row r="225" spans="8:15">
      <c r="H225" s="138">
        <v>11.9</v>
      </c>
      <c r="I225" s="274">
        <v>1.1428571428571428</v>
      </c>
      <c r="J225" s="138">
        <v>1</v>
      </c>
      <c r="K225" s="138">
        <v>4</v>
      </c>
      <c r="L225" s="130" t="s">
        <v>97</v>
      </c>
      <c r="M225" s="130" t="s">
        <v>98</v>
      </c>
      <c r="N225" s="130">
        <v>17</v>
      </c>
      <c r="O225" s="176" t="s">
        <v>116</v>
      </c>
    </row>
    <row r="226" spans="8:15">
      <c r="H226" s="204">
        <v>6.3</v>
      </c>
      <c r="I226" s="274">
        <v>1.2301587301587302</v>
      </c>
      <c r="J226" s="138">
        <v>1</v>
      </c>
      <c r="K226" s="138">
        <v>3</v>
      </c>
      <c r="L226" s="130" t="s">
        <v>97</v>
      </c>
      <c r="M226" s="130" t="s">
        <v>98</v>
      </c>
      <c r="N226" s="130">
        <v>18</v>
      </c>
      <c r="O226" s="176" t="s">
        <v>116</v>
      </c>
    </row>
    <row r="227" spans="8:15">
      <c r="H227" s="204">
        <v>4.5999999999999996</v>
      </c>
      <c r="I227" s="274">
        <v>1.6847826086956523</v>
      </c>
      <c r="J227" s="138">
        <v>1</v>
      </c>
      <c r="K227" s="138">
        <v>3</v>
      </c>
      <c r="L227" s="130" t="s">
        <v>97</v>
      </c>
      <c r="M227" s="130" t="s">
        <v>98</v>
      </c>
      <c r="N227" s="130">
        <v>18</v>
      </c>
      <c r="O227" s="176" t="s">
        <v>116</v>
      </c>
    </row>
    <row r="228" spans="8:15">
      <c r="H228" s="204">
        <v>5.6</v>
      </c>
      <c r="I228" s="274">
        <v>1.3839285714285716</v>
      </c>
      <c r="J228" s="138">
        <v>1</v>
      </c>
      <c r="K228" s="138">
        <v>3</v>
      </c>
      <c r="L228" s="130" t="s">
        <v>97</v>
      </c>
      <c r="M228" s="130" t="s">
        <v>98</v>
      </c>
      <c r="N228" s="130">
        <v>18</v>
      </c>
      <c r="O228" s="176" t="s">
        <v>116</v>
      </c>
    </row>
    <row r="229" spans="8:15">
      <c r="H229" s="204">
        <v>5.6</v>
      </c>
      <c r="I229" s="274">
        <v>1.3839285714285716</v>
      </c>
      <c r="J229" s="138">
        <v>1</v>
      </c>
      <c r="K229" s="138">
        <v>3</v>
      </c>
      <c r="L229" s="130" t="s">
        <v>97</v>
      </c>
      <c r="M229" s="130" t="s">
        <v>98</v>
      </c>
      <c r="N229" s="130">
        <v>18</v>
      </c>
      <c r="O229" s="176" t="s">
        <v>116</v>
      </c>
    </row>
    <row r="230" spans="8:15">
      <c r="H230" s="204">
        <v>4.9000000000000004</v>
      </c>
      <c r="I230" s="274">
        <v>1.5816326530612244</v>
      </c>
      <c r="J230" s="138">
        <v>1</v>
      </c>
      <c r="K230" s="138">
        <v>3</v>
      </c>
      <c r="L230" s="130" t="s">
        <v>97</v>
      </c>
      <c r="M230" s="130" t="s">
        <v>98</v>
      </c>
      <c r="N230" s="130">
        <v>18</v>
      </c>
      <c r="O230" s="176" t="s">
        <v>116</v>
      </c>
    </row>
    <row r="231" spans="8:15">
      <c r="H231" s="205">
        <v>4.5999999999999996</v>
      </c>
      <c r="I231" s="274">
        <v>1.6847826086956523</v>
      </c>
      <c r="J231" s="211">
        <v>1</v>
      </c>
      <c r="K231" s="138">
        <v>3</v>
      </c>
      <c r="L231" s="130" t="s">
        <v>97</v>
      </c>
      <c r="M231" s="130" t="s">
        <v>98</v>
      </c>
      <c r="N231" s="130">
        <v>18</v>
      </c>
      <c r="O231" s="176" t="s">
        <v>116</v>
      </c>
    </row>
    <row r="232" spans="8:15">
      <c r="H232" s="204">
        <v>6.2</v>
      </c>
      <c r="I232" s="274">
        <v>1.25</v>
      </c>
      <c r="J232" s="211">
        <v>1</v>
      </c>
      <c r="K232" s="138">
        <v>3</v>
      </c>
      <c r="L232" s="130" t="s">
        <v>97</v>
      </c>
      <c r="M232" s="130" t="s">
        <v>98</v>
      </c>
      <c r="N232" s="130">
        <v>18</v>
      </c>
      <c r="O232" s="176" t="s">
        <v>116</v>
      </c>
    </row>
    <row r="233" spans="8:15">
      <c r="H233" s="203">
        <v>12.7</v>
      </c>
      <c r="I233" s="273">
        <v>1.0708661417322836</v>
      </c>
      <c r="J233" s="195">
        <v>1</v>
      </c>
      <c r="K233" s="195">
        <v>3</v>
      </c>
      <c r="L233" s="186" t="s">
        <v>95</v>
      </c>
      <c r="M233" s="186" t="s">
        <v>77</v>
      </c>
      <c r="N233" s="130">
        <v>18</v>
      </c>
      <c r="O233" s="176" t="s">
        <v>116</v>
      </c>
    </row>
    <row r="234" spans="8:15">
      <c r="H234" s="203">
        <v>16.5</v>
      </c>
      <c r="I234" s="273">
        <v>0.82424242424242422</v>
      </c>
      <c r="J234" s="195">
        <v>1</v>
      </c>
      <c r="K234" s="195">
        <v>4</v>
      </c>
      <c r="L234" s="186" t="s">
        <v>97</v>
      </c>
      <c r="M234" s="186" t="s">
        <v>98</v>
      </c>
      <c r="N234" s="130">
        <v>18</v>
      </c>
      <c r="O234" s="176" t="s">
        <v>116</v>
      </c>
    </row>
    <row r="235" spans="8:15">
      <c r="H235" s="203">
        <v>6.3</v>
      </c>
      <c r="I235" s="273">
        <v>2.1587301587301586</v>
      </c>
      <c r="J235" s="195">
        <v>1</v>
      </c>
      <c r="K235" s="195">
        <v>3</v>
      </c>
      <c r="L235" s="186" t="s">
        <v>97</v>
      </c>
      <c r="M235" s="186" t="s">
        <v>98</v>
      </c>
      <c r="N235" s="130">
        <v>18</v>
      </c>
      <c r="O235" s="176" t="s">
        <v>116</v>
      </c>
    </row>
    <row r="236" spans="8:15">
      <c r="H236" s="203">
        <v>7.9</v>
      </c>
      <c r="I236" s="273">
        <v>1.721518987341772</v>
      </c>
      <c r="J236" s="195">
        <v>1</v>
      </c>
      <c r="K236" s="195">
        <v>3</v>
      </c>
      <c r="L236" s="186" t="s">
        <v>97</v>
      </c>
      <c r="M236" s="186" t="s">
        <v>98</v>
      </c>
      <c r="N236" s="130">
        <v>18</v>
      </c>
      <c r="O236" s="176" t="s">
        <v>116</v>
      </c>
    </row>
    <row r="237" spans="8:15">
      <c r="H237" s="203">
        <v>8.1</v>
      </c>
      <c r="I237" s="273">
        <v>1.6790123456790125</v>
      </c>
      <c r="J237" s="195">
        <v>1</v>
      </c>
      <c r="K237" s="195">
        <v>3</v>
      </c>
      <c r="L237" s="186" t="s">
        <v>97</v>
      </c>
      <c r="M237" s="186" t="s">
        <v>98</v>
      </c>
      <c r="N237" s="130">
        <v>18</v>
      </c>
      <c r="O237" s="176" t="s">
        <v>116</v>
      </c>
    </row>
    <row r="238" spans="8:15">
      <c r="H238" s="204">
        <v>17.2</v>
      </c>
      <c r="I238" s="274">
        <v>0.79069767441860461</v>
      </c>
      <c r="J238" s="138">
        <v>1</v>
      </c>
      <c r="K238" s="138">
        <v>4</v>
      </c>
      <c r="L238" s="130" t="s">
        <v>97</v>
      </c>
      <c r="M238" s="130" t="s">
        <v>98</v>
      </c>
      <c r="N238" s="130">
        <v>18</v>
      </c>
      <c r="O238" s="176" t="s">
        <v>116</v>
      </c>
    </row>
    <row r="239" spans="8:15">
      <c r="H239" s="204">
        <v>12.9</v>
      </c>
      <c r="I239" s="274">
        <v>1.0542635658914727</v>
      </c>
      <c r="J239" s="138">
        <v>1</v>
      </c>
      <c r="K239" s="138">
        <v>3</v>
      </c>
      <c r="L239" s="130" t="s">
        <v>97</v>
      </c>
      <c r="M239" s="130" t="s">
        <v>112</v>
      </c>
      <c r="N239" s="130">
        <v>18</v>
      </c>
      <c r="O239" s="176" t="s">
        <v>116</v>
      </c>
    </row>
    <row r="240" spans="8:15">
      <c r="H240" s="204">
        <v>7.7</v>
      </c>
      <c r="I240" s="274">
        <v>1.7662337662337662</v>
      </c>
      <c r="J240" s="138">
        <v>1</v>
      </c>
      <c r="K240" s="138">
        <v>3</v>
      </c>
      <c r="L240" s="130" t="s">
        <v>97</v>
      </c>
      <c r="M240" s="130" t="s">
        <v>98</v>
      </c>
      <c r="N240" s="130">
        <v>18</v>
      </c>
      <c r="O240" s="176" t="s">
        <v>116</v>
      </c>
    </row>
    <row r="241" spans="8:15">
      <c r="H241" s="195">
        <v>15.1</v>
      </c>
      <c r="I241" s="273">
        <v>0.51324503311258274</v>
      </c>
      <c r="J241" s="195">
        <v>1</v>
      </c>
      <c r="K241" s="195">
        <v>4</v>
      </c>
      <c r="L241" s="186" t="s">
        <v>97</v>
      </c>
      <c r="M241" s="186" t="s">
        <v>98</v>
      </c>
      <c r="N241" s="130">
        <v>19</v>
      </c>
      <c r="O241" s="31" t="s">
        <v>116</v>
      </c>
    </row>
    <row r="242" spans="8:15">
      <c r="H242" s="138">
        <v>5.3</v>
      </c>
      <c r="I242" s="274">
        <v>1.4622641509433962</v>
      </c>
      <c r="J242" s="138">
        <v>1</v>
      </c>
      <c r="K242" s="138">
        <v>3</v>
      </c>
      <c r="L242" s="130" t="s">
        <v>97</v>
      </c>
      <c r="M242" s="130" t="s">
        <v>98</v>
      </c>
      <c r="N242" s="130">
        <v>19</v>
      </c>
      <c r="O242" s="31" t="s">
        <v>116</v>
      </c>
    </row>
    <row r="243" spans="8:15">
      <c r="H243" s="138">
        <v>5.3</v>
      </c>
      <c r="I243" s="274">
        <v>1.4622641509433962</v>
      </c>
      <c r="J243" s="138">
        <v>1</v>
      </c>
      <c r="K243" s="138">
        <v>3</v>
      </c>
      <c r="L243" s="130" t="s">
        <v>97</v>
      </c>
      <c r="M243" s="130" t="s">
        <v>98</v>
      </c>
      <c r="N243" s="130">
        <v>19</v>
      </c>
      <c r="O243" s="31" t="s">
        <v>116</v>
      </c>
    </row>
    <row r="244" spans="8:15">
      <c r="H244" s="138">
        <v>4.9000000000000004</v>
      </c>
      <c r="I244" s="274">
        <v>1.5816326530612244</v>
      </c>
      <c r="J244" s="138">
        <v>1</v>
      </c>
      <c r="K244" s="138">
        <v>3</v>
      </c>
      <c r="L244" s="130" t="s">
        <v>97</v>
      </c>
      <c r="M244" s="130" t="s">
        <v>98</v>
      </c>
      <c r="N244" s="130">
        <v>19</v>
      </c>
      <c r="O244" s="31" t="s">
        <v>116</v>
      </c>
    </row>
    <row r="245" spans="8:15">
      <c r="H245" s="138">
        <v>4.3</v>
      </c>
      <c r="I245" s="274">
        <v>1.8023255813953489</v>
      </c>
      <c r="J245" s="138">
        <v>1</v>
      </c>
      <c r="K245" s="138">
        <v>3</v>
      </c>
      <c r="L245" s="130" t="s">
        <v>97</v>
      </c>
      <c r="M245" s="130" t="s">
        <v>98</v>
      </c>
      <c r="N245" s="130">
        <v>19</v>
      </c>
      <c r="O245" s="31" t="s">
        <v>116</v>
      </c>
    </row>
    <row r="246" spans="8:15">
      <c r="H246" s="138">
        <v>6.8</v>
      </c>
      <c r="I246" s="274">
        <v>1.1397058823529411</v>
      </c>
      <c r="J246" s="138">
        <v>1</v>
      </c>
      <c r="K246" s="138">
        <v>3</v>
      </c>
      <c r="L246" s="130" t="s">
        <v>97</v>
      </c>
      <c r="M246" s="130" t="s">
        <v>98</v>
      </c>
      <c r="N246" s="130">
        <v>19</v>
      </c>
      <c r="O246" s="31" t="s">
        <v>116</v>
      </c>
    </row>
    <row r="247" spans="8:15">
      <c r="H247" s="138">
        <v>5.0999999999999996</v>
      </c>
      <c r="I247" s="274">
        <v>1.5196078431372551</v>
      </c>
      <c r="J247" s="138">
        <v>1</v>
      </c>
      <c r="K247" s="138">
        <v>3</v>
      </c>
      <c r="L247" s="130" t="s">
        <v>97</v>
      </c>
      <c r="M247" s="130" t="s">
        <v>98</v>
      </c>
      <c r="N247" s="130">
        <v>19</v>
      </c>
      <c r="O247" s="31" t="s">
        <v>116</v>
      </c>
    </row>
    <row r="248" spans="8:15">
      <c r="H248" s="138">
        <v>6.5</v>
      </c>
      <c r="I248" s="274">
        <v>1.1923076923076923</v>
      </c>
      <c r="J248" s="138">
        <v>1</v>
      </c>
      <c r="K248" s="138">
        <v>3</v>
      </c>
      <c r="L248" s="130" t="s">
        <v>97</v>
      </c>
      <c r="M248" s="130" t="s">
        <v>98</v>
      </c>
      <c r="N248" s="130">
        <v>19</v>
      </c>
      <c r="O248" s="31" t="s">
        <v>116</v>
      </c>
    </row>
    <row r="249" spans="8:15">
      <c r="H249" s="138">
        <v>5.5</v>
      </c>
      <c r="I249" s="274">
        <v>1.4090909090909092</v>
      </c>
      <c r="J249" s="138">
        <v>1</v>
      </c>
      <c r="K249" s="138">
        <v>3</v>
      </c>
      <c r="L249" s="130" t="s">
        <v>97</v>
      </c>
      <c r="M249" s="130" t="s">
        <v>98</v>
      </c>
      <c r="N249" s="130">
        <v>19</v>
      </c>
      <c r="O249" s="31" t="s">
        <v>116</v>
      </c>
    </row>
    <row r="250" spans="8:15">
      <c r="H250" s="195">
        <v>10.1</v>
      </c>
      <c r="I250" s="273">
        <v>1.3465346534653466</v>
      </c>
      <c r="J250" s="195">
        <v>1</v>
      </c>
      <c r="K250" s="195">
        <v>3</v>
      </c>
      <c r="L250" s="186" t="s">
        <v>97</v>
      </c>
      <c r="M250" s="186" t="s">
        <v>98</v>
      </c>
      <c r="N250" s="130">
        <v>19</v>
      </c>
      <c r="O250" s="31" t="s">
        <v>116</v>
      </c>
    </row>
    <row r="251" spans="8:15">
      <c r="H251" s="195">
        <v>7.7</v>
      </c>
      <c r="I251" s="273">
        <v>1.7662337662337662</v>
      </c>
      <c r="J251" s="195">
        <v>1</v>
      </c>
      <c r="K251" s="195">
        <v>3</v>
      </c>
      <c r="L251" s="186" t="s">
        <v>97</v>
      </c>
      <c r="M251" s="186" t="s">
        <v>98</v>
      </c>
      <c r="N251" s="130">
        <v>19</v>
      </c>
      <c r="O251" s="31" t="s">
        <v>116</v>
      </c>
    </row>
    <row r="252" spans="8:15">
      <c r="H252" s="195">
        <v>9</v>
      </c>
      <c r="I252" s="273">
        <v>1.5111111111111111</v>
      </c>
      <c r="J252" s="195">
        <v>1</v>
      </c>
      <c r="K252" s="195">
        <v>3</v>
      </c>
      <c r="L252" s="186" t="s">
        <v>97</v>
      </c>
      <c r="M252" s="186" t="s">
        <v>98</v>
      </c>
      <c r="N252" s="130">
        <v>19</v>
      </c>
      <c r="O252" s="31" t="s">
        <v>116</v>
      </c>
    </row>
    <row r="253" spans="8:15">
      <c r="H253" s="195">
        <v>9.5</v>
      </c>
      <c r="I253" s="273">
        <v>1.4315789473684211</v>
      </c>
      <c r="J253" s="195">
        <v>1</v>
      </c>
      <c r="K253" s="195">
        <v>3</v>
      </c>
      <c r="L253" s="186" t="s">
        <v>97</v>
      </c>
      <c r="M253" s="186" t="s">
        <v>98</v>
      </c>
      <c r="N253" s="130">
        <v>19</v>
      </c>
      <c r="O253" s="31" t="s">
        <v>116</v>
      </c>
    </row>
    <row r="254" spans="8:15">
      <c r="H254" s="195">
        <v>9.8000000000000007</v>
      </c>
      <c r="I254" s="273">
        <v>1.3877551020408161</v>
      </c>
      <c r="J254" s="195">
        <v>1</v>
      </c>
      <c r="K254" s="195">
        <v>3</v>
      </c>
      <c r="L254" s="186" t="s">
        <v>97</v>
      </c>
      <c r="M254" s="186" t="s">
        <v>98</v>
      </c>
      <c r="N254" s="130">
        <v>19</v>
      </c>
      <c r="O254" s="31" t="s">
        <v>116</v>
      </c>
    </row>
    <row r="255" spans="8:15">
      <c r="H255" s="195">
        <v>13</v>
      </c>
      <c r="I255" s="273">
        <v>1.0461538461538462</v>
      </c>
      <c r="J255" s="195">
        <v>1</v>
      </c>
      <c r="K255" s="195">
        <v>4</v>
      </c>
      <c r="L255" s="186" t="s">
        <v>97</v>
      </c>
      <c r="M255" s="186" t="s">
        <v>98</v>
      </c>
      <c r="N255" s="130">
        <v>19</v>
      </c>
      <c r="O255" s="31" t="s">
        <v>116</v>
      </c>
    </row>
    <row r="256" spans="8:15">
      <c r="H256" s="138">
        <v>9.4</v>
      </c>
      <c r="I256" s="274">
        <v>1.4468085106382977</v>
      </c>
      <c r="J256" s="138">
        <v>1</v>
      </c>
      <c r="K256" s="138">
        <v>3</v>
      </c>
      <c r="L256" s="130" t="s">
        <v>97</v>
      </c>
      <c r="M256" s="130" t="s">
        <v>98</v>
      </c>
      <c r="N256" s="130">
        <v>19</v>
      </c>
      <c r="O256" s="31" t="s">
        <v>116</v>
      </c>
    </row>
    <row r="257" spans="8:15">
      <c r="H257" s="138">
        <v>7.4</v>
      </c>
      <c r="I257" s="274">
        <v>1.8378378378378377</v>
      </c>
      <c r="J257" s="138">
        <v>1</v>
      </c>
      <c r="K257" s="138">
        <v>3</v>
      </c>
      <c r="L257" s="130" t="s">
        <v>97</v>
      </c>
      <c r="M257" s="130" t="s">
        <v>98</v>
      </c>
      <c r="N257" s="130">
        <v>19</v>
      </c>
      <c r="O257" s="31" t="s">
        <v>116</v>
      </c>
    </row>
    <row r="258" spans="8:15">
      <c r="H258" s="138">
        <v>10.8</v>
      </c>
      <c r="I258" s="274">
        <v>1.2592592592592591</v>
      </c>
      <c r="J258" s="138">
        <v>1</v>
      </c>
      <c r="K258" s="138">
        <v>3</v>
      </c>
      <c r="L258" s="130" t="s">
        <v>97</v>
      </c>
      <c r="M258" s="130" t="s">
        <v>98</v>
      </c>
      <c r="N258" s="130">
        <v>19</v>
      </c>
      <c r="O258" s="31" t="s">
        <v>116</v>
      </c>
    </row>
    <row r="259" spans="8:15">
      <c r="H259" s="138">
        <v>8.1999999999999993</v>
      </c>
      <c r="I259" s="274">
        <v>1.6585365853658538</v>
      </c>
      <c r="J259" s="138">
        <v>1</v>
      </c>
      <c r="K259" s="138">
        <v>3</v>
      </c>
      <c r="L259" s="130" t="s">
        <v>97</v>
      </c>
      <c r="M259" s="130" t="s">
        <v>98</v>
      </c>
      <c r="N259" s="130">
        <v>19</v>
      </c>
      <c r="O259" s="31" t="s">
        <v>116</v>
      </c>
    </row>
    <row r="260" spans="8:15">
      <c r="H260" s="195">
        <v>4.9000000000000004</v>
      </c>
      <c r="I260" s="273">
        <v>1.5816326530612244</v>
      </c>
      <c r="J260" s="195">
        <v>1</v>
      </c>
      <c r="K260" s="195">
        <v>3</v>
      </c>
      <c r="L260" s="186" t="s">
        <v>97</v>
      </c>
      <c r="M260" s="186" t="s">
        <v>98</v>
      </c>
      <c r="N260" s="186">
        <v>20</v>
      </c>
      <c r="O260" s="176" t="s">
        <v>116</v>
      </c>
    </row>
    <row r="261" spans="8:15">
      <c r="H261" s="138">
        <v>4.5999999999999996</v>
      </c>
      <c r="I261" s="274">
        <v>1.6847826086956523</v>
      </c>
      <c r="J261" s="138">
        <v>1</v>
      </c>
      <c r="K261" s="138">
        <v>3</v>
      </c>
      <c r="L261" s="130" t="s">
        <v>97</v>
      </c>
      <c r="M261" s="130" t="s">
        <v>98</v>
      </c>
      <c r="N261" s="186">
        <v>20</v>
      </c>
      <c r="O261" s="176" t="s">
        <v>116</v>
      </c>
    </row>
    <row r="262" spans="8:15">
      <c r="H262" s="138">
        <v>5.9</v>
      </c>
      <c r="I262" s="274">
        <v>1.3135593220338981</v>
      </c>
      <c r="J262" s="138">
        <v>1</v>
      </c>
      <c r="K262" s="138">
        <v>3</v>
      </c>
      <c r="L262" s="130" t="s">
        <v>97</v>
      </c>
      <c r="M262" s="130" t="s">
        <v>98</v>
      </c>
      <c r="N262" s="186">
        <v>20</v>
      </c>
      <c r="O262" s="176" t="s">
        <v>116</v>
      </c>
    </row>
    <row r="263" spans="8:15">
      <c r="H263" s="138">
        <v>5.0999999999999996</v>
      </c>
      <c r="I263" s="274">
        <v>1.5196078431372551</v>
      </c>
      <c r="J263" s="138">
        <v>1</v>
      </c>
      <c r="K263" s="138">
        <v>3</v>
      </c>
      <c r="L263" s="130" t="s">
        <v>97</v>
      </c>
      <c r="M263" s="130" t="s">
        <v>98</v>
      </c>
      <c r="N263" s="186">
        <v>20</v>
      </c>
      <c r="O263" s="176" t="s">
        <v>116</v>
      </c>
    </row>
    <row r="264" spans="8:15">
      <c r="H264" s="138">
        <v>5.4</v>
      </c>
      <c r="I264" s="274">
        <v>1.4351851851851851</v>
      </c>
      <c r="J264" s="138">
        <v>1</v>
      </c>
      <c r="K264" s="138">
        <v>3</v>
      </c>
      <c r="L264" s="130" t="s">
        <v>97</v>
      </c>
      <c r="M264" s="130" t="s">
        <v>98</v>
      </c>
      <c r="N264" s="186">
        <v>20</v>
      </c>
      <c r="O264" s="176" t="s">
        <v>116</v>
      </c>
    </row>
    <row r="265" spans="8:15">
      <c r="H265" s="138">
        <v>6.7</v>
      </c>
      <c r="I265" s="274">
        <v>1.1567164179104477</v>
      </c>
      <c r="J265" s="138">
        <v>1</v>
      </c>
      <c r="K265" s="138">
        <v>4</v>
      </c>
      <c r="L265" s="130" t="s">
        <v>97</v>
      </c>
      <c r="M265" s="130" t="s">
        <v>98</v>
      </c>
      <c r="N265" s="186">
        <v>20</v>
      </c>
      <c r="O265" s="176" t="s">
        <v>116</v>
      </c>
    </row>
    <row r="266" spans="8:15">
      <c r="H266" s="138">
        <v>6</v>
      </c>
      <c r="I266" s="274">
        <v>1.2916666666666667</v>
      </c>
      <c r="J266" s="138">
        <v>1</v>
      </c>
      <c r="K266" s="138">
        <v>3</v>
      </c>
      <c r="L266" s="130" t="s">
        <v>97</v>
      </c>
      <c r="M266" s="130" t="s">
        <v>98</v>
      </c>
      <c r="N266" s="186">
        <v>20</v>
      </c>
      <c r="O266" s="176" t="s">
        <v>116</v>
      </c>
    </row>
    <row r="267" spans="8:15">
      <c r="H267" s="138">
        <v>3.7</v>
      </c>
      <c r="I267" s="274">
        <v>2.0945945945945943</v>
      </c>
      <c r="J267" s="138">
        <v>1</v>
      </c>
      <c r="K267" s="138">
        <v>3</v>
      </c>
      <c r="L267" s="130" t="s">
        <v>97</v>
      </c>
      <c r="M267" s="130" t="s">
        <v>98</v>
      </c>
      <c r="N267" s="186">
        <v>20</v>
      </c>
      <c r="O267" s="176" t="s">
        <v>116</v>
      </c>
    </row>
    <row r="268" spans="8:15">
      <c r="H268" s="138">
        <v>5.0999999999999996</v>
      </c>
      <c r="I268" s="274">
        <v>1.5196078431372551</v>
      </c>
      <c r="J268" s="138">
        <v>1</v>
      </c>
      <c r="K268" s="138">
        <v>3</v>
      </c>
      <c r="L268" s="130" t="s">
        <v>97</v>
      </c>
      <c r="M268" s="130" t="s">
        <v>98</v>
      </c>
      <c r="N268" s="186">
        <v>20</v>
      </c>
      <c r="O268" s="176" t="s">
        <v>116</v>
      </c>
    </row>
    <row r="269" spans="8:15">
      <c r="H269" s="138">
        <v>5.5</v>
      </c>
      <c r="I269" s="274">
        <v>1.4090909090909092</v>
      </c>
      <c r="J269" s="138">
        <v>1</v>
      </c>
      <c r="K269" s="138">
        <v>3</v>
      </c>
      <c r="L269" s="130" t="s">
        <v>97</v>
      </c>
      <c r="M269" s="130" t="s">
        <v>98</v>
      </c>
      <c r="N269" s="186">
        <v>20</v>
      </c>
      <c r="O269" s="176" t="s">
        <v>116</v>
      </c>
    </row>
    <row r="270" spans="8:15">
      <c r="H270" s="138">
        <v>3.9</v>
      </c>
      <c r="I270" s="274">
        <v>1.9871794871794872</v>
      </c>
      <c r="J270" s="138">
        <v>1</v>
      </c>
      <c r="K270" s="138">
        <v>3</v>
      </c>
      <c r="L270" s="130" t="s">
        <v>97</v>
      </c>
      <c r="M270" s="130" t="s">
        <v>98</v>
      </c>
      <c r="N270" s="186">
        <v>20</v>
      </c>
      <c r="O270" s="176" t="s">
        <v>116</v>
      </c>
    </row>
    <row r="271" spans="8:15">
      <c r="H271" s="138">
        <v>7.5</v>
      </c>
      <c r="I271" s="274">
        <v>1.8133333333333332</v>
      </c>
      <c r="J271" s="138">
        <v>1</v>
      </c>
      <c r="K271" s="138">
        <v>3</v>
      </c>
      <c r="L271" s="130" t="s">
        <v>97</v>
      </c>
      <c r="M271" s="130" t="s">
        <v>98</v>
      </c>
      <c r="N271" s="186">
        <v>20</v>
      </c>
      <c r="O271" s="176" t="s">
        <v>116</v>
      </c>
    </row>
    <row r="272" spans="8:15">
      <c r="H272" s="138">
        <v>10.5</v>
      </c>
      <c r="I272" s="274">
        <v>1.2952380952380953</v>
      </c>
      <c r="J272" s="138">
        <v>1</v>
      </c>
      <c r="K272" s="138">
        <v>2</v>
      </c>
      <c r="L272" s="130" t="s">
        <v>97</v>
      </c>
      <c r="M272" s="130" t="s">
        <v>98</v>
      </c>
      <c r="N272" s="186">
        <v>20</v>
      </c>
      <c r="O272" s="176" t="s">
        <v>116</v>
      </c>
    </row>
    <row r="273" spans="8:15">
      <c r="H273" s="138">
        <v>7.5</v>
      </c>
      <c r="I273" s="274">
        <v>1.8133333333333332</v>
      </c>
      <c r="J273" s="138">
        <v>1</v>
      </c>
      <c r="K273" s="138">
        <v>3</v>
      </c>
      <c r="L273" s="130" t="s">
        <v>97</v>
      </c>
      <c r="M273" s="130" t="s">
        <v>98</v>
      </c>
      <c r="N273" s="186">
        <v>20</v>
      </c>
      <c r="O273" s="176" t="s">
        <v>116</v>
      </c>
    </row>
    <row r="274" spans="8:15">
      <c r="H274" s="138">
        <v>11</v>
      </c>
      <c r="I274" s="274">
        <v>1.2363636363636363</v>
      </c>
      <c r="J274" s="138">
        <v>1</v>
      </c>
      <c r="K274" s="138">
        <v>3</v>
      </c>
      <c r="L274" s="130" t="s">
        <v>97</v>
      </c>
      <c r="M274" s="130" t="s">
        <v>98</v>
      </c>
      <c r="N274" s="186">
        <v>20</v>
      </c>
      <c r="O274" s="176" t="s">
        <v>116</v>
      </c>
    </row>
    <row r="275" spans="8:15">
      <c r="H275" s="138">
        <v>6.2</v>
      </c>
      <c r="I275" s="274">
        <v>2.193548387096774</v>
      </c>
      <c r="J275" s="138">
        <v>1</v>
      </c>
      <c r="K275" s="138">
        <v>3</v>
      </c>
      <c r="L275" s="130" t="s">
        <v>97</v>
      </c>
      <c r="M275" s="130" t="s">
        <v>98</v>
      </c>
      <c r="N275" s="186">
        <v>20</v>
      </c>
      <c r="O275" s="176" t="s">
        <v>116</v>
      </c>
    </row>
    <row r="276" spans="8:15">
      <c r="H276" s="138">
        <v>8.1</v>
      </c>
      <c r="I276" s="274">
        <v>1.6790123456790125</v>
      </c>
      <c r="J276" s="138">
        <v>1</v>
      </c>
      <c r="K276" s="138">
        <v>3</v>
      </c>
      <c r="L276" s="130" t="s">
        <v>97</v>
      </c>
      <c r="M276" s="130" t="s">
        <v>98</v>
      </c>
      <c r="N276" s="186">
        <v>20</v>
      </c>
      <c r="O276" s="176" t="s">
        <v>116</v>
      </c>
    </row>
    <row r="277" spans="8:15">
      <c r="H277" s="203">
        <v>5.6</v>
      </c>
      <c r="I277" s="273">
        <v>1.3839285714285716</v>
      </c>
      <c r="J277" s="195">
        <v>1</v>
      </c>
      <c r="K277" s="195">
        <v>3</v>
      </c>
      <c r="L277" s="186" t="s">
        <v>97</v>
      </c>
      <c r="M277" s="186" t="s">
        <v>98</v>
      </c>
      <c r="N277" s="130">
        <v>7</v>
      </c>
      <c r="O277" s="176" t="s">
        <v>122</v>
      </c>
    </row>
    <row r="278" spans="8:15">
      <c r="H278" s="203">
        <v>6.4</v>
      </c>
      <c r="I278" s="273">
        <v>1.2109375</v>
      </c>
      <c r="J278" s="195">
        <v>1</v>
      </c>
      <c r="K278" s="195">
        <v>3</v>
      </c>
      <c r="L278" s="186" t="s">
        <v>97</v>
      </c>
      <c r="M278" s="186" t="s">
        <v>98</v>
      </c>
      <c r="N278" s="130">
        <v>7</v>
      </c>
      <c r="O278" s="176" t="s">
        <v>122</v>
      </c>
    </row>
    <row r="279" spans="8:15">
      <c r="H279" s="203">
        <v>5.8</v>
      </c>
      <c r="I279" s="273">
        <v>1.3362068965517242</v>
      </c>
      <c r="J279" s="195">
        <v>1</v>
      </c>
      <c r="K279" s="195">
        <v>3</v>
      </c>
      <c r="L279" s="186" t="s">
        <v>97</v>
      </c>
      <c r="M279" s="186" t="s">
        <v>98</v>
      </c>
      <c r="N279" s="130">
        <v>7</v>
      </c>
      <c r="O279" s="176" t="s">
        <v>122</v>
      </c>
    </row>
    <row r="280" spans="8:15">
      <c r="H280" s="203">
        <v>5.0999999999999996</v>
      </c>
      <c r="I280" s="273">
        <v>1.5196078431372551</v>
      </c>
      <c r="J280" s="195">
        <v>1</v>
      </c>
      <c r="K280" s="195">
        <v>3</v>
      </c>
      <c r="L280" s="186" t="s">
        <v>97</v>
      </c>
      <c r="M280" s="186" t="s">
        <v>98</v>
      </c>
      <c r="N280" s="130">
        <v>7</v>
      </c>
      <c r="O280" s="176" t="s">
        <v>122</v>
      </c>
    </row>
    <row r="281" spans="8:15">
      <c r="H281" s="203">
        <v>5.2</v>
      </c>
      <c r="I281" s="273">
        <v>1.4903846153846154</v>
      </c>
      <c r="J281" s="195">
        <v>1</v>
      </c>
      <c r="K281" s="195">
        <v>3</v>
      </c>
      <c r="L281" s="186" t="s">
        <v>97</v>
      </c>
      <c r="M281" s="186" t="s">
        <v>98</v>
      </c>
      <c r="N281" s="130">
        <v>7</v>
      </c>
      <c r="O281" s="176" t="s">
        <v>122</v>
      </c>
    </row>
    <row r="282" spans="8:15">
      <c r="H282" s="203">
        <v>5.9</v>
      </c>
      <c r="I282" s="273">
        <v>1.3135593220338981</v>
      </c>
      <c r="J282" s="195">
        <v>1</v>
      </c>
      <c r="K282" s="195">
        <v>3</v>
      </c>
      <c r="L282" s="186" t="s">
        <v>97</v>
      </c>
      <c r="M282" s="186" t="s">
        <v>98</v>
      </c>
      <c r="N282" s="130">
        <v>7</v>
      </c>
      <c r="O282" s="176" t="s">
        <v>122</v>
      </c>
    </row>
    <row r="283" spans="8:15">
      <c r="H283" s="203">
        <v>5</v>
      </c>
      <c r="I283" s="273">
        <v>1.55</v>
      </c>
      <c r="J283" s="195">
        <v>1</v>
      </c>
      <c r="K283" s="195">
        <v>3</v>
      </c>
      <c r="L283" s="186" t="s">
        <v>97</v>
      </c>
      <c r="M283" s="186" t="s">
        <v>98</v>
      </c>
      <c r="N283" s="130">
        <v>7</v>
      </c>
      <c r="O283" s="176" t="s">
        <v>122</v>
      </c>
    </row>
    <row r="284" spans="8:15">
      <c r="H284" s="204">
        <v>6.9</v>
      </c>
      <c r="I284" s="274">
        <v>1.1231884057971013</v>
      </c>
      <c r="J284" s="138">
        <v>1</v>
      </c>
      <c r="K284" s="138">
        <v>3</v>
      </c>
      <c r="L284" s="130" t="s">
        <v>97</v>
      </c>
      <c r="M284" s="130" t="s">
        <v>98</v>
      </c>
      <c r="N284" s="130">
        <v>7</v>
      </c>
      <c r="O284" s="176" t="s">
        <v>122</v>
      </c>
    </row>
    <row r="285" spans="8:15">
      <c r="H285" s="203">
        <v>7.6</v>
      </c>
      <c r="I285" s="273">
        <v>1.7894736842105263</v>
      </c>
      <c r="J285" s="195">
        <v>1</v>
      </c>
      <c r="K285" s="195">
        <v>3</v>
      </c>
      <c r="L285" s="186" t="s">
        <v>97</v>
      </c>
      <c r="M285" s="186" t="s">
        <v>98</v>
      </c>
      <c r="N285" s="130">
        <v>7</v>
      </c>
      <c r="O285" s="176" t="s">
        <v>122</v>
      </c>
    </row>
    <row r="286" spans="8:15">
      <c r="H286" s="203">
        <v>8.3000000000000007</v>
      </c>
      <c r="I286" s="273">
        <v>1.6385542168674696</v>
      </c>
      <c r="J286" s="195">
        <v>1</v>
      </c>
      <c r="K286" s="195">
        <v>3</v>
      </c>
      <c r="L286" s="186" t="s">
        <v>97</v>
      </c>
      <c r="M286" s="186" t="s">
        <v>98</v>
      </c>
      <c r="N286" s="130">
        <v>7</v>
      </c>
      <c r="O286" s="176" t="s">
        <v>122</v>
      </c>
    </row>
    <row r="287" spans="8:15">
      <c r="H287" s="203">
        <v>10</v>
      </c>
      <c r="I287" s="273">
        <v>1.3599999999999999</v>
      </c>
      <c r="J287" s="195">
        <v>1</v>
      </c>
      <c r="K287" s="195">
        <v>3</v>
      </c>
      <c r="L287" s="186" t="s">
        <v>97</v>
      </c>
      <c r="M287" s="186" t="s">
        <v>98</v>
      </c>
      <c r="N287" s="130">
        <v>7</v>
      </c>
      <c r="O287" s="176" t="s">
        <v>122</v>
      </c>
    </row>
    <row r="288" spans="8:15">
      <c r="H288" s="203">
        <v>7.9</v>
      </c>
      <c r="I288" s="273">
        <v>1.721518987341772</v>
      </c>
      <c r="J288" s="195">
        <v>1</v>
      </c>
      <c r="K288" s="195">
        <v>3</v>
      </c>
      <c r="L288" s="186" t="s">
        <v>97</v>
      </c>
      <c r="M288" s="186" t="s">
        <v>98</v>
      </c>
      <c r="N288" s="130">
        <v>7</v>
      </c>
      <c r="O288" s="176" t="s">
        <v>122</v>
      </c>
    </row>
    <row r="289" spans="8:15">
      <c r="H289" s="203">
        <v>9.1</v>
      </c>
      <c r="I289" s="273">
        <v>1.4945054945054945</v>
      </c>
      <c r="J289" s="195">
        <v>1</v>
      </c>
      <c r="K289" s="195">
        <v>3</v>
      </c>
      <c r="L289" s="186" t="s">
        <v>97</v>
      </c>
      <c r="M289" s="186" t="s">
        <v>98</v>
      </c>
      <c r="N289" s="130">
        <v>7</v>
      </c>
      <c r="O289" s="176" t="s">
        <v>122</v>
      </c>
    </row>
    <row r="290" spans="8:15">
      <c r="H290" s="203">
        <v>8.5</v>
      </c>
      <c r="I290" s="273">
        <v>1.5999999999999999</v>
      </c>
      <c r="J290" s="195">
        <v>1</v>
      </c>
      <c r="K290" s="195">
        <v>3</v>
      </c>
      <c r="L290" s="186" t="s">
        <v>97</v>
      </c>
      <c r="M290" s="186" t="s">
        <v>98</v>
      </c>
      <c r="N290" s="130">
        <v>7</v>
      </c>
      <c r="O290" s="176" t="s">
        <v>122</v>
      </c>
    </row>
    <row r="291" spans="8:15">
      <c r="H291" s="203">
        <v>8.1</v>
      </c>
      <c r="I291" s="273">
        <v>1.6790123456790125</v>
      </c>
      <c r="J291" s="195">
        <v>1</v>
      </c>
      <c r="K291" s="195">
        <v>3</v>
      </c>
      <c r="L291" s="186" t="s">
        <v>97</v>
      </c>
      <c r="M291" s="186" t="s">
        <v>98</v>
      </c>
      <c r="N291" s="130">
        <v>7</v>
      </c>
      <c r="O291" s="176" t="s">
        <v>122</v>
      </c>
    </row>
    <row r="292" spans="8:15">
      <c r="H292" s="204">
        <v>7.7</v>
      </c>
      <c r="I292" s="274">
        <v>1.7662337662337662</v>
      </c>
      <c r="J292" s="138">
        <v>1</v>
      </c>
      <c r="K292" s="138">
        <v>3</v>
      </c>
      <c r="L292" s="130" t="s">
        <v>97</v>
      </c>
      <c r="M292" s="130" t="s">
        <v>98</v>
      </c>
      <c r="N292" s="130">
        <v>7</v>
      </c>
      <c r="O292" s="176" t="s">
        <v>122</v>
      </c>
    </row>
    <row r="293" spans="8:15">
      <c r="H293" s="204">
        <v>11.9</v>
      </c>
      <c r="I293" s="274">
        <v>1.1428571428571428</v>
      </c>
      <c r="J293" s="138">
        <v>1</v>
      </c>
      <c r="K293" s="138">
        <v>3</v>
      </c>
      <c r="L293" s="130" t="s">
        <v>97</v>
      </c>
      <c r="M293" s="130" t="s">
        <v>98</v>
      </c>
      <c r="N293" s="130">
        <v>7</v>
      </c>
      <c r="O293" s="176" t="s">
        <v>122</v>
      </c>
    </row>
    <row r="294" spans="8:15">
      <c r="H294" s="204">
        <v>8.1</v>
      </c>
      <c r="I294" s="274">
        <v>1.6790123456790125</v>
      </c>
      <c r="J294" s="138">
        <v>1</v>
      </c>
      <c r="K294" s="138">
        <v>3</v>
      </c>
      <c r="L294" s="130" t="s">
        <v>97</v>
      </c>
      <c r="M294" s="130" t="s">
        <v>98</v>
      </c>
      <c r="N294" s="130">
        <v>7</v>
      </c>
      <c r="O294" s="176" t="s">
        <v>122</v>
      </c>
    </row>
    <row r="295" spans="8:15">
      <c r="H295" s="204">
        <v>8.9</v>
      </c>
      <c r="I295" s="274">
        <v>1.5280898876404494</v>
      </c>
      <c r="J295" s="138">
        <v>1</v>
      </c>
      <c r="K295" s="138">
        <v>3</v>
      </c>
      <c r="L295" s="130" t="s">
        <v>97</v>
      </c>
      <c r="M295" s="130" t="s">
        <v>98</v>
      </c>
      <c r="N295" s="130">
        <v>7</v>
      </c>
      <c r="O295" s="176" t="s">
        <v>122</v>
      </c>
    </row>
    <row r="296" spans="8:15">
      <c r="H296" s="204">
        <v>11.1</v>
      </c>
      <c r="I296" s="274">
        <v>1.2252252252252251</v>
      </c>
      <c r="J296" s="138">
        <v>1</v>
      </c>
      <c r="K296" s="138">
        <v>3</v>
      </c>
      <c r="L296" s="130" t="s">
        <v>97</v>
      </c>
      <c r="M296" s="130" t="s">
        <v>98</v>
      </c>
      <c r="N296" s="130">
        <v>7</v>
      </c>
      <c r="O296" s="176" t="s">
        <v>122</v>
      </c>
    </row>
    <row r="297" spans="8:15">
      <c r="H297" s="204">
        <v>7.9</v>
      </c>
      <c r="I297" s="274">
        <v>1.721518987341772</v>
      </c>
      <c r="J297" s="138">
        <v>1</v>
      </c>
      <c r="K297" s="138">
        <v>3</v>
      </c>
      <c r="L297" s="130" t="s">
        <v>97</v>
      </c>
      <c r="M297" s="130" t="s">
        <v>98</v>
      </c>
      <c r="N297" s="130">
        <v>7</v>
      </c>
      <c r="O297" s="176" t="s">
        <v>122</v>
      </c>
    </row>
    <row r="298" spans="8:15">
      <c r="H298" s="206">
        <v>6.1</v>
      </c>
      <c r="I298" s="273">
        <v>1.2704918032786885</v>
      </c>
      <c r="J298" s="212">
        <v>1</v>
      </c>
      <c r="K298" s="212">
        <v>2</v>
      </c>
      <c r="L298" s="278" t="s">
        <v>97</v>
      </c>
      <c r="M298" s="278" t="s">
        <v>98</v>
      </c>
      <c r="N298" s="186">
        <v>8</v>
      </c>
      <c r="O298" s="176" t="s">
        <v>122</v>
      </c>
    </row>
    <row r="299" spans="8:15">
      <c r="H299" s="206">
        <v>9.6999999999999993</v>
      </c>
      <c r="I299" s="273">
        <v>0.7989690721649485</v>
      </c>
      <c r="J299" s="212">
        <v>1</v>
      </c>
      <c r="K299" s="212">
        <v>4</v>
      </c>
      <c r="L299" s="278" t="s">
        <v>97</v>
      </c>
      <c r="M299" s="278" t="s">
        <v>98</v>
      </c>
      <c r="N299" s="186">
        <v>8</v>
      </c>
      <c r="O299" s="176" t="s">
        <v>122</v>
      </c>
    </row>
    <row r="300" spans="8:15">
      <c r="H300" s="206">
        <v>4.9000000000000004</v>
      </c>
      <c r="I300" s="273">
        <v>1.5816326530612244</v>
      </c>
      <c r="J300" s="212">
        <v>1</v>
      </c>
      <c r="K300" s="212">
        <v>3</v>
      </c>
      <c r="L300" s="278" t="s">
        <v>97</v>
      </c>
      <c r="M300" s="278" t="s">
        <v>98</v>
      </c>
      <c r="N300" s="186">
        <v>8</v>
      </c>
      <c r="O300" s="176" t="s">
        <v>122</v>
      </c>
    </row>
    <row r="301" spans="8:15">
      <c r="H301" s="206">
        <v>6.5</v>
      </c>
      <c r="I301" s="273">
        <v>1.1923076923076923</v>
      </c>
      <c r="J301" s="212">
        <v>1</v>
      </c>
      <c r="K301" s="212">
        <v>2</v>
      </c>
      <c r="L301" s="278" t="s">
        <v>97</v>
      </c>
      <c r="M301" s="278" t="s">
        <v>98</v>
      </c>
      <c r="N301" s="186">
        <v>8</v>
      </c>
      <c r="O301" s="176" t="s">
        <v>122</v>
      </c>
    </row>
    <row r="302" spans="8:15">
      <c r="H302" s="206">
        <v>6.4</v>
      </c>
      <c r="I302" s="273">
        <v>1.2109375</v>
      </c>
      <c r="J302" s="212">
        <v>1</v>
      </c>
      <c r="K302" s="212">
        <v>3</v>
      </c>
      <c r="L302" s="278" t="s">
        <v>97</v>
      </c>
      <c r="M302" s="278" t="s">
        <v>98</v>
      </c>
      <c r="N302" s="186">
        <v>8</v>
      </c>
      <c r="O302" s="176" t="s">
        <v>122</v>
      </c>
    </row>
    <row r="303" spans="8:15">
      <c r="H303" s="206">
        <v>4.9000000000000004</v>
      </c>
      <c r="I303" s="273">
        <v>1.5816326530612244</v>
      </c>
      <c r="J303" s="212">
        <v>1</v>
      </c>
      <c r="K303" s="212">
        <v>3</v>
      </c>
      <c r="L303" s="278" t="s">
        <v>97</v>
      </c>
      <c r="M303" s="278" t="s">
        <v>98</v>
      </c>
      <c r="N303" s="186">
        <v>8</v>
      </c>
      <c r="O303" s="176" t="s">
        <v>122</v>
      </c>
    </row>
    <row r="304" spans="8:15">
      <c r="H304" s="206">
        <v>8.6</v>
      </c>
      <c r="I304" s="273">
        <v>1.5813953488372092</v>
      </c>
      <c r="J304" s="212">
        <v>1</v>
      </c>
      <c r="K304" s="212">
        <v>3</v>
      </c>
      <c r="L304" s="278" t="s">
        <v>97</v>
      </c>
      <c r="M304" s="278" t="s">
        <v>98</v>
      </c>
      <c r="N304" s="186">
        <v>8</v>
      </c>
      <c r="O304" s="176" t="s">
        <v>122</v>
      </c>
    </row>
    <row r="305" spans="8:15">
      <c r="H305" s="206">
        <v>10.5</v>
      </c>
      <c r="I305" s="273">
        <v>1.2952380952380953</v>
      </c>
      <c r="J305" s="212">
        <v>1</v>
      </c>
      <c r="K305" s="212">
        <v>3</v>
      </c>
      <c r="L305" s="278" t="s">
        <v>97</v>
      </c>
      <c r="M305" s="278" t="s">
        <v>98</v>
      </c>
      <c r="N305" s="186">
        <v>8</v>
      </c>
      <c r="O305" s="176" t="s">
        <v>122</v>
      </c>
    </row>
    <row r="306" spans="8:15">
      <c r="H306" s="206">
        <v>9</v>
      </c>
      <c r="I306" s="273">
        <v>1.5111111111111111</v>
      </c>
      <c r="J306" s="212">
        <v>1</v>
      </c>
      <c r="K306" s="212">
        <v>3</v>
      </c>
      <c r="L306" s="278" t="s">
        <v>97</v>
      </c>
      <c r="M306" s="278" t="s">
        <v>98</v>
      </c>
      <c r="N306" s="186">
        <v>8</v>
      </c>
      <c r="O306" s="176" t="s">
        <v>122</v>
      </c>
    </row>
    <row r="307" spans="8:15">
      <c r="H307" s="206">
        <v>9.1999999999999993</v>
      </c>
      <c r="I307" s="273">
        <v>1.4782608695652175</v>
      </c>
      <c r="J307" s="212">
        <v>1</v>
      </c>
      <c r="K307" s="212">
        <v>3</v>
      </c>
      <c r="L307" s="278" t="s">
        <v>97</v>
      </c>
      <c r="M307" s="278" t="s">
        <v>77</v>
      </c>
      <c r="N307" s="186">
        <v>8</v>
      </c>
      <c r="O307" s="176" t="s">
        <v>122</v>
      </c>
    </row>
    <row r="308" spans="8:15">
      <c r="H308" s="206">
        <v>10</v>
      </c>
      <c r="I308" s="273">
        <v>1.3599999999999999</v>
      </c>
      <c r="J308" s="212">
        <v>1</v>
      </c>
      <c r="K308" s="212">
        <v>2</v>
      </c>
      <c r="L308" s="278" t="s">
        <v>97</v>
      </c>
      <c r="M308" s="278" t="s">
        <v>98</v>
      </c>
      <c r="N308" s="186">
        <v>8</v>
      </c>
      <c r="O308" s="176" t="s">
        <v>122</v>
      </c>
    </row>
    <row r="309" spans="8:15">
      <c r="H309" s="206">
        <v>8</v>
      </c>
      <c r="I309" s="273">
        <v>1.7</v>
      </c>
      <c r="J309" s="212">
        <v>1</v>
      </c>
      <c r="K309" s="212">
        <v>3</v>
      </c>
      <c r="L309" s="278" t="s">
        <v>97</v>
      </c>
      <c r="M309" s="278" t="s">
        <v>98</v>
      </c>
      <c r="N309" s="186">
        <v>8</v>
      </c>
      <c r="O309" s="176" t="s">
        <v>122</v>
      </c>
    </row>
    <row r="310" spans="8:15">
      <c r="H310" s="206">
        <v>9.8000000000000007</v>
      </c>
      <c r="I310" s="273">
        <v>1.3877551020408161</v>
      </c>
      <c r="J310" s="212">
        <v>1</v>
      </c>
      <c r="K310" s="212">
        <v>3</v>
      </c>
      <c r="L310" s="278" t="s">
        <v>97</v>
      </c>
      <c r="M310" s="278" t="s">
        <v>98</v>
      </c>
      <c r="N310" s="186">
        <v>8</v>
      </c>
      <c r="O310" s="176" t="s">
        <v>122</v>
      </c>
    </row>
    <row r="311" spans="8:15">
      <c r="H311" s="207">
        <v>8.8000000000000007</v>
      </c>
      <c r="I311" s="274">
        <v>1.5454545454545452</v>
      </c>
      <c r="J311" s="213">
        <v>1</v>
      </c>
      <c r="K311" s="213">
        <v>3</v>
      </c>
      <c r="L311" s="279" t="s">
        <v>97</v>
      </c>
      <c r="M311" s="279" t="s">
        <v>98</v>
      </c>
      <c r="N311" s="186">
        <v>8</v>
      </c>
      <c r="O311" s="176" t="s">
        <v>122</v>
      </c>
    </row>
    <row r="312" spans="8:15">
      <c r="H312" s="203">
        <v>4.5</v>
      </c>
      <c r="I312" s="273">
        <v>1.7222222222222223</v>
      </c>
      <c r="J312" s="195">
        <v>1</v>
      </c>
      <c r="K312" s="195">
        <v>3</v>
      </c>
      <c r="L312" s="186" t="s">
        <v>97</v>
      </c>
      <c r="M312" s="186" t="s">
        <v>112</v>
      </c>
      <c r="N312" s="186">
        <v>10</v>
      </c>
      <c r="O312" s="176" t="s">
        <v>122</v>
      </c>
    </row>
    <row r="313" spans="8:15">
      <c r="H313" s="203">
        <v>4.4000000000000004</v>
      </c>
      <c r="I313" s="273">
        <v>1.7613636363636362</v>
      </c>
      <c r="J313" s="195">
        <v>1</v>
      </c>
      <c r="K313" s="195">
        <v>3</v>
      </c>
      <c r="L313" s="186" t="s">
        <v>97</v>
      </c>
      <c r="M313" s="186" t="s">
        <v>98</v>
      </c>
      <c r="N313" s="186">
        <v>10</v>
      </c>
      <c r="O313" s="176" t="s">
        <v>122</v>
      </c>
    </row>
    <row r="314" spans="8:15">
      <c r="H314" s="203">
        <v>8.1</v>
      </c>
      <c r="I314" s="273">
        <v>0.95679012345679015</v>
      </c>
      <c r="J314" s="195">
        <v>1</v>
      </c>
      <c r="K314" s="195">
        <v>4</v>
      </c>
      <c r="L314" s="186" t="s">
        <v>97</v>
      </c>
      <c r="M314" s="186" t="s">
        <v>98</v>
      </c>
      <c r="N314" s="186">
        <v>10</v>
      </c>
      <c r="O314" s="176" t="s">
        <v>122</v>
      </c>
    </row>
    <row r="315" spans="8:15">
      <c r="H315" s="203">
        <v>5.5</v>
      </c>
      <c r="I315" s="273">
        <v>1.4090909090909092</v>
      </c>
      <c r="J315" s="195">
        <v>1</v>
      </c>
      <c r="K315" s="195">
        <v>3</v>
      </c>
      <c r="L315" s="186" t="s">
        <v>97</v>
      </c>
      <c r="M315" s="186" t="s">
        <v>98</v>
      </c>
      <c r="N315" s="186">
        <v>10</v>
      </c>
      <c r="O315" s="176" t="s">
        <v>122</v>
      </c>
    </row>
    <row r="316" spans="8:15">
      <c r="H316" s="204">
        <v>3.8</v>
      </c>
      <c r="I316" s="274">
        <v>2.0394736842105265</v>
      </c>
      <c r="J316" s="138">
        <v>1</v>
      </c>
      <c r="K316" s="138">
        <v>3</v>
      </c>
      <c r="L316" s="130" t="s">
        <v>97</v>
      </c>
      <c r="M316" s="130" t="s">
        <v>98</v>
      </c>
      <c r="N316" s="186">
        <v>10</v>
      </c>
      <c r="O316" s="176" t="s">
        <v>122</v>
      </c>
    </row>
    <row r="317" spans="8:15">
      <c r="H317" s="204">
        <v>9.1999999999999993</v>
      </c>
      <c r="I317" s="274">
        <v>0.84239130434782616</v>
      </c>
      <c r="J317" s="138">
        <v>1</v>
      </c>
      <c r="K317" s="138">
        <v>3</v>
      </c>
      <c r="L317" s="130" t="s">
        <v>115</v>
      </c>
      <c r="M317" s="130" t="s">
        <v>98</v>
      </c>
      <c r="N317" s="186">
        <v>10</v>
      </c>
      <c r="O317" s="176" t="s">
        <v>122</v>
      </c>
    </row>
    <row r="318" spans="8:15">
      <c r="H318" s="204">
        <v>6.5</v>
      </c>
      <c r="I318" s="274">
        <v>1.1923076923076923</v>
      </c>
      <c r="J318" s="138">
        <v>1</v>
      </c>
      <c r="K318" s="138">
        <v>3</v>
      </c>
      <c r="L318" s="130" t="s">
        <v>97</v>
      </c>
      <c r="M318" s="130" t="s">
        <v>77</v>
      </c>
      <c r="N318" s="186">
        <v>10</v>
      </c>
      <c r="O318" s="176" t="s">
        <v>122</v>
      </c>
    </row>
    <row r="319" spans="8:15">
      <c r="H319" s="204">
        <v>5.8</v>
      </c>
      <c r="I319" s="274">
        <v>1.3362068965517242</v>
      </c>
      <c r="J319" s="138">
        <v>1</v>
      </c>
      <c r="K319" s="138">
        <v>3</v>
      </c>
      <c r="L319" s="130" t="s">
        <v>97</v>
      </c>
      <c r="M319" s="130" t="s">
        <v>98</v>
      </c>
      <c r="N319" s="186">
        <v>10</v>
      </c>
      <c r="O319" s="176" t="s">
        <v>122</v>
      </c>
    </row>
    <row r="320" spans="8:15">
      <c r="H320" s="204">
        <v>5</v>
      </c>
      <c r="I320" s="274">
        <v>1.55</v>
      </c>
      <c r="J320" s="138">
        <v>1</v>
      </c>
      <c r="K320" s="138">
        <v>3</v>
      </c>
      <c r="L320" s="130" t="s">
        <v>97</v>
      </c>
      <c r="M320" s="130" t="s">
        <v>98</v>
      </c>
      <c r="N320" s="186">
        <v>10</v>
      </c>
      <c r="O320" s="176" t="s">
        <v>122</v>
      </c>
    </row>
    <row r="321" spans="8:15">
      <c r="H321" s="203">
        <v>10.7</v>
      </c>
      <c r="I321" s="273">
        <v>1.2710280373831777</v>
      </c>
      <c r="J321" s="195">
        <v>1</v>
      </c>
      <c r="K321" s="195">
        <v>3</v>
      </c>
      <c r="L321" s="186" t="s">
        <v>97</v>
      </c>
      <c r="M321" s="186" t="s">
        <v>98</v>
      </c>
      <c r="N321" s="186">
        <v>10</v>
      </c>
      <c r="O321" s="176" t="s">
        <v>122</v>
      </c>
    </row>
    <row r="322" spans="8:15">
      <c r="H322" s="203">
        <v>9</v>
      </c>
      <c r="I322" s="273">
        <v>1.5111111111111111</v>
      </c>
      <c r="J322" s="195">
        <v>1</v>
      </c>
      <c r="K322" s="195">
        <v>3</v>
      </c>
      <c r="L322" s="186" t="s">
        <v>97</v>
      </c>
      <c r="M322" s="186" t="s">
        <v>98</v>
      </c>
      <c r="N322" s="186">
        <v>10</v>
      </c>
      <c r="O322" s="176" t="s">
        <v>122</v>
      </c>
    </row>
    <row r="323" spans="8:15">
      <c r="H323" s="203">
        <v>7.7</v>
      </c>
      <c r="I323" s="273">
        <v>1.7662337662337662</v>
      </c>
      <c r="J323" s="195">
        <v>1</v>
      </c>
      <c r="K323" s="195">
        <v>3</v>
      </c>
      <c r="L323" s="186" t="s">
        <v>97</v>
      </c>
      <c r="M323" s="186" t="s">
        <v>98</v>
      </c>
      <c r="N323" s="186">
        <v>10</v>
      </c>
      <c r="O323" s="176" t="s">
        <v>122</v>
      </c>
    </row>
    <row r="324" spans="8:15">
      <c r="H324" s="203">
        <v>7.8</v>
      </c>
      <c r="I324" s="273">
        <v>1.7435897435897436</v>
      </c>
      <c r="J324" s="195">
        <v>1</v>
      </c>
      <c r="K324" s="195">
        <v>3</v>
      </c>
      <c r="L324" s="186" t="s">
        <v>97</v>
      </c>
      <c r="M324" s="186" t="s">
        <v>98</v>
      </c>
      <c r="N324" s="186">
        <v>10</v>
      </c>
      <c r="O324" s="176" t="s">
        <v>122</v>
      </c>
    </row>
    <row r="325" spans="8:15">
      <c r="H325" s="204">
        <v>8.9</v>
      </c>
      <c r="I325" s="274">
        <v>1.5280898876404494</v>
      </c>
      <c r="J325" s="138">
        <v>1</v>
      </c>
      <c r="K325" s="138">
        <v>3</v>
      </c>
      <c r="L325" s="130" t="s">
        <v>97</v>
      </c>
      <c r="M325" s="130" t="s">
        <v>112</v>
      </c>
      <c r="N325" s="186">
        <v>10</v>
      </c>
      <c r="O325" s="176" t="s">
        <v>122</v>
      </c>
    </row>
    <row r="326" spans="8:15">
      <c r="H326" s="204">
        <v>8.6</v>
      </c>
      <c r="I326" s="274">
        <v>1.5813953488372092</v>
      </c>
      <c r="J326" s="138">
        <v>1</v>
      </c>
      <c r="K326" s="138">
        <v>3</v>
      </c>
      <c r="L326" s="130" t="s">
        <v>97</v>
      </c>
      <c r="M326" s="130" t="s">
        <v>98</v>
      </c>
      <c r="N326" s="186">
        <v>10</v>
      </c>
      <c r="O326" s="176" t="s">
        <v>122</v>
      </c>
    </row>
    <row r="327" spans="8:15">
      <c r="H327" s="204">
        <v>9.9</v>
      </c>
      <c r="I327" s="274">
        <v>1.3737373737373737</v>
      </c>
      <c r="J327" s="138">
        <v>1</v>
      </c>
      <c r="K327" s="138">
        <v>3</v>
      </c>
      <c r="L327" s="130" t="s">
        <v>97</v>
      </c>
      <c r="M327" s="130" t="s">
        <v>98</v>
      </c>
      <c r="N327" s="186">
        <v>10</v>
      </c>
      <c r="O327" s="176" t="s">
        <v>122</v>
      </c>
    </row>
    <row r="328" spans="8:15">
      <c r="H328" s="204">
        <v>9.6999999999999993</v>
      </c>
      <c r="I328" s="274">
        <v>1.4020618556701032</v>
      </c>
      <c r="J328" s="138">
        <v>1</v>
      </c>
      <c r="K328" s="138">
        <v>4</v>
      </c>
      <c r="L328" s="130" t="s">
        <v>97</v>
      </c>
      <c r="M328" s="130" t="s">
        <v>77</v>
      </c>
      <c r="N328" s="186">
        <v>10</v>
      </c>
      <c r="O328" s="176" t="s">
        <v>122</v>
      </c>
    </row>
    <row r="329" spans="8:15">
      <c r="H329" s="204">
        <v>8</v>
      </c>
      <c r="I329" s="274">
        <v>1.7</v>
      </c>
      <c r="J329" s="138">
        <v>1</v>
      </c>
      <c r="K329" s="138">
        <v>3</v>
      </c>
      <c r="L329" s="130" t="s">
        <v>97</v>
      </c>
      <c r="M329" s="130" t="s">
        <v>98</v>
      </c>
      <c r="N329" s="186">
        <v>10</v>
      </c>
      <c r="O329" s="176" t="s">
        <v>122</v>
      </c>
    </row>
    <row r="330" spans="8:15">
      <c r="H330" s="206">
        <v>6.8</v>
      </c>
      <c r="I330" s="273">
        <v>1.1397058823529411</v>
      </c>
      <c r="J330" s="212">
        <v>1</v>
      </c>
      <c r="K330" s="212">
        <v>4</v>
      </c>
      <c r="L330" s="278" t="s">
        <v>97</v>
      </c>
      <c r="M330" s="278" t="s">
        <v>98</v>
      </c>
      <c r="N330" s="186">
        <v>11</v>
      </c>
      <c r="O330" s="176" t="s">
        <v>122</v>
      </c>
    </row>
    <row r="331" spans="8:15">
      <c r="H331" s="207">
        <v>7.9</v>
      </c>
      <c r="I331" s="274">
        <v>0.98101265822784811</v>
      </c>
      <c r="J331" s="213">
        <v>1</v>
      </c>
      <c r="K331" s="213">
        <v>4</v>
      </c>
      <c r="L331" s="279" t="s">
        <v>97</v>
      </c>
      <c r="M331" s="279" t="s">
        <v>98</v>
      </c>
      <c r="N331" s="186">
        <v>11</v>
      </c>
      <c r="O331" s="176" t="s">
        <v>122</v>
      </c>
    </row>
    <row r="332" spans="8:15">
      <c r="H332" s="206">
        <v>9.1999999999999993</v>
      </c>
      <c r="I332" s="273">
        <v>1.4782608695652175</v>
      </c>
      <c r="J332" s="212">
        <v>1</v>
      </c>
      <c r="K332" s="212">
        <v>3</v>
      </c>
      <c r="L332" s="278" t="s">
        <v>97</v>
      </c>
      <c r="M332" s="278" t="s">
        <v>98</v>
      </c>
      <c r="N332" s="186">
        <v>11</v>
      </c>
      <c r="O332" s="176" t="s">
        <v>122</v>
      </c>
    </row>
    <row r="333" spans="8:15">
      <c r="H333" s="206">
        <v>8</v>
      </c>
      <c r="I333" s="273">
        <v>1.7</v>
      </c>
      <c r="J333" s="212">
        <v>1</v>
      </c>
      <c r="K333" s="212">
        <v>3</v>
      </c>
      <c r="L333" s="278" t="s">
        <v>97</v>
      </c>
      <c r="M333" s="278" t="s">
        <v>98</v>
      </c>
      <c r="N333" s="186">
        <v>11</v>
      </c>
      <c r="O333" s="176" t="s">
        <v>122</v>
      </c>
    </row>
    <row r="334" spans="8:15">
      <c r="H334" s="206">
        <v>9.9</v>
      </c>
      <c r="I334" s="273">
        <v>1.3737373737373737</v>
      </c>
      <c r="J334" s="212">
        <v>1</v>
      </c>
      <c r="K334" s="212">
        <v>3</v>
      </c>
      <c r="L334" s="278" t="s">
        <v>97</v>
      </c>
      <c r="M334" s="278" t="s">
        <v>98</v>
      </c>
      <c r="N334" s="186">
        <v>11</v>
      </c>
      <c r="O334" s="176" t="s">
        <v>122</v>
      </c>
    </row>
    <row r="335" spans="8:15">
      <c r="H335" s="206">
        <v>9.9</v>
      </c>
      <c r="I335" s="273">
        <v>1.3737373737373737</v>
      </c>
      <c r="J335" s="212">
        <v>1</v>
      </c>
      <c r="K335" s="212">
        <v>4</v>
      </c>
      <c r="L335" s="278" t="s">
        <v>97</v>
      </c>
      <c r="M335" s="278" t="s">
        <v>98</v>
      </c>
      <c r="N335" s="186">
        <v>11</v>
      </c>
      <c r="O335" s="176" t="s">
        <v>122</v>
      </c>
    </row>
    <row r="336" spans="8:15">
      <c r="H336" s="206">
        <v>11.7</v>
      </c>
      <c r="I336" s="273">
        <v>1.1623931623931625</v>
      </c>
      <c r="J336" s="212">
        <v>1</v>
      </c>
      <c r="K336" s="212">
        <v>3</v>
      </c>
      <c r="L336" s="278" t="s">
        <v>97</v>
      </c>
      <c r="M336" s="278" t="s">
        <v>98</v>
      </c>
      <c r="N336" s="186">
        <v>11</v>
      </c>
      <c r="O336" s="176" t="s">
        <v>122</v>
      </c>
    </row>
    <row r="337" spans="8:15">
      <c r="H337" s="207">
        <v>8.9</v>
      </c>
      <c r="I337" s="274">
        <v>1.5280898876404494</v>
      </c>
      <c r="J337" s="213">
        <v>1</v>
      </c>
      <c r="K337" s="213">
        <v>3</v>
      </c>
      <c r="L337" s="279" t="s">
        <v>97</v>
      </c>
      <c r="M337" s="279" t="s">
        <v>98</v>
      </c>
      <c r="N337" s="186">
        <v>11</v>
      </c>
      <c r="O337" s="176" t="s">
        <v>122</v>
      </c>
    </row>
    <row r="338" spans="8:15">
      <c r="H338" s="203">
        <v>5.0999999999999996</v>
      </c>
      <c r="I338" s="273">
        <v>1.5196078431372551</v>
      </c>
      <c r="J338" s="195">
        <v>1</v>
      </c>
      <c r="K338" s="195">
        <v>3</v>
      </c>
      <c r="L338" s="186" t="s">
        <v>97</v>
      </c>
      <c r="M338" s="186" t="s">
        <v>98</v>
      </c>
      <c r="N338" s="186">
        <v>13</v>
      </c>
      <c r="O338" s="176" t="s">
        <v>122</v>
      </c>
    </row>
    <row r="339" spans="8:15">
      <c r="H339" s="203">
        <v>5.3</v>
      </c>
      <c r="I339" s="273">
        <v>1.4622641509433962</v>
      </c>
      <c r="J339" s="195">
        <v>1</v>
      </c>
      <c r="K339" s="195">
        <v>3</v>
      </c>
      <c r="L339" s="186" t="s">
        <v>97</v>
      </c>
      <c r="M339" s="186" t="s">
        <v>98</v>
      </c>
      <c r="N339" s="186">
        <v>13</v>
      </c>
      <c r="O339" s="176" t="s">
        <v>122</v>
      </c>
    </row>
    <row r="340" spans="8:15">
      <c r="H340" s="204">
        <v>4.9000000000000004</v>
      </c>
      <c r="I340" s="274">
        <v>1.5816326530612244</v>
      </c>
      <c r="J340" s="138">
        <v>1</v>
      </c>
      <c r="K340" s="138">
        <v>3</v>
      </c>
      <c r="L340" s="130" t="s">
        <v>97</v>
      </c>
      <c r="M340" s="130" t="s">
        <v>99</v>
      </c>
      <c r="N340" s="186">
        <v>13</v>
      </c>
      <c r="O340" s="176" t="s">
        <v>122</v>
      </c>
    </row>
    <row r="341" spans="8:15">
      <c r="H341" s="204">
        <v>6.8</v>
      </c>
      <c r="I341" s="274">
        <v>1.1397058823529411</v>
      </c>
      <c r="J341" s="138">
        <v>1</v>
      </c>
      <c r="K341" s="138">
        <v>3</v>
      </c>
      <c r="L341" s="130" t="s">
        <v>97</v>
      </c>
      <c r="M341" s="130" t="s">
        <v>98</v>
      </c>
      <c r="N341" s="186">
        <v>13</v>
      </c>
      <c r="O341" s="176" t="s">
        <v>122</v>
      </c>
    </row>
    <row r="342" spans="8:15">
      <c r="H342" s="203">
        <v>12.6</v>
      </c>
      <c r="I342" s="273">
        <v>1.0793650793650793</v>
      </c>
      <c r="J342" s="195">
        <v>1</v>
      </c>
      <c r="K342" s="195">
        <v>4</v>
      </c>
      <c r="L342" s="186" t="s">
        <v>97</v>
      </c>
      <c r="M342" s="186" t="s">
        <v>98</v>
      </c>
      <c r="N342" s="186">
        <v>13</v>
      </c>
      <c r="O342" s="176" t="s">
        <v>122</v>
      </c>
    </row>
    <row r="343" spans="8:15">
      <c r="H343" s="203">
        <v>10.4</v>
      </c>
      <c r="I343" s="273">
        <v>1.3076923076923077</v>
      </c>
      <c r="J343" s="195">
        <v>1</v>
      </c>
      <c r="K343" s="195">
        <v>3</v>
      </c>
      <c r="L343" s="186" t="s">
        <v>97</v>
      </c>
      <c r="M343" s="186" t="s">
        <v>98</v>
      </c>
      <c r="N343" s="186">
        <v>13</v>
      </c>
      <c r="O343" s="176" t="s">
        <v>122</v>
      </c>
    </row>
    <row r="344" spans="8:15">
      <c r="H344" s="203">
        <v>10.8</v>
      </c>
      <c r="I344" s="273">
        <v>1.2592592592592591</v>
      </c>
      <c r="J344" s="195">
        <v>1</v>
      </c>
      <c r="K344" s="195">
        <v>3</v>
      </c>
      <c r="L344" s="186" t="s">
        <v>97</v>
      </c>
      <c r="M344" s="186" t="s">
        <v>98</v>
      </c>
      <c r="N344" s="186">
        <v>13</v>
      </c>
      <c r="O344" s="176" t="s">
        <v>122</v>
      </c>
    </row>
    <row r="345" spans="8:15">
      <c r="H345" s="203">
        <v>16.7</v>
      </c>
      <c r="I345" s="273">
        <v>0.81437125748502992</v>
      </c>
      <c r="J345" s="195">
        <v>1</v>
      </c>
      <c r="K345" s="195">
        <v>4</v>
      </c>
      <c r="L345" s="186" t="s">
        <v>97</v>
      </c>
      <c r="M345" s="186" t="s">
        <v>98</v>
      </c>
      <c r="N345" s="186">
        <v>13</v>
      </c>
      <c r="O345" s="176" t="s">
        <v>122</v>
      </c>
    </row>
    <row r="346" spans="8:15">
      <c r="H346" s="204">
        <v>8.8000000000000007</v>
      </c>
      <c r="I346" s="274">
        <v>1.5454545454545452</v>
      </c>
      <c r="J346" s="138">
        <v>1</v>
      </c>
      <c r="K346" s="138">
        <v>3</v>
      </c>
      <c r="L346" s="130" t="s">
        <v>97</v>
      </c>
      <c r="M346" s="130" t="s">
        <v>98</v>
      </c>
      <c r="N346" s="186">
        <v>13</v>
      </c>
      <c r="O346" s="176" t="s">
        <v>122</v>
      </c>
    </row>
    <row r="347" spans="8:15">
      <c r="H347" s="204">
        <v>10.5</v>
      </c>
      <c r="I347" s="274">
        <v>1.2952380952380953</v>
      </c>
      <c r="J347" s="138">
        <v>1</v>
      </c>
      <c r="K347" s="138">
        <v>3</v>
      </c>
      <c r="L347" s="130" t="s">
        <v>97</v>
      </c>
      <c r="M347" s="130" t="s">
        <v>98</v>
      </c>
      <c r="N347" s="186">
        <v>13</v>
      </c>
      <c r="O347" s="176" t="s">
        <v>122</v>
      </c>
    </row>
    <row r="348" spans="8:15">
      <c r="H348" s="204">
        <v>7.3</v>
      </c>
      <c r="I348" s="274">
        <v>1.8630136986301369</v>
      </c>
      <c r="J348" s="138">
        <v>1</v>
      </c>
      <c r="K348" s="138">
        <v>3</v>
      </c>
      <c r="L348" s="130" t="s">
        <v>97</v>
      </c>
      <c r="M348" s="130" t="s">
        <v>98</v>
      </c>
      <c r="N348" s="186">
        <v>13</v>
      </c>
      <c r="O348" s="176" t="s">
        <v>122</v>
      </c>
    </row>
    <row r="349" spans="8:15">
      <c r="H349" s="203">
        <v>9</v>
      </c>
      <c r="I349" s="273">
        <v>0.86111111111111116</v>
      </c>
      <c r="J349" s="195">
        <v>1</v>
      </c>
      <c r="K349" s="195">
        <v>4</v>
      </c>
      <c r="L349" s="186" t="s">
        <v>97</v>
      </c>
      <c r="M349" s="186" t="s">
        <v>98</v>
      </c>
      <c r="N349" s="186">
        <v>14</v>
      </c>
      <c r="O349" s="176" t="s">
        <v>122</v>
      </c>
    </row>
    <row r="350" spans="8:15">
      <c r="H350" s="203">
        <v>7.7</v>
      </c>
      <c r="I350" s="273">
        <v>1.0064935064935066</v>
      </c>
      <c r="J350" s="195">
        <v>1</v>
      </c>
      <c r="K350" s="195">
        <v>3</v>
      </c>
      <c r="L350" s="186" t="s">
        <v>97</v>
      </c>
      <c r="M350" s="186" t="s">
        <v>98</v>
      </c>
      <c r="N350" s="186">
        <v>14</v>
      </c>
      <c r="O350" s="176" t="s">
        <v>122</v>
      </c>
    </row>
    <row r="351" spans="8:15">
      <c r="H351" s="203">
        <v>6</v>
      </c>
      <c r="I351" s="273">
        <v>1.2916666666666667</v>
      </c>
      <c r="J351" s="195">
        <v>1</v>
      </c>
      <c r="K351" s="195">
        <v>3</v>
      </c>
      <c r="L351" s="186" t="s">
        <v>97</v>
      </c>
      <c r="M351" s="186" t="s">
        <v>98</v>
      </c>
      <c r="N351" s="186">
        <v>14</v>
      </c>
      <c r="O351" s="176" t="s">
        <v>122</v>
      </c>
    </row>
    <row r="352" spans="8:15">
      <c r="H352" s="203">
        <v>8.6</v>
      </c>
      <c r="I352" s="273">
        <v>1.5813953488372092</v>
      </c>
      <c r="J352" s="195">
        <v>1</v>
      </c>
      <c r="K352" s="195">
        <v>3</v>
      </c>
      <c r="L352" s="186" t="s">
        <v>97</v>
      </c>
      <c r="M352" s="186" t="s">
        <v>98</v>
      </c>
      <c r="N352" s="186">
        <v>14</v>
      </c>
      <c r="O352" s="176" t="s">
        <v>122</v>
      </c>
    </row>
    <row r="353" spans="8:15">
      <c r="H353" s="203">
        <v>13.1</v>
      </c>
      <c r="I353" s="273">
        <v>1.0381679389312977</v>
      </c>
      <c r="J353" s="195">
        <v>1</v>
      </c>
      <c r="K353" s="195">
        <v>4</v>
      </c>
      <c r="L353" s="186" t="s">
        <v>97</v>
      </c>
      <c r="M353" s="186" t="s">
        <v>98</v>
      </c>
      <c r="N353" s="186">
        <v>14</v>
      </c>
      <c r="O353" s="176" t="s">
        <v>122</v>
      </c>
    </row>
    <row r="354" spans="8:15">
      <c r="H354" s="203">
        <v>6.2</v>
      </c>
      <c r="I354" s="273">
        <v>1.25</v>
      </c>
      <c r="J354" s="195">
        <v>1</v>
      </c>
      <c r="K354" s="195">
        <v>3</v>
      </c>
      <c r="L354" s="186" t="s">
        <v>97</v>
      </c>
      <c r="M354" s="186" t="s">
        <v>98</v>
      </c>
      <c r="N354" s="186">
        <v>16</v>
      </c>
      <c r="O354" s="176" t="s">
        <v>122</v>
      </c>
    </row>
    <row r="355" spans="8:15">
      <c r="H355" s="203">
        <v>6.6</v>
      </c>
      <c r="I355" s="273">
        <v>1.1742424242424243</v>
      </c>
      <c r="J355" s="195">
        <v>1</v>
      </c>
      <c r="K355" s="195">
        <v>3</v>
      </c>
      <c r="L355" s="186" t="s">
        <v>97</v>
      </c>
      <c r="M355" s="186" t="s">
        <v>98</v>
      </c>
      <c r="N355" s="186">
        <v>16</v>
      </c>
      <c r="O355" s="176" t="s">
        <v>122</v>
      </c>
    </row>
    <row r="356" spans="8:15">
      <c r="H356" s="203">
        <v>7.9</v>
      </c>
      <c r="I356" s="273">
        <v>1.721518987341772</v>
      </c>
      <c r="J356" s="195">
        <v>1</v>
      </c>
      <c r="K356" s="195">
        <v>3</v>
      </c>
      <c r="L356" s="186" t="s">
        <v>97</v>
      </c>
      <c r="M356" s="186" t="s">
        <v>98</v>
      </c>
      <c r="N356" s="186">
        <v>16</v>
      </c>
      <c r="O356" s="176" t="s">
        <v>122</v>
      </c>
    </row>
    <row r="357" spans="8:15">
      <c r="H357" s="203">
        <v>7.6</v>
      </c>
      <c r="I357" s="273">
        <v>1.7894736842105263</v>
      </c>
      <c r="J357" s="195">
        <v>1</v>
      </c>
      <c r="K357" s="195">
        <v>3</v>
      </c>
      <c r="L357" s="186" t="s">
        <v>97</v>
      </c>
      <c r="M357" s="186" t="s">
        <v>98</v>
      </c>
      <c r="N357" s="186">
        <v>16</v>
      </c>
      <c r="O357" s="176" t="s">
        <v>122</v>
      </c>
    </row>
    <row r="358" spans="8:15">
      <c r="H358" s="203">
        <v>7.2</v>
      </c>
      <c r="I358" s="273">
        <v>1.0763888888888888</v>
      </c>
      <c r="J358" s="195">
        <v>1</v>
      </c>
      <c r="K358" s="195">
        <v>3</v>
      </c>
      <c r="L358" s="186" t="s">
        <v>97</v>
      </c>
      <c r="M358" s="186" t="s">
        <v>100</v>
      </c>
      <c r="N358" s="186">
        <v>17</v>
      </c>
      <c r="O358" s="176" t="s">
        <v>122</v>
      </c>
    </row>
    <row r="359" spans="8:15">
      <c r="H359" s="203">
        <v>9.1</v>
      </c>
      <c r="I359" s="273">
        <v>0.85164835164835173</v>
      </c>
      <c r="J359" s="195">
        <v>1</v>
      </c>
      <c r="K359" s="195">
        <v>4</v>
      </c>
      <c r="L359" s="186" t="s">
        <v>97</v>
      </c>
      <c r="M359" s="186" t="s">
        <v>98</v>
      </c>
      <c r="N359" s="186">
        <v>17</v>
      </c>
      <c r="O359" s="176" t="s">
        <v>122</v>
      </c>
    </row>
    <row r="360" spans="8:15">
      <c r="H360" s="203">
        <v>11.3</v>
      </c>
      <c r="I360" s="273">
        <v>0.68584070796460173</v>
      </c>
      <c r="J360" s="195">
        <v>1</v>
      </c>
      <c r="K360" s="195">
        <v>4</v>
      </c>
      <c r="L360" s="186" t="s">
        <v>97</v>
      </c>
      <c r="M360" s="186" t="s">
        <v>98</v>
      </c>
      <c r="N360" s="186">
        <v>17</v>
      </c>
      <c r="O360" s="176" t="s">
        <v>122</v>
      </c>
    </row>
    <row r="361" spans="8:15">
      <c r="H361" s="204">
        <v>7.9</v>
      </c>
      <c r="I361" s="274">
        <v>0.98101265822784811</v>
      </c>
      <c r="J361" s="138">
        <v>1</v>
      </c>
      <c r="K361" s="138">
        <v>3</v>
      </c>
      <c r="L361" s="130" t="s">
        <v>97</v>
      </c>
      <c r="M361" s="130" t="s">
        <v>98</v>
      </c>
      <c r="N361" s="186">
        <v>17</v>
      </c>
      <c r="O361" s="176" t="s">
        <v>122</v>
      </c>
    </row>
    <row r="362" spans="8:15">
      <c r="H362" s="203">
        <v>9.1199999999999992</v>
      </c>
      <c r="I362" s="273">
        <v>1.4912280701754388</v>
      </c>
      <c r="J362" s="195">
        <v>1</v>
      </c>
      <c r="K362" s="195">
        <v>3</v>
      </c>
      <c r="L362" s="186" t="s">
        <v>97</v>
      </c>
      <c r="M362" s="186" t="s">
        <v>98</v>
      </c>
      <c r="N362" s="186">
        <v>17</v>
      </c>
      <c r="O362" s="176" t="s">
        <v>122</v>
      </c>
    </row>
    <row r="363" spans="8:15">
      <c r="H363" s="203">
        <v>17.399999999999999</v>
      </c>
      <c r="I363" s="273">
        <v>0.7816091954022989</v>
      </c>
      <c r="J363" s="195">
        <v>1</v>
      </c>
      <c r="K363" s="195">
        <v>3</v>
      </c>
      <c r="L363" s="186" t="s">
        <v>97</v>
      </c>
      <c r="M363" s="186" t="s">
        <v>77</v>
      </c>
      <c r="N363" s="186">
        <v>17</v>
      </c>
      <c r="O363" s="176" t="s">
        <v>122</v>
      </c>
    </row>
    <row r="364" spans="8:15">
      <c r="H364" s="203">
        <v>15.3</v>
      </c>
      <c r="I364" s="273">
        <v>0.88888888888888884</v>
      </c>
      <c r="J364" s="195">
        <v>1</v>
      </c>
      <c r="K364" s="195">
        <v>4</v>
      </c>
      <c r="L364" s="186" t="s">
        <v>97</v>
      </c>
      <c r="M364" s="186" t="s">
        <v>98</v>
      </c>
      <c r="N364" s="186">
        <v>17</v>
      </c>
      <c r="O364" s="176" t="s">
        <v>122</v>
      </c>
    </row>
    <row r="365" spans="8:15">
      <c r="H365" s="203">
        <v>9.6999999999999993</v>
      </c>
      <c r="I365" s="273">
        <v>1.4020618556701032</v>
      </c>
      <c r="J365" s="195">
        <v>1</v>
      </c>
      <c r="K365" s="195">
        <v>3</v>
      </c>
      <c r="L365" s="186" t="s">
        <v>97</v>
      </c>
      <c r="M365" s="186" t="s">
        <v>98</v>
      </c>
      <c r="N365" s="186">
        <v>17</v>
      </c>
      <c r="O365" s="176" t="s">
        <v>122</v>
      </c>
    </row>
    <row r="366" spans="8:15">
      <c r="H366" s="204">
        <v>7.9</v>
      </c>
      <c r="I366" s="274">
        <v>1.721518987341772</v>
      </c>
      <c r="J366" s="138">
        <v>1</v>
      </c>
      <c r="K366" s="138">
        <v>3</v>
      </c>
      <c r="L366" s="130" t="s">
        <v>97</v>
      </c>
      <c r="M366" s="130" t="s">
        <v>98</v>
      </c>
      <c r="N366" s="186">
        <v>17</v>
      </c>
      <c r="O366" s="176" t="s">
        <v>122</v>
      </c>
    </row>
    <row r="367" spans="8:15">
      <c r="H367" s="204">
        <v>7.3</v>
      </c>
      <c r="I367" s="274">
        <v>1.8630136986301369</v>
      </c>
      <c r="J367" s="138">
        <v>1</v>
      </c>
      <c r="K367" s="138">
        <v>3</v>
      </c>
      <c r="L367" s="130" t="s">
        <v>97</v>
      </c>
      <c r="M367" s="130" t="s">
        <v>98</v>
      </c>
      <c r="N367" s="186">
        <v>17</v>
      </c>
      <c r="O367" s="176" t="s">
        <v>122</v>
      </c>
    </row>
    <row r="368" spans="8:15">
      <c r="H368" s="203">
        <v>5.2</v>
      </c>
      <c r="I368" s="273">
        <v>1.4903846153846154</v>
      </c>
      <c r="J368" s="195">
        <v>1</v>
      </c>
      <c r="K368" s="195">
        <v>3</v>
      </c>
      <c r="L368" s="186" t="s">
        <v>97</v>
      </c>
      <c r="M368" s="186" t="s">
        <v>98</v>
      </c>
      <c r="N368" s="186">
        <v>19</v>
      </c>
      <c r="O368" s="176" t="s">
        <v>122</v>
      </c>
    </row>
    <row r="369" spans="8:15">
      <c r="H369" s="203">
        <v>4.5</v>
      </c>
      <c r="I369" s="273">
        <v>1.7222222222222223</v>
      </c>
      <c r="J369" s="195">
        <v>1</v>
      </c>
      <c r="K369" s="195">
        <v>3</v>
      </c>
      <c r="L369" s="186" t="s">
        <v>97</v>
      </c>
      <c r="M369" s="186" t="s">
        <v>98</v>
      </c>
      <c r="N369" s="186">
        <v>19</v>
      </c>
      <c r="O369" s="176" t="s">
        <v>122</v>
      </c>
    </row>
    <row r="370" spans="8:15">
      <c r="H370" s="203">
        <v>6.6</v>
      </c>
      <c r="I370" s="273">
        <v>1.1742424242424243</v>
      </c>
      <c r="J370" s="195">
        <v>1</v>
      </c>
      <c r="K370" s="195">
        <v>3</v>
      </c>
      <c r="L370" s="186" t="s">
        <v>97</v>
      </c>
      <c r="M370" s="186" t="s">
        <v>98</v>
      </c>
      <c r="N370" s="186">
        <v>19</v>
      </c>
      <c r="O370" s="176" t="s">
        <v>122</v>
      </c>
    </row>
    <row r="371" spans="8:15">
      <c r="H371" s="204">
        <v>4.9000000000000004</v>
      </c>
      <c r="I371" s="274">
        <v>1.5816326530612244</v>
      </c>
      <c r="J371" s="138">
        <v>1</v>
      </c>
      <c r="K371" s="138">
        <v>3</v>
      </c>
      <c r="L371" s="130" t="s">
        <v>97</v>
      </c>
      <c r="M371" s="130" t="s">
        <v>98</v>
      </c>
      <c r="N371" s="186">
        <v>19</v>
      </c>
      <c r="O371" s="176" t="s">
        <v>122</v>
      </c>
    </row>
    <row r="372" spans="8:15">
      <c r="H372" s="204">
        <v>4.0999999999999996</v>
      </c>
      <c r="I372" s="274">
        <v>1.8902439024390245</v>
      </c>
      <c r="J372" s="138">
        <v>1</v>
      </c>
      <c r="K372" s="138">
        <v>3</v>
      </c>
      <c r="L372" s="130" t="s">
        <v>97</v>
      </c>
      <c r="M372" s="130" t="s">
        <v>98</v>
      </c>
      <c r="N372" s="186">
        <v>19</v>
      </c>
      <c r="O372" s="176" t="s">
        <v>122</v>
      </c>
    </row>
    <row r="373" spans="8:15">
      <c r="H373" s="204">
        <v>5.6</v>
      </c>
      <c r="I373" s="274">
        <v>1.3839285714285716</v>
      </c>
      <c r="J373" s="138">
        <v>1</v>
      </c>
      <c r="K373" s="138">
        <v>3</v>
      </c>
      <c r="L373" s="130" t="s">
        <v>97</v>
      </c>
      <c r="M373" s="130" t="s">
        <v>98</v>
      </c>
      <c r="N373" s="186">
        <v>19</v>
      </c>
      <c r="O373" s="176" t="s">
        <v>122</v>
      </c>
    </row>
    <row r="374" spans="8:15">
      <c r="H374" s="203">
        <v>8.3000000000000007</v>
      </c>
      <c r="I374" s="273">
        <v>1.6385542168674696</v>
      </c>
      <c r="J374" s="195">
        <v>1</v>
      </c>
      <c r="K374" s="195">
        <v>3</v>
      </c>
      <c r="L374" s="186" t="s">
        <v>97</v>
      </c>
      <c r="M374" s="186" t="s">
        <v>98</v>
      </c>
      <c r="N374" s="186">
        <v>19</v>
      </c>
      <c r="O374" s="176" t="s">
        <v>122</v>
      </c>
    </row>
    <row r="375" spans="8:15">
      <c r="H375" s="203">
        <v>8.4</v>
      </c>
      <c r="I375" s="273">
        <v>1.6190476190476188</v>
      </c>
      <c r="J375" s="195">
        <v>1</v>
      </c>
      <c r="K375" s="195">
        <v>3</v>
      </c>
      <c r="L375" s="186" t="s">
        <v>97</v>
      </c>
      <c r="M375" s="186" t="s">
        <v>98</v>
      </c>
      <c r="N375" s="186">
        <v>19</v>
      </c>
      <c r="O375" s="176" t="s">
        <v>122</v>
      </c>
    </row>
    <row r="376" spans="8:15">
      <c r="H376" s="203">
        <v>9.4</v>
      </c>
      <c r="I376" s="273">
        <v>1.4468085106382977</v>
      </c>
      <c r="J376" s="195">
        <v>1</v>
      </c>
      <c r="K376" s="195">
        <v>3</v>
      </c>
      <c r="L376" s="186" t="s">
        <v>97</v>
      </c>
      <c r="M376" s="186" t="s">
        <v>98</v>
      </c>
      <c r="N376" s="186">
        <v>19</v>
      </c>
      <c r="O376" s="176" t="s">
        <v>122</v>
      </c>
    </row>
    <row r="377" spans="8:15">
      <c r="H377" s="203">
        <v>11</v>
      </c>
      <c r="I377" s="273">
        <v>1.2363636363636363</v>
      </c>
      <c r="J377" s="195">
        <v>1</v>
      </c>
      <c r="K377" s="195">
        <v>3</v>
      </c>
      <c r="L377" s="186" t="s">
        <v>97</v>
      </c>
      <c r="M377" s="186" t="s">
        <v>98</v>
      </c>
      <c r="N377" s="186">
        <v>19</v>
      </c>
      <c r="O377" s="176" t="s">
        <v>122</v>
      </c>
    </row>
    <row r="378" spans="8:15">
      <c r="H378" s="204">
        <v>8.1</v>
      </c>
      <c r="I378" s="274">
        <v>1.6790123456790125</v>
      </c>
      <c r="J378" s="138">
        <v>1</v>
      </c>
      <c r="K378" s="138">
        <v>3</v>
      </c>
      <c r="L378" s="130" t="s">
        <v>97</v>
      </c>
      <c r="M378" s="130" t="s">
        <v>98</v>
      </c>
      <c r="N378" s="186">
        <v>19</v>
      </c>
      <c r="O378" s="176" t="s">
        <v>122</v>
      </c>
    </row>
    <row r="379" spans="8:15">
      <c r="H379" s="204">
        <v>11.7</v>
      </c>
      <c r="I379" s="274">
        <v>1.1623931623931625</v>
      </c>
      <c r="J379" s="138">
        <v>1</v>
      </c>
      <c r="K379" s="138">
        <v>3</v>
      </c>
      <c r="L379" s="130" t="s">
        <v>97</v>
      </c>
      <c r="M379" s="130" t="s">
        <v>112</v>
      </c>
      <c r="N379" s="186">
        <v>19</v>
      </c>
      <c r="O379" s="176" t="s">
        <v>122</v>
      </c>
    </row>
    <row r="380" spans="8:15">
      <c r="H380" s="204">
        <v>12.5</v>
      </c>
      <c r="I380" s="274">
        <v>1.0880000000000001</v>
      </c>
      <c r="J380" s="138">
        <v>1</v>
      </c>
      <c r="K380" s="138">
        <v>4</v>
      </c>
      <c r="L380" s="130" t="s">
        <v>97</v>
      </c>
      <c r="M380" s="130" t="s">
        <v>98</v>
      </c>
      <c r="N380" s="186">
        <v>19</v>
      </c>
      <c r="O380" s="176" t="s">
        <v>122</v>
      </c>
    </row>
    <row r="381" spans="8:15">
      <c r="H381" s="195">
        <v>5.5</v>
      </c>
      <c r="I381" s="273">
        <v>1.4090909090909092</v>
      </c>
      <c r="J381" s="195">
        <v>1</v>
      </c>
      <c r="K381" s="195">
        <v>3</v>
      </c>
      <c r="L381" s="186" t="s">
        <v>97</v>
      </c>
      <c r="M381" s="186" t="s">
        <v>98</v>
      </c>
      <c r="N381" s="130">
        <v>20</v>
      </c>
      <c r="O381" s="200" t="s">
        <v>122</v>
      </c>
    </row>
    <row r="382" spans="8:15">
      <c r="H382" s="195">
        <v>5.4</v>
      </c>
      <c r="I382" s="273">
        <v>1.4351851851851851</v>
      </c>
      <c r="J382" s="195">
        <v>1</v>
      </c>
      <c r="K382" s="195">
        <v>3</v>
      </c>
      <c r="L382" s="186" t="s">
        <v>97</v>
      </c>
      <c r="M382" s="186" t="s">
        <v>98</v>
      </c>
      <c r="N382" s="130">
        <v>20</v>
      </c>
      <c r="O382" s="200" t="s">
        <v>122</v>
      </c>
    </row>
    <row r="383" spans="8:15">
      <c r="H383" s="138">
        <v>5.3</v>
      </c>
      <c r="I383" s="274">
        <v>1.4622641509433962</v>
      </c>
      <c r="J383" s="138">
        <v>1</v>
      </c>
      <c r="K383" s="138">
        <v>3</v>
      </c>
      <c r="L383" s="130" t="s">
        <v>97</v>
      </c>
      <c r="M383" s="130" t="s">
        <v>98</v>
      </c>
      <c r="N383" s="130">
        <v>20</v>
      </c>
      <c r="O383" s="200" t="s">
        <v>122</v>
      </c>
    </row>
    <row r="384" spans="8:15">
      <c r="H384" s="138">
        <v>5.3</v>
      </c>
      <c r="I384" s="274">
        <v>1.4622641509433962</v>
      </c>
      <c r="J384" s="138">
        <v>1</v>
      </c>
      <c r="K384" s="138">
        <v>3</v>
      </c>
      <c r="L384" s="130" t="s">
        <v>97</v>
      </c>
      <c r="M384" s="130" t="s">
        <v>98</v>
      </c>
      <c r="N384" s="130">
        <v>20</v>
      </c>
      <c r="O384" s="200" t="s">
        <v>122</v>
      </c>
    </row>
    <row r="385" spans="8:15">
      <c r="H385" s="195">
        <v>9.8000000000000007</v>
      </c>
      <c r="I385" s="273">
        <v>1.3877551020408161</v>
      </c>
      <c r="J385" s="195">
        <v>1</v>
      </c>
      <c r="K385" s="195">
        <v>3</v>
      </c>
      <c r="L385" s="186" t="s">
        <v>97</v>
      </c>
      <c r="M385" s="186" t="s">
        <v>98</v>
      </c>
      <c r="N385" s="130">
        <v>20</v>
      </c>
      <c r="O385" s="200" t="s">
        <v>122</v>
      </c>
    </row>
    <row r="386" spans="8:15">
      <c r="H386" s="195">
        <v>17.399999999999999</v>
      </c>
      <c r="I386" s="273">
        <v>0.7816091954022989</v>
      </c>
      <c r="J386" s="195">
        <v>1</v>
      </c>
      <c r="K386" s="195">
        <v>4</v>
      </c>
      <c r="L386" s="186" t="s">
        <v>97</v>
      </c>
      <c r="M386" s="186" t="s">
        <v>98</v>
      </c>
      <c r="N386" s="130">
        <v>20</v>
      </c>
      <c r="O386" s="200" t="s">
        <v>122</v>
      </c>
    </row>
    <row r="387" spans="8:15">
      <c r="H387" s="195">
        <v>14.8</v>
      </c>
      <c r="I387" s="273">
        <v>0.91891891891891886</v>
      </c>
      <c r="J387" s="195">
        <v>1</v>
      </c>
      <c r="K387" s="195">
        <v>4</v>
      </c>
      <c r="L387" s="186" t="s">
        <v>97</v>
      </c>
      <c r="M387" s="186" t="s">
        <v>98</v>
      </c>
      <c r="N387" s="130">
        <v>20</v>
      </c>
      <c r="O387" s="200" t="s">
        <v>122</v>
      </c>
    </row>
    <row r="388" spans="8:15">
      <c r="H388" s="195">
        <v>8.3000000000000007</v>
      </c>
      <c r="I388" s="273">
        <v>1.6385542168674696</v>
      </c>
      <c r="J388" s="195">
        <v>1</v>
      </c>
      <c r="K388" s="195">
        <v>3</v>
      </c>
      <c r="L388" s="186" t="s">
        <v>97</v>
      </c>
      <c r="M388" s="186" t="s">
        <v>98</v>
      </c>
      <c r="N388" s="130">
        <v>20</v>
      </c>
      <c r="O388" s="200" t="s">
        <v>122</v>
      </c>
    </row>
    <row r="389" spans="8:15">
      <c r="H389" s="138">
        <v>12.2</v>
      </c>
      <c r="I389" s="274">
        <v>1.1147540983606559</v>
      </c>
      <c r="J389" s="138">
        <v>1</v>
      </c>
      <c r="K389" s="138">
        <v>4</v>
      </c>
      <c r="L389" s="130" t="s">
        <v>97</v>
      </c>
      <c r="M389" s="130" t="s">
        <v>98</v>
      </c>
      <c r="N389" s="130">
        <v>20</v>
      </c>
      <c r="O389" s="200" t="s">
        <v>122</v>
      </c>
    </row>
    <row r="390" spans="8:15">
      <c r="H390" s="223"/>
      <c r="I390" s="331"/>
      <c r="J390" s="225"/>
      <c r="K390" s="225"/>
      <c r="L390" s="178"/>
      <c r="M390" s="178"/>
      <c r="N390" s="178"/>
      <c r="O390" s="226"/>
    </row>
    <row r="391" spans="8:15">
      <c r="H391" s="223"/>
      <c r="I391" s="331"/>
      <c r="J391" s="225"/>
      <c r="K391" s="225"/>
      <c r="L391" s="178"/>
      <c r="M391" s="178"/>
      <c r="N391" s="178"/>
      <c r="O391" s="226"/>
    </row>
    <row r="392" spans="8:15">
      <c r="H392" s="223"/>
      <c r="I392" s="331"/>
      <c r="J392" s="225"/>
      <c r="K392" s="225"/>
      <c r="L392" s="178"/>
      <c r="M392" s="178"/>
      <c r="N392" s="178"/>
      <c r="O392" s="226"/>
    </row>
    <row r="393" spans="8:15">
      <c r="H393" s="223"/>
      <c r="I393" s="331"/>
      <c r="J393" s="225"/>
      <c r="K393" s="225"/>
      <c r="L393" s="178"/>
      <c r="M393" s="178"/>
      <c r="N393" s="178"/>
      <c r="O393" s="226"/>
    </row>
    <row r="394" spans="8:15">
      <c r="H394" s="223"/>
      <c r="I394" s="331"/>
      <c r="J394" s="225"/>
      <c r="K394" s="225"/>
      <c r="L394" s="178"/>
      <c r="M394" s="178"/>
      <c r="N394" s="178"/>
      <c r="O394" s="226"/>
    </row>
    <row r="395" spans="8:15">
      <c r="H395" s="223"/>
      <c r="I395" s="331"/>
      <c r="J395" s="225"/>
      <c r="K395" s="225"/>
      <c r="L395" s="178"/>
      <c r="M395" s="178"/>
      <c r="N395" s="178"/>
      <c r="O395" s="226"/>
    </row>
    <row r="396" spans="8:15">
      <c r="H396" s="223"/>
      <c r="I396" s="331"/>
      <c r="J396" s="225"/>
      <c r="K396" s="225"/>
      <c r="L396" s="178"/>
      <c r="M396" s="178"/>
      <c r="N396" s="178"/>
      <c r="O396" s="226"/>
    </row>
    <row r="397" spans="8:15">
      <c r="H397" s="223"/>
      <c r="I397" s="331"/>
      <c r="J397" s="225"/>
      <c r="K397" s="225"/>
      <c r="L397" s="178"/>
      <c r="M397" s="178"/>
      <c r="N397" s="178"/>
      <c r="O397" s="226"/>
    </row>
    <row r="398" spans="8:15">
      <c r="H398" s="223"/>
      <c r="I398" s="331"/>
      <c r="J398" s="225"/>
      <c r="K398" s="225"/>
      <c r="L398" s="178"/>
      <c r="M398" s="178"/>
      <c r="N398" s="178"/>
      <c r="O398" s="226"/>
    </row>
    <row r="399" spans="8:15">
      <c r="H399" s="223"/>
      <c r="I399" s="331"/>
      <c r="J399" s="225"/>
      <c r="K399" s="225"/>
      <c r="L399" s="178"/>
      <c r="M399" s="178"/>
      <c r="N399" s="178"/>
      <c r="O399" s="226"/>
    </row>
    <row r="400" spans="8:15">
      <c r="H400" s="223"/>
      <c r="I400" s="331"/>
      <c r="J400" s="225"/>
      <c r="K400" s="225"/>
      <c r="L400" s="178"/>
      <c r="M400" s="178"/>
      <c r="N400" s="178"/>
      <c r="O400" s="226"/>
    </row>
    <row r="401" spans="8:15">
      <c r="H401" s="223"/>
      <c r="I401" s="331"/>
      <c r="J401" s="225"/>
      <c r="K401" s="225"/>
      <c r="L401" s="178"/>
      <c r="M401" s="178"/>
      <c r="N401" s="178"/>
      <c r="O401" s="226"/>
    </row>
    <row r="402" spans="8:15">
      <c r="H402" s="223"/>
      <c r="I402" s="331"/>
      <c r="J402" s="225"/>
      <c r="K402" s="225"/>
      <c r="L402" s="178"/>
      <c r="M402" s="178"/>
      <c r="N402" s="178"/>
      <c r="O402" s="226"/>
    </row>
    <row r="403" spans="8:15">
      <c r="H403" s="223"/>
      <c r="I403" s="331"/>
      <c r="J403" s="225"/>
      <c r="K403" s="225"/>
      <c r="L403" s="178"/>
      <c r="M403" s="178"/>
      <c r="N403" s="178"/>
      <c r="O403" s="226"/>
    </row>
    <row r="404" spans="8:15">
      <c r="H404" s="223"/>
      <c r="I404" s="331"/>
      <c r="J404" s="225"/>
      <c r="K404" s="225"/>
      <c r="L404" s="178"/>
      <c r="M404" s="178"/>
      <c r="N404" s="178"/>
      <c r="O404" s="226"/>
    </row>
    <row r="405" spans="8:15">
      <c r="H405" s="223"/>
      <c r="I405" s="331"/>
      <c r="J405" s="225"/>
      <c r="K405" s="225"/>
      <c r="L405" s="178"/>
      <c r="M405" s="178"/>
      <c r="N405" s="178"/>
      <c r="O405" s="226"/>
    </row>
    <row r="406" spans="8:15">
      <c r="H406" s="223"/>
      <c r="I406" s="331"/>
      <c r="J406" s="225"/>
      <c r="K406" s="225"/>
      <c r="L406" s="178"/>
      <c r="M406" s="178"/>
      <c r="N406" s="178"/>
      <c r="O406" s="226"/>
    </row>
    <row r="407" spans="8:15">
      <c r="H407" s="332"/>
      <c r="I407" s="331"/>
      <c r="J407" s="333"/>
      <c r="K407" s="333"/>
      <c r="L407" s="498"/>
      <c r="M407" s="498"/>
      <c r="N407" s="178"/>
      <c r="O407" s="226"/>
    </row>
    <row r="408" spans="8:15">
      <c r="H408" s="332"/>
      <c r="I408" s="331"/>
      <c r="J408" s="333"/>
      <c r="K408" s="333"/>
      <c r="L408" s="498"/>
      <c r="M408" s="498"/>
      <c r="N408" s="178"/>
      <c r="O408" s="226"/>
    </row>
    <row r="409" spans="8:15">
      <c r="H409" s="332"/>
      <c r="I409" s="331"/>
      <c r="J409" s="333"/>
      <c r="K409" s="333"/>
      <c r="L409" s="498"/>
      <c r="M409" s="498"/>
      <c r="N409" s="178"/>
      <c r="O409" s="226"/>
    </row>
    <row r="410" spans="8:15">
      <c r="H410" s="332"/>
      <c r="I410" s="331"/>
      <c r="J410" s="333"/>
      <c r="K410" s="333"/>
      <c r="L410" s="498"/>
      <c r="M410" s="498"/>
      <c r="N410" s="178"/>
      <c r="O410" s="226"/>
    </row>
    <row r="411" spans="8:15">
      <c r="H411" s="332"/>
      <c r="I411" s="331"/>
      <c r="J411" s="333"/>
      <c r="K411" s="333"/>
      <c r="L411" s="498"/>
      <c r="M411" s="498"/>
      <c r="N411" s="178"/>
      <c r="O411" s="226"/>
    </row>
    <row r="412" spans="8:15">
      <c r="H412" s="332"/>
      <c r="I412" s="331"/>
      <c r="J412" s="333"/>
      <c r="K412" s="333"/>
      <c r="L412" s="498"/>
      <c r="M412" s="498"/>
      <c r="N412" s="178"/>
      <c r="O412" s="226"/>
    </row>
    <row r="413" spans="8:15">
      <c r="H413" s="332"/>
      <c r="I413" s="331"/>
      <c r="J413" s="333"/>
      <c r="K413" s="333"/>
      <c r="L413" s="498"/>
      <c r="M413" s="498"/>
      <c r="N413" s="178"/>
      <c r="O413" s="226"/>
    </row>
    <row r="414" spans="8:15">
      <c r="H414" s="332"/>
      <c r="I414" s="331"/>
      <c r="J414" s="333"/>
      <c r="K414" s="333"/>
      <c r="L414" s="498"/>
      <c r="M414" s="498"/>
      <c r="N414" s="178"/>
      <c r="O414" s="226"/>
    </row>
    <row r="415" spans="8:15">
      <c r="H415" s="332"/>
      <c r="I415" s="331"/>
      <c r="J415" s="333"/>
      <c r="K415" s="333"/>
      <c r="L415" s="498"/>
      <c r="M415" s="498"/>
      <c r="N415" s="178"/>
      <c r="O415" s="226"/>
    </row>
    <row r="416" spans="8:15">
      <c r="H416" s="332"/>
      <c r="I416" s="331"/>
      <c r="J416" s="333"/>
      <c r="K416" s="333"/>
      <c r="L416" s="498"/>
      <c r="M416" s="498"/>
      <c r="N416" s="178"/>
      <c r="O416" s="226"/>
    </row>
    <row r="417" spans="8:15">
      <c r="H417" s="332"/>
      <c r="I417" s="331"/>
      <c r="J417" s="333"/>
      <c r="K417" s="333"/>
      <c r="L417" s="498"/>
      <c r="M417" s="498"/>
      <c r="N417" s="178"/>
      <c r="O417" s="226"/>
    </row>
    <row r="418" spans="8:15">
      <c r="H418" s="332"/>
      <c r="I418" s="331"/>
      <c r="J418" s="333"/>
      <c r="K418" s="333"/>
      <c r="L418" s="498"/>
      <c r="M418" s="498"/>
      <c r="N418" s="178"/>
      <c r="O418" s="226"/>
    </row>
    <row r="419" spans="8:15">
      <c r="H419" s="223"/>
      <c r="I419" s="331"/>
      <c r="J419" s="225"/>
      <c r="K419" s="225"/>
      <c r="L419" s="178"/>
      <c r="M419" s="178"/>
      <c r="N419" s="178"/>
      <c r="O419" s="226"/>
    </row>
    <row r="420" spans="8:15">
      <c r="H420" s="223"/>
      <c r="I420" s="331"/>
      <c r="J420" s="225"/>
      <c r="K420" s="225"/>
      <c r="L420" s="178"/>
      <c r="M420" s="178"/>
      <c r="N420" s="178"/>
      <c r="O420" s="226"/>
    </row>
    <row r="421" spans="8:15">
      <c r="H421" s="223"/>
      <c r="I421" s="331"/>
      <c r="J421" s="225"/>
      <c r="K421" s="225"/>
      <c r="L421" s="178"/>
      <c r="M421" s="178"/>
      <c r="N421" s="178"/>
      <c r="O421" s="226"/>
    </row>
    <row r="422" spans="8:15">
      <c r="H422" s="223"/>
      <c r="I422" s="331"/>
      <c r="J422" s="225"/>
      <c r="K422" s="225"/>
      <c r="L422" s="178"/>
      <c r="M422" s="178"/>
      <c r="N422" s="178"/>
      <c r="O422" s="226"/>
    </row>
    <row r="423" spans="8:15">
      <c r="H423" s="223"/>
      <c r="I423" s="331"/>
      <c r="J423" s="225"/>
      <c r="K423" s="225"/>
      <c r="L423" s="178"/>
      <c r="M423" s="178"/>
      <c r="N423" s="178"/>
      <c r="O423" s="226"/>
    </row>
    <row r="424" spans="8:15">
      <c r="H424" s="223"/>
      <c r="I424" s="331"/>
      <c r="J424" s="225"/>
      <c r="K424" s="225"/>
      <c r="L424" s="178"/>
      <c r="M424" s="178"/>
      <c r="N424" s="178"/>
      <c r="O424" s="226"/>
    </row>
    <row r="425" spans="8:15">
      <c r="H425" s="223"/>
      <c r="I425" s="331"/>
      <c r="J425" s="225"/>
      <c r="K425" s="225"/>
      <c r="L425" s="178"/>
      <c r="M425" s="178"/>
      <c r="N425" s="178"/>
      <c r="O425" s="226"/>
    </row>
    <row r="426" spans="8:15">
      <c r="H426" s="223"/>
      <c r="I426" s="331"/>
      <c r="J426" s="225"/>
      <c r="K426" s="225"/>
      <c r="L426" s="178"/>
      <c r="M426" s="178"/>
      <c r="N426" s="178"/>
      <c r="O426" s="226"/>
    </row>
    <row r="427" spans="8:15">
      <c r="H427" s="223"/>
      <c r="I427" s="331"/>
      <c r="J427" s="225"/>
      <c r="K427" s="225"/>
      <c r="L427" s="178"/>
      <c r="M427" s="178"/>
      <c r="N427" s="178"/>
      <c r="O427" s="226"/>
    </row>
    <row r="428" spans="8:15">
      <c r="H428" s="223"/>
      <c r="I428" s="331"/>
      <c r="J428" s="225"/>
      <c r="K428" s="225"/>
      <c r="L428" s="178"/>
      <c r="M428" s="178"/>
      <c r="N428" s="178"/>
      <c r="O428" s="226"/>
    </row>
    <row r="429" spans="8:15">
      <c r="H429" s="223"/>
      <c r="I429" s="331"/>
      <c r="J429" s="225"/>
      <c r="K429" s="225"/>
      <c r="L429" s="178"/>
      <c r="M429" s="178"/>
      <c r="N429" s="178"/>
      <c r="O429" s="226"/>
    </row>
    <row r="430" spans="8:15">
      <c r="H430" s="223"/>
      <c r="I430" s="331"/>
      <c r="J430" s="225"/>
      <c r="K430" s="225"/>
      <c r="L430" s="178"/>
      <c r="M430" s="178"/>
      <c r="N430" s="178"/>
      <c r="O430" s="226"/>
    </row>
    <row r="431" spans="8:15">
      <c r="H431" s="223"/>
      <c r="I431" s="331"/>
      <c r="J431" s="225"/>
      <c r="K431" s="225"/>
      <c r="L431" s="178"/>
      <c r="M431" s="178"/>
      <c r="N431" s="178"/>
      <c r="O431" s="226"/>
    </row>
    <row r="432" spans="8:15">
      <c r="H432" s="223"/>
      <c r="I432" s="331"/>
      <c r="J432" s="225"/>
      <c r="K432" s="225"/>
      <c r="L432" s="178"/>
      <c r="M432" s="178"/>
      <c r="N432" s="178"/>
      <c r="O432" s="226"/>
    </row>
    <row r="433" spans="8:15">
      <c r="H433" s="223"/>
      <c r="I433" s="331"/>
      <c r="J433" s="225"/>
      <c r="K433" s="225"/>
      <c r="L433" s="178"/>
      <c r="M433" s="178"/>
      <c r="N433" s="178"/>
      <c r="O433" s="226"/>
    </row>
    <row r="434" spans="8:15">
      <c r="H434" s="223"/>
      <c r="I434" s="331"/>
      <c r="J434" s="225"/>
      <c r="K434" s="225"/>
      <c r="L434" s="178"/>
      <c r="M434" s="178"/>
      <c r="N434" s="178"/>
      <c r="O434" s="226"/>
    </row>
    <row r="435" spans="8:15">
      <c r="H435" s="223"/>
      <c r="I435" s="331"/>
      <c r="J435" s="225"/>
      <c r="K435" s="225"/>
      <c r="L435" s="178"/>
      <c r="M435" s="178"/>
      <c r="N435" s="178"/>
      <c r="O435" s="226"/>
    </row>
    <row r="436" spans="8:15">
      <c r="H436" s="223"/>
      <c r="I436" s="331"/>
      <c r="J436" s="225"/>
      <c r="K436" s="225"/>
      <c r="L436" s="178"/>
      <c r="M436" s="178"/>
      <c r="N436" s="178"/>
      <c r="O436" s="226"/>
    </row>
    <row r="437" spans="8:15">
      <c r="H437" s="223"/>
      <c r="I437" s="331"/>
      <c r="J437" s="225"/>
      <c r="K437" s="225"/>
      <c r="L437" s="178"/>
      <c r="M437" s="178"/>
      <c r="N437" s="178"/>
      <c r="O437" s="226"/>
    </row>
    <row r="438" spans="8:15">
      <c r="H438" s="223"/>
      <c r="I438" s="331"/>
      <c r="J438" s="225"/>
      <c r="K438" s="225"/>
      <c r="L438" s="178"/>
      <c r="M438" s="178"/>
      <c r="N438" s="178"/>
      <c r="O438" s="226"/>
    </row>
    <row r="439" spans="8:15">
      <c r="H439" s="223"/>
      <c r="I439" s="331"/>
      <c r="J439" s="225"/>
      <c r="K439" s="225"/>
      <c r="L439" s="178"/>
      <c r="M439" s="178"/>
      <c r="N439" s="178"/>
      <c r="O439" s="226"/>
    </row>
    <row r="440" spans="8:15">
      <c r="H440" s="223"/>
      <c r="I440" s="331"/>
      <c r="J440" s="225"/>
      <c r="K440" s="225"/>
      <c r="L440" s="178"/>
      <c r="M440" s="178"/>
      <c r="N440" s="178"/>
      <c r="O440" s="226"/>
    </row>
    <row r="441" spans="8:15">
      <c r="H441" s="223"/>
      <c r="I441" s="331"/>
      <c r="J441" s="225"/>
      <c r="K441" s="225"/>
      <c r="L441" s="178"/>
      <c r="M441" s="178"/>
      <c r="N441" s="178"/>
      <c r="O441" s="226"/>
    </row>
    <row r="442" spans="8:15">
      <c r="H442" s="223"/>
      <c r="I442" s="331"/>
      <c r="J442" s="225"/>
      <c r="K442" s="225"/>
      <c r="L442" s="178"/>
      <c r="M442" s="178"/>
      <c r="N442" s="178"/>
      <c r="O442" s="226"/>
    </row>
    <row r="443" spans="8:15">
      <c r="H443" s="223"/>
      <c r="I443" s="331"/>
      <c r="J443" s="225"/>
      <c r="K443" s="225"/>
      <c r="L443" s="178"/>
      <c r="M443" s="178"/>
      <c r="N443" s="178"/>
      <c r="O443" s="226"/>
    </row>
    <row r="444" spans="8:15">
      <c r="H444" s="223"/>
      <c r="I444" s="331"/>
      <c r="J444" s="225"/>
      <c r="K444" s="225"/>
      <c r="L444" s="178"/>
      <c r="M444" s="178"/>
      <c r="N444" s="178"/>
      <c r="O444" s="226"/>
    </row>
    <row r="445" spans="8:15">
      <c r="H445" s="223"/>
      <c r="I445" s="331"/>
      <c r="J445" s="225"/>
      <c r="K445" s="225"/>
      <c r="L445" s="178"/>
      <c r="M445" s="178"/>
      <c r="N445" s="178"/>
      <c r="O445" s="226"/>
    </row>
    <row r="446" spans="8:15">
      <c r="H446" s="223"/>
      <c r="I446" s="331"/>
      <c r="J446" s="225"/>
      <c r="K446" s="225"/>
      <c r="L446" s="178"/>
      <c r="M446" s="178"/>
      <c r="N446" s="178"/>
      <c r="O446" s="226"/>
    </row>
    <row r="447" spans="8:15">
      <c r="H447" s="223"/>
      <c r="I447" s="331"/>
      <c r="J447" s="225"/>
      <c r="K447" s="225"/>
      <c r="L447" s="178"/>
      <c r="M447" s="178"/>
      <c r="N447" s="178"/>
      <c r="O447" s="226"/>
    </row>
    <row r="448" spans="8:15">
      <c r="H448" s="223"/>
      <c r="I448" s="331"/>
      <c r="J448" s="225"/>
      <c r="K448" s="225"/>
      <c r="L448" s="178"/>
      <c r="M448" s="178"/>
      <c r="N448" s="178"/>
      <c r="O448" s="226"/>
    </row>
    <row r="449" spans="8:15">
      <c r="H449" s="223"/>
      <c r="I449" s="331"/>
      <c r="J449" s="225"/>
      <c r="K449" s="225"/>
      <c r="L449" s="178"/>
      <c r="M449" s="178"/>
      <c r="N449" s="178"/>
      <c r="O449" s="226"/>
    </row>
    <row r="450" spans="8:15">
      <c r="H450" s="223"/>
      <c r="I450" s="331"/>
      <c r="J450" s="225"/>
      <c r="K450" s="225"/>
      <c r="L450" s="178"/>
      <c r="M450" s="178"/>
      <c r="N450" s="178"/>
      <c r="O450" s="226"/>
    </row>
    <row r="451" spans="8:15">
      <c r="H451" s="223"/>
      <c r="I451" s="331"/>
      <c r="J451" s="225"/>
      <c r="K451" s="225"/>
      <c r="L451" s="178"/>
      <c r="M451" s="178"/>
      <c r="N451" s="178"/>
      <c r="O451" s="226"/>
    </row>
    <row r="452" spans="8:15">
      <c r="H452" s="223"/>
      <c r="I452" s="331"/>
      <c r="J452" s="225"/>
      <c r="K452" s="225"/>
      <c r="L452" s="178"/>
      <c r="M452" s="178"/>
      <c r="N452" s="178"/>
      <c r="O452" s="226"/>
    </row>
    <row r="453" spans="8:15">
      <c r="H453" s="223"/>
      <c r="I453" s="331"/>
      <c r="J453" s="225"/>
      <c r="K453" s="225"/>
      <c r="L453" s="178"/>
      <c r="M453" s="178"/>
      <c r="N453" s="178"/>
      <c r="O453" s="226"/>
    </row>
    <row r="454" spans="8:15">
      <c r="H454" s="223"/>
      <c r="I454" s="331"/>
      <c r="J454" s="225"/>
      <c r="K454" s="225"/>
      <c r="L454" s="178"/>
      <c r="M454" s="178"/>
      <c r="N454" s="178"/>
      <c r="O454" s="226"/>
    </row>
    <row r="455" spans="8:15">
      <c r="H455" s="223"/>
      <c r="I455" s="331"/>
      <c r="J455" s="225"/>
      <c r="K455" s="225"/>
      <c r="L455" s="178"/>
      <c r="M455" s="178"/>
      <c r="N455" s="178"/>
      <c r="O455" s="226"/>
    </row>
    <row r="456" spans="8:15">
      <c r="H456" s="223"/>
      <c r="I456" s="331"/>
      <c r="J456" s="225"/>
      <c r="K456" s="225"/>
      <c r="L456" s="178"/>
      <c r="M456" s="178"/>
      <c r="N456" s="178"/>
      <c r="O456" s="226"/>
    </row>
    <row r="457" spans="8:15">
      <c r="H457" s="223"/>
      <c r="I457" s="331"/>
      <c r="J457" s="225"/>
      <c r="K457" s="225"/>
      <c r="L457" s="178"/>
      <c r="M457" s="178"/>
      <c r="N457" s="178"/>
      <c r="O457" s="226"/>
    </row>
    <row r="458" spans="8:15">
      <c r="H458" s="223"/>
      <c r="I458" s="331"/>
      <c r="J458" s="225"/>
      <c r="K458" s="225"/>
      <c r="L458" s="178"/>
      <c r="M458" s="178"/>
      <c r="N458" s="178"/>
      <c r="O458" s="226"/>
    </row>
    <row r="459" spans="8:15">
      <c r="H459" s="223"/>
      <c r="I459" s="331"/>
      <c r="J459" s="225"/>
      <c r="K459" s="225"/>
      <c r="L459" s="178"/>
      <c r="M459" s="178"/>
      <c r="N459" s="178"/>
      <c r="O459" s="226"/>
    </row>
    <row r="460" spans="8:15">
      <c r="H460" s="223"/>
      <c r="I460" s="331"/>
      <c r="J460" s="225"/>
      <c r="K460" s="225"/>
      <c r="L460" s="178"/>
      <c r="M460" s="178"/>
      <c r="N460" s="178"/>
      <c r="O460" s="226"/>
    </row>
    <row r="461" spans="8:15">
      <c r="H461" s="223"/>
      <c r="I461" s="331"/>
      <c r="J461" s="225"/>
      <c r="K461" s="225"/>
      <c r="L461" s="178"/>
      <c r="M461" s="178"/>
      <c r="N461" s="178"/>
      <c r="O461" s="226"/>
    </row>
    <row r="462" spans="8:15">
      <c r="H462" s="223"/>
      <c r="I462" s="331"/>
      <c r="J462" s="225"/>
      <c r="K462" s="225"/>
      <c r="L462" s="178"/>
      <c r="M462" s="178"/>
      <c r="N462" s="178"/>
      <c r="O462" s="226"/>
    </row>
    <row r="463" spans="8:15">
      <c r="H463" s="223"/>
      <c r="I463" s="331"/>
      <c r="J463" s="225"/>
      <c r="K463" s="225"/>
      <c r="L463" s="178"/>
      <c r="M463" s="178"/>
      <c r="N463" s="178"/>
      <c r="O463" s="226"/>
    </row>
    <row r="464" spans="8:15">
      <c r="H464" s="223"/>
      <c r="I464" s="331"/>
      <c r="J464" s="225"/>
      <c r="K464" s="225"/>
      <c r="L464" s="178"/>
      <c r="M464" s="178"/>
      <c r="N464" s="178"/>
      <c r="O464" s="226"/>
    </row>
    <row r="465" spans="8:15">
      <c r="H465" s="223"/>
      <c r="I465" s="331"/>
      <c r="J465" s="225"/>
      <c r="K465" s="225"/>
      <c r="L465" s="178"/>
      <c r="M465" s="178"/>
      <c r="N465" s="178"/>
      <c r="O465" s="226"/>
    </row>
    <row r="466" spans="8:15">
      <c r="H466" s="223"/>
      <c r="I466" s="331"/>
      <c r="J466" s="225"/>
      <c r="K466" s="225"/>
      <c r="L466" s="178"/>
      <c r="M466" s="178"/>
      <c r="N466" s="178"/>
      <c r="O466" s="226"/>
    </row>
    <row r="467" spans="8:15">
      <c r="H467" s="223"/>
      <c r="I467" s="331"/>
      <c r="J467" s="225"/>
      <c r="K467" s="225"/>
      <c r="L467" s="178"/>
      <c r="M467" s="178"/>
      <c r="N467" s="178"/>
      <c r="O467" s="226"/>
    </row>
    <row r="468" spans="8:15">
      <c r="H468" s="223"/>
      <c r="I468" s="331"/>
      <c r="J468" s="225"/>
      <c r="K468" s="225"/>
      <c r="L468" s="178"/>
      <c r="M468" s="178"/>
      <c r="N468" s="178"/>
      <c r="O468" s="226"/>
    </row>
    <row r="469" spans="8:15">
      <c r="H469" s="223"/>
      <c r="I469" s="331"/>
      <c r="J469" s="225"/>
      <c r="K469" s="225"/>
      <c r="L469" s="178"/>
      <c r="M469" s="178"/>
      <c r="N469" s="178"/>
      <c r="O469" s="226"/>
    </row>
    <row r="470" spans="8:15">
      <c r="H470" s="223"/>
      <c r="I470" s="331"/>
      <c r="J470" s="225"/>
      <c r="K470" s="225"/>
      <c r="L470" s="178"/>
      <c r="M470" s="178"/>
      <c r="N470" s="178"/>
      <c r="O470" s="226"/>
    </row>
    <row r="471" spans="8:15">
      <c r="H471" s="223"/>
      <c r="I471" s="331"/>
      <c r="J471" s="225"/>
      <c r="K471" s="225"/>
      <c r="L471" s="178"/>
      <c r="M471" s="178"/>
      <c r="N471" s="178"/>
      <c r="O471" s="226"/>
    </row>
    <row r="472" spans="8:15">
      <c r="H472" s="223"/>
      <c r="I472" s="331"/>
      <c r="J472" s="225"/>
      <c r="K472" s="225"/>
      <c r="L472" s="178"/>
      <c r="M472" s="178"/>
      <c r="N472" s="178"/>
      <c r="O472" s="226"/>
    </row>
    <row r="473" spans="8:15">
      <c r="H473" s="223"/>
      <c r="I473" s="331"/>
      <c r="J473" s="225"/>
      <c r="K473" s="225"/>
      <c r="L473" s="178"/>
      <c r="M473" s="178"/>
      <c r="N473" s="178"/>
      <c r="O473" s="226"/>
    </row>
    <row r="474" spans="8:15">
      <c r="H474" s="223"/>
      <c r="I474" s="331"/>
      <c r="J474" s="225"/>
      <c r="K474" s="225"/>
      <c r="L474" s="178"/>
      <c r="M474" s="178"/>
      <c r="N474" s="178"/>
      <c r="O474" s="226"/>
    </row>
    <row r="475" spans="8:15">
      <c r="H475" s="223"/>
      <c r="I475" s="331"/>
      <c r="J475" s="225"/>
      <c r="K475" s="225"/>
      <c r="L475" s="178"/>
      <c r="M475" s="178"/>
      <c r="N475" s="178"/>
      <c r="O475" s="226"/>
    </row>
    <row r="476" spans="8:15">
      <c r="H476" s="223"/>
      <c r="I476" s="331"/>
      <c r="J476" s="225"/>
      <c r="K476" s="225"/>
      <c r="L476" s="178"/>
      <c r="M476" s="178"/>
      <c r="N476" s="178"/>
      <c r="O476" s="226"/>
    </row>
    <row r="477" spans="8:15">
      <c r="H477" s="223"/>
      <c r="I477" s="331"/>
      <c r="J477" s="225"/>
      <c r="K477" s="225"/>
      <c r="L477" s="178"/>
      <c r="M477" s="178"/>
      <c r="N477" s="178"/>
      <c r="O477" s="226"/>
    </row>
    <row r="478" spans="8:15">
      <c r="H478" s="223"/>
      <c r="I478" s="331"/>
      <c r="J478" s="225"/>
      <c r="K478" s="225"/>
      <c r="L478" s="178"/>
      <c r="M478" s="178"/>
      <c r="N478" s="178"/>
      <c r="O478" s="226"/>
    </row>
    <row r="479" spans="8:15">
      <c r="H479" s="225"/>
      <c r="I479" s="331"/>
      <c r="J479" s="225"/>
      <c r="K479" s="225"/>
      <c r="L479" s="178"/>
      <c r="M479" s="178"/>
      <c r="N479" s="178"/>
      <c r="O479" s="226"/>
    </row>
    <row r="480" spans="8:15">
      <c r="H480" s="225"/>
      <c r="I480" s="331"/>
      <c r="J480" s="225"/>
      <c r="K480" s="225"/>
      <c r="L480" s="178"/>
      <c r="M480" s="178"/>
      <c r="N480" s="178"/>
      <c r="O480" s="226"/>
    </row>
    <row r="481" spans="8:15">
      <c r="H481" s="225"/>
      <c r="I481" s="331"/>
      <c r="J481" s="225"/>
      <c r="K481" s="225"/>
      <c r="L481" s="178"/>
      <c r="M481" s="178"/>
      <c r="N481" s="178"/>
      <c r="O481" s="226"/>
    </row>
    <row r="482" spans="8:15">
      <c r="H482" s="225"/>
      <c r="I482" s="331"/>
      <c r="J482" s="225"/>
      <c r="K482" s="225"/>
      <c r="L482" s="178"/>
      <c r="M482" s="178"/>
      <c r="N482" s="178"/>
      <c r="O482" s="226"/>
    </row>
    <row r="483" spans="8:15">
      <c r="H483" s="225"/>
      <c r="I483" s="331"/>
      <c r="J483" s="225"/>
      <c r="K483" s="225"/>
      <c r="L483" s="178"/>
      <c r="M483" s="178"/>
      <c r="N483" s="178"/>
      <c r="O483" s="226"/>
    </row>
    <row r="484" spans="8:15">
      <c r="H484" s="225"/>
      <c r="I484" s="331"/>
      <c r="J484" s="225"/>
      <c r="K484" s="225"/>
      <c r="L484" s="178"/>
      <c r="M484" s="178"/>
      <c r="N484" s="178"/>
      <c r="O484" s="226"/>
    </row>
    <row r="485" spans="8:15">
      <c r="H485" s="225"/>
      <c r="I485" s="331"/>
      <c r="J485" s="225"/>
      <c r="K485" s="225"/>
      <c r="L485" s="178"/>
      <c r="M485" s="178"/>
      <c r="N485" s="178"/>
      <c r="O485" s="226"/>
    </row>
    <row r="486" spans="8:15">
      <c r="H486" s="225"/>
      <c r="I486" s="331"/>
      <c r="J486" s="225"/>
      <c r="K486" s="225"/>
      <c r="L486" s="178"/>
      <c r="M486" s="178"/>
      <c r="N486" s="178"/>
      <c r="O486" s="226"/>
    </row>
    <row r="487" spans="8:15">
      <c r="H487" s="225"/>
      <c r="I487" s="331"/>
      <c r="J487" s="225"/>
      <c r="K487" s="225"/>
      <c r="L487" s="178"/>
      <c r="M487" s="178"/>
      <c r="N487" s="178"/>
      <c r="O487" s="226"/>
    </row>
    <row r="488" spans="8:15">
      <c r="H488" s="225"/>
      <c r="I488" s="331"/>
      <c r="J488" s="225"/>
      <c r="K488" s="225"/>
      <c r="L488" s="178"/>
      <c r="M488" s="178"/>
      <c r="N488" s="178"/>
      <c r="O488" s="226"/>
    </row>
    <row r="489" spans="8:15">
      <c r="H489" s="225"/>
      <c r="I489" s="331"/>
      <c r="J489" s="225"/>
      <c r="K489" s="225"/>
      <c r="L489" s="178"/>
      <c r="M489" s="178"/>
      <c r="N489" s="178"/>
      <c r="O489" s="226"/>
    </row>
    <row r="490" spans="8:15">
      <c r="H490" s="225"/>
      <c r="I490" s="331"/>
      <c r="J490" s="225"/>
      <c r="K490" s="225"/>
      <c r="L490" s="178"/>
      <c r="M490" s="178"/>
      <c r="N490" s="178"/>
      <c r="O490" s="226"/>
    </row>
    <row r="491" spans="8:15">
      <c r="H491" s="225"/>
      <c r="I491" s="331"/>
      <c r="J491" s="225"/>
      <c r="K491" s="225"/>
      <c r="L491" s="178"/>
      <c r="M491" s="178"/>
      <c r="N491" s="178"/>
      <c r="O491" s="226"/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X49"/>
  <sheetViews>
    <sheetView topLeftCell="A21" zoomScale="70" zoomScaleNormal="70" workbookViewId="0">
      <selection activeCell="M36" sqref="M36"/>
    </sheetView>
  </sheetViews>
  <sheetFormatPr defaultRowHeight="15"/>
  <sheetData>
    <row r="1" spans="1:19">
      <c r="A1" s="1" t="s">
        <v>193</v>
      </c>
      <c r="E1" s="1" t="s">
        <v>231</v>
      </c>
      <c r="I1" s="1" t="s">
        <v>230</v>
      </c>
      <c r="M1" s="1" t="s">
        <v>127</v>
      </c>
      <c r="Q1" s="1" t="s">
        <v>128</v>
      </c>
    </row>
    <row r="2" spans="1:19">
      <c r="A2" t="s">
        <v>201</v>
      </c>
      <c r="B2" t="s">
        <v>200</v>
      </c>
      <c r="C2" t="s">
        <v>311</v>
      </c>
      <c r="D2" s="178"/>
      <c r="E2" t="s">
        <v>201</v>
      </c>
      <c r="F2" t="s">
        <v>200</v>
      </c>
      <c r="G2" t="s">
        <v>311</v>
      </c>
      <c r="I2" s="31" t="s">
        <v>312</v>
      </c>
      <c r="J2" s="31" t="s">
        <v>313</v>
      </c>
      <c r="K2" s="31" t="s">
        <v>311</v>
      </c>
      <c r="M2" s="31" t="s">
        <v>312</v>
      </c>
      <c r="N2" s="31" t="s">
        <v>313</v>
      </c>
      <c r="O2" s="31" t="s">
        <v>311</v>
      </c>
      <c r="Q2" s="31" t="s">
        <v>201</v>
      </c>
      <c r="R2" s="31" t="s">
        <v>313</v>
      </c>
      <c r="S2" s="31" t="s">
        <v>311</v>
      </c>
    </row>
    <row r="3" spans="1:19">
      <c r="A3" s="31">
        <v>0.3</v>
      </c>
      <c r="B3" s="31">
        <v>1</v>
      </c>
      <c r="C3" s="499">
        <f>A3*B3</f>
        <v>0.3</v>
      </c>
      <c r="E3" s="273">
        <v>0.8</v>
      </c>
      <c r="F3" s="195">
        <v>1</v>
      </c>
      <c r="G3" s="500">
        <f>E3*F3</f>
        <v>0.8</v>
      </c>
      <c r="I3" s="31">
        <v>0.4</v>
      </c>
      <c r="J3" s="31">
        <v>1</v>
      </c>
      <c r="K3" s="499">
        <f>I3*J3</f>
        <v>0.4</v>
      </c>
      <c r="M3" s="273">
        <v>0.3</v>
      </c>
      <c r="N3" s="195">
        <v>1</v>
      </c>
      <c r="O3" s="31">
        <f>M3*N3</f>
        <v>0.3</v>
      </c>
      <c r="Q3" s="273">
        <v>0.8</v>
      </c>
      <c r="R3" s="195">
        <v>2</v>
      </c>
      <c r="S3" s="31">
        <f>Q3*R3</f>
        <v>1.6</v>
      </c>
    </row>
    <row r="4" spans="1:19">
      <c r="A4" s="31">
        <v>0.4</v>
      </c>
      <c r="B4" s="31">
        <v>0</v>
      </c>
      <c r="C4" s="499">
        <f t="shared" ref="C4:C19" si="0">A4*B4</f>
        <v>0</v>
      </c>
      <c r="E4" s="273">
        <v>0.9</v>
      </c>
      <c r="F4" s="195">
        <v>1</v>
      </c>
      <c r="G4" s="500">
        <f t="shared" ref="G4:G16" si="1">E4*F4</f>
        <v>0.9</v>
      </c>
      <c r="I4" s="31">
        <v>0.5</v>
      </c>
      <c r="J4" s="31">
        <v>0</v>
      </c>
      <c r="K4" s="499">
        <f t="shared" ref="K4:K34" si="2">I4*J4</f>
        <v>0</v>
      </c>
      <c r="M4" s="274">
        <v>0.4</v>
      </c>
      <c r="N4" s="195">
        <v>3</v>
      </c>
      <c r="O4" s="31">
        <f t="shared" ref="O4:O23" si="3">M4*N4</f>
        <v>1.2000000000000002</v>
      </c>
      <c r="Q4" s="274">
        <v>0.9</v>
      </c>
      <c r="R4" s="195">
        <v>1</v>
      </c>
      <c r="S4" s="31">
        <f t="shared" ref="S4:S10" si="4">Q4*R4</f>
        <v>0.9</v>
      </c>
    </row>
    <row r="5" spans="1:19">
      <c r="A5" s="31">
        <v>0.5</v>
      </c>
      <c r="B5" s="31">
        <v>1</v>
      </c>
      <c r="C5" s="499">
        <f t="shared" si="0"/>
        <v>0.5</v>
      </c>
      <c r="E5" s="273">
        <v>1</v>
      </c>
      <c r="F5" s="31">
        <v>1</v>
      </c>
      <c r="G5" s="500">
        <f t="shared" si="1"/>
        <v>1</v>
      </c>
      <c r="I5" s="31">
        <v>0.6</v>
      </c>
      <c r="J5" s="31">
        <v>0</v>
      </c>
      <c r="K5" s="499">
        <f t="shared" si="2"/>
        <v>0</v>
      </c>
      <c r="M5" s="274">
        <v>0.5</v>
      </c>
      <c r="N5" s="195">
        <v>6</v>
      </c>
      <c r="O5" s="31">
        <f t="shared" si="3"/>
        <v>3</v>
      </c>
      <c r="Q5" s="274">
        <v>1</v>
      </c>
      <c r="R5" s="195">
        <v>1</v>
      </c>
      <c r="S5" s="31">
        <f t="shared" si="4"/>
        <v>1</v>
      </c>
    </row>
    <row r="6" spans="1:19">
      <c r="A6" s="31">
        <v>0.6</v>
      </c>
      <c r="B6" s="31">
        <v>1</v>
      </c>
      <c r="C6" s="499">
        <f t="shared" si="0"/>
        <v>0.6</v>
      </c>
      <c r="E6" s="273">
        <v>1.1000000000000001</v>
      </c>
      <c r="F6" s="31">
        <v>4</v>
      </c>
      <c r="G6" s="500">
        <f t="shared" si="1"/>
        <v>4.4000000000000004</v>
      </c>
      <c r="I6" s="31">
        <v>0.7</v>
      </c>
      <c r="J6" s="195">
        <v>2</v>
      </c>
      <c r="K6" s="499">
        <f t="shared" si="2"/>
        <v>1.4</v>
      </c>
      <c r="M6" s="273">
        <v>0.6</v>
      </c>
      <c r="N6" s="195">
        <v>13</v>
      </c>
      <c r="O6" s="31">
        <f t="shared" si="3"/>
        <v>7.8</v>
      </c>
      <c r="Q6" s="273">
        <v>1.1000000000000001</v>
      </c>
      <c r="R6" s="195">
        <v>1</v>
      </c>
      <c r="S6" s="31">
        <f t="shared" si="4"/>
        <v>1.1000000000000001</v>
      </c>
    </row>
    <row r="7" spans="1:19">
      <c r="A7" s="273">
        <v>0.68584070796460173</v>
      </c>
      <c r="B7" s="195">
        <v>1</v>
      </c>
      <c r="C7" s="499">
        <f t="shared" si="0"/>
        <v>0.68584070796460173</v>
      </c>
      <c r="E7" s="273">
        <v>1.2</v>
      </c>
      <c r="F7" s="31">
        <v>4</v>
      </c>
      <c r="G7" s="500">
        <f t="shared" si="1"/>
        <v>4.8</v>
      </c>
      <c r="I7" s="31">
        <v>0.8</v>
      </c>
      <c r="J7" s="195">
        <v>5</v>
      </c>
      <c r="K7" s="499">
        <f t="shared" si="2"/>
        <v>4</v>
      </c>
      <c r="M7" s="274">
        <v>0.7</v>
      </c>
      <c r="N7" s="195">
        <v>15</v>
      </c>
      <c r="O7" s="31">
        <f t="shared" si="3"/>
        <v>10.5</v>
      </c>
      <c r="Q7" s="274">
        <v>1.2</v>
      </c>
      <c r="R7" s="195">
        <v>1</v>
      </c>
      <c r="S7" s="31">
        <f t="shared" si="4"/>
        <v>1.2</v>
      </c>
    </row>
    <row r="8" spans="1:19">
      <c r="A8" s="274">
        <v>0.75980392156862753</v>
      </c>
      <c r="B8" s="195">
        <v>8</v>
      </c>
      <c r="C8" s="499">
        <f t="shared" si="0"/>
        <v>6.0784313725490202</v>
      </c>
      <c r="E8" s="273">
        <v>1.3</v>
      </c>
      <c r="F8" s="31">
        <v>2</v>
      </c>
      <c r="G8" s="500">
        <f t="shared" si="1"/>
        <v>2.6</v>
      </c>
      <c r="I8" s="31">
        <v>0.9</v>
      </c>
      <c r="J8" s="195">
        <v>4</v>
      </c>
      <c r="K8" s="499">
        <f t="shared" si="2"/>
        <v>3.6</v>
      </c>
      <c r="M8" s="274">
        <v>0.8</v>
      </c>
      <c r="N8" s="195">
        <v>28</v>
      </c>
      <c r="O8" s="31">
        <f t="shared" si="3"/>
        <v>22.400000000000002</v>
      </c>
      <c r="Q8" s="274">
        <v>1.3</v>
      </c>
      <c r="R8" s="195">
        <v>3</v>
      </c>
      <c r="S8" s="31">
        <f t="shared" si="4"/>
        <v>3.9000000000000004</v>
      </c>
    </row>
    <row r="9" spans="1:19">
      <c r="A9" s="273">
        <v>0.85164835164835173</v>
      </c>
      <c r="B9" s="31">
        <v>7</v>
      </c>
      <c r="C9" s="499">
        <f t="shared" si="0"/>
        <v>5.9615384615384617</v>
      </c>
      <c r="E9" s="273">
        <v>1.4</v>
      </c>
      <c r="F9" s="31">
        <v>6</v>
      </c>
      <c r="G9" s="500">
        <f t="shared" si="1"/>
        <v>8.3999999999999986</v>
      </c>
      <c r="I9" s="31">
        <v>1</v>
      </c>
      <c r="J9" s="195">
        <v>13</v>
      </c>
      <c r="K9" s="499">
        <f t="shared" si="2"/>
        <v>13</v>
      </c>
      <c r="M9" s="273">
        <v>0.9</v>
      </c>
      <c r="N9" s="195">
        <v>39</v>
      </c>
      <c r="O9" s="31">
        <f t="shared" si="3"/>
        <v>35.1</v>
      </c>
      <c r="Q9" s="273">
        <v>1.4</v>
      </c>
      <c r="R9" s="195">
        <v>1</v>
      </c>
      <c r="S9" s="31">
        <f t="shared" si="4"/>
        <v>1.4</v>
      </c>
    </row>
    <row r="10" spans="1:19">
      <c r="A10" s="273">
        <v>0.95679012345679015</v>
      </c>
      <c r="B10" s="31">
        <v>13</v>
      </c>
      <c r="C10" s="499">
        <f t="shared" si="0"/>
        <v>12.438271604938272</v>
      </c>
      <c r="E10" s="273">
        <v>1.5</v>
      </c>
      <c r="F10" s="31">
        <v>3</v>
      </c>
      <c r="G10" s="500">
        <f t="shared" si="1"/>
        <v>4.5</v>
      </c>
      <c r="I10" s="31">
        <v>1.1000000000000001</v>
      </c>
      <c r="J10" s="31">
        <v>20</v>
      </c>
      <c r="K10" s="499">
        <f t="shared" si="2"/>
        <v>22</v>
      </c>
      <c r="M10" s="274">
        <v>1</v>
      </c>
      <c r="N10" s="31">
        <v>33</v>
      </c>
      <c r="O10" s="31">
        <f t="shared" si="3"/>
        <v>33</v>
      </c>
      <c r="Q10" s="274">
        <v>1.5</v>
      </c>
      <c r="R10" s="195">
        <v>1</v>
      </c>
      <c r="S10" s="31">
        <f t="shared" si="4"/>
        <v>1.5</v>
      </c>
    </row>
    <row r="11" spans="1:19">
      <c r="A11" s="274">
        <v>1.0616438356164384</v>
      </c>
      <c r="B11" s="31">
        <v>12</v>
      </c>
      <c r="C11" s="499">
        <f t="shared" si="0"/>
        <v>12.739726027397261</v>
      </c>
      <c r="E11" s="273">
        <v>1.6</v>
      </c>
      <c r="F11" s="31">
        <v>3</v>
      </c>
      <c r="G11" s="500">
        <f t="shared" si="1"/>
        <v>4.8000000000000007</v>
      </c>
      <c r="I11" s="31">
        <v>1.2</v>
      </c>
      <c r="J11" s="31">
        <v>43</v>
      </c>
      <c r="K11" s="499">
        <f t="shared" si="2"/>
        <v>51.6</v>
      </c>
      <c r="M11" s="274">
        <v>1.1000000000000001</v>
      </c>
      <c r="N11" s="31">
        <v>42</v>
      </c>
      <c r="O11" s="31">
        <f t="shared" si="3"/>
        <v>46.2</v>
      </c>
    </row>
    <row r="12" spans="1:19">
      <c r="A12" s="274">
        <v>1.1567164179104477</v>
      </c>
      <c r="B12" s="31">
        <v>6</v>
      </c>
      <c r="C12" s="499">
        <f t="shared" si="0"/>
        <v>6.9402985074626855</v>
      </c>
      <c r="E12" s="273">
        <v>1.7</v>
      </c>
      <c r="F12" s="31">
        <v>1</v>
      </c>
      <c r="G12" s="500">
        <f t="shared" si="1"/>
        <v>1.7</v>
      </c>
      <c r="I12" s="31">
        <v>1.3</v>
      </c>
      <c r="J12" s="31">
        <v>61</v>
      </c>
      <c r="K12" s="499">
        <f t="shared" si="2"/>
        <v>79.3</v>
      </c>
      <c r="M12" s="273">
        <v>1.2</v>
      </c>
      <c r="N12" s="31">
        <v>50</v>
      </c>
      <c r="O12" s="31">
        <f t="shared" si="3"/>
        <v>60</v>
      </c>
    </row>
    <row r="13" spans="1:19">
      <c r="A13" s="273">
        <v>1.2952380952380953</v>
      </c>
      <c r="B13" s="31">
        <v>9</v>
      </c>
      <c r="C13" s="499">
        <f t="shared" si="0"/>
        <v>11.657142857142858</v>
      </c>
      <c r="E13" s="273">
        <v>1.8</v>
      </c>
      <c r="F13" s="31">
        <v>1</v>
      </c>
      <c r="G13" s="500">
        <f t="shared" si="1"/>
        <v>1.8</v>
      </c>
      <c r="I13" s="31">
        <v>1.4</v>
      </c>
      <c r="J13" s="31">
        <v>61</v>
      </c>
      <c r="K13" s="499">
        <f t="shared" si="2"/>
        <v>85.399999999999991</v>
      </c>
      <c r="M13" s="274">
        <v>1.3</v>
      </c>
      <c r="N13" s="31">
        <v>46</v>
      </c>
      <c r="O13" s="31">
        <f t="shared" si="3"/>
        <v>59.800000000000004</v>
      </c>
    </row>
    <row r="14" spans="1:19">
      <c r="A14" s="274">
        <v>1.3596491228070176</v>
      </c>
      <c r="B14" s="31">
        <v>10</v>
      </c>
      <c r="C14" s="499">
        <f t="shared" si="0"/>
        <v>13.596491228070175</v>
      </c>
      <c r="E14" s="273">
        <v>1.9</v>
      </c>
      <c r="F14" s="31">
        <v>2</v>
      </c>
      <c r="G14" s="500">
        <f t="shared" si="1"/>
        <v>3.8</v>
      </c>
      <c r="I14" s="31">
        <v>1.5</v>
      </c>
      <c r="J14" s="31">
        <v>49</v>
      </c>
      <c r="K14" s="499">
        <f t="shared" si="2"/>
        <v>73.5</v>
      </c>
      <c r="M14" s="274">
        <v>1.4</v>
      </c>
      <c r="N14" s="31">
        <v>27</v>
      </c>
      <c r="O14" s="31">
        <f t="shared" si="3"/>
        <v>37.799999999999997</v>
      </c>
    </row>
    <row r="15" spans="1:19">
      <c r="A15" s="274">
        <v>1.4622641509433962</v>
      </c>
      <c r="B15" s="31">
        <v>3</v>
      </c>
      <c r="C15" s="499">
        <f t="shared" si="0"/>
        <v>4.3867924528301891</v>
      </c>
      <c r="E15" s="273">
        <v>2</v>
      </c>
      <c r="F15" s="31">
        <v>1</v>
      </c>
      <c r="G15" s="500">
        <f t="shared" si="1"/>
        <v>2</v>
      </c>
      <c r="I15" s="31">
        <v>1.6</v>
      </c>
      <c r="J15" s="31">
        <v>43</v>
      </c>
      <c r="K15" s="499">
        <f t="shared" si="2"/>
        <v>68.8</v>
      </c>
      <c r="M15" s="273">
        <v>1.5</v>
      </c>
      <c r="N15" s="31">
        <v>18</v>
      </c>
      <c r="O15" s="31">
        <f t="shared" si="3"/>
        <v>27</v>
      </c>
    </row>
    <row r="16" spans="1:19">
      <c r="A16" s="273">
        <v>1.6</v>
      </c>
      <c r="B16" s="168">
        <v>0</v>
      </c>
      <c r="C16" s="499">
        <f t="shared" si="0"/>
        <v>0</v>
      </c>
      <c r="E16" s="273">
        <v>2.1</v>
      </c>
      <c r="F16" s="31">
        <v>1</v>
      </c>
      <c r="G16" s="500">
        <f t="shared" si="1"/>
        <v>2.1</v>
      </c>
      <c r="I16" s="31">
        <v>1.7</v>
      </c>
      <c r="J16" s="31">
        <v>34</v>
      </c>
      <c r="K16" s="499">
        <f t="shared" si="2"/>
        <v>57.8</v>
      </c>
      <c r="M16" s="274">
        <v>1.6</v>
      </c>
      <c r="N16" s="31">
        <v>12</v>
      </c>
      <c r="O16" s="31">
        <f t="shared" si="3"/>
        <v>19.200000000000003</v>
      </c>
    </row>
    <row r="17" spans="1:24">
      <c r="A17" s="273">
        <v>1.7</v>
      </c>
      <c r="B17" s="168">
        <v>0</v>
      </c>
      <c r="C17" s="499">
        <f t="shared" si="0"/>
        <v>0</v>
      </c>
      <c r="I17" s="31">
        <v>1.8</v>
      </c>
      <c r="J17" s="31">
        <v>23</v>
      </c>
      <c r="K17" s="499">
        <f t="shared" si="2"/>
        <v>41.4</v>
      </c>
      <c r="M17" s="274">
        <v>1.7</v>
      </c>
      <c r="N17" s="31">
        <v>6</v>
      </c>
      <c r="O17" s="31">
        <f t="shared" si="3"/>
        <v>10.199999999999999</v>
      </c>
    </row>
    <row r="18" spans="1:24">
      <c r="A18" s="273">
        <v>1.8</v>
      </c>
      <c r="B18" s="168">
        <v>1</v>
      </c>
      <c r="C18" s="499">
        <f t="shared" si="0"/>
        <v>1.8</v>
      </c>
      <c r="I18" s="31">
        <v>1.9</v>
      </c>
      <c r="J18" s="31">
        <v>12</v>
      </c>
      <c r="K18" s="499">
        <f t="shared" si="2"/>
        <v>22.799999999999997</v>
      </c>
      <c r="M18" s="273">
        <v>1.8</v>
      </c>
      <c r="N18" s="31">
        <v>3</v>
      </c>
      <c r="O18" s="31">
        <f t="shared" si="3"/>
        <v>5.4</v>
      </c>
    </row>
    <row r="19" spans="1:24">
      <c r="A19" s="273">
        <v>1.9</v>
      </c>
      <c r="B19" s="168">
        <v>1</v>
      </c>
      <c r="C19" s="499">
        <f t="shared" si="0"/>
        <v>1.9</v>
      </c>
      <c r="I19" s="31">
        <v>2</v>
      </c>
      <c r="J19" s="31">
        <v>5</v>
      </c>
      <c r="K19" s="499">
        <f t="shared" si="2"/>
        <v>10</v>
      </c>
      <c r="M19" s="274">
        <v>1.9</v>
      </c>
      <c r="N19" s="31">
        <v>4</v>
      </c>
      <c r="O19" s="31">
        <f t="shared" si="3"/>
        <v>7.6</v>
      </c>
    </row>
    <row r="20" spans="1:24">
      <c r="I20" s="31">
        <v>2.1</v>
      </c>
      <c r="J20" s="31">
        <v>2</v>
      </c>
      <c r="K20" s="499">
        <f t="shared" si="2"/>
        <v>4.2</v>
      </c>
      <c r="M20" s="274">
        <v>2</v>
      </c>
      <c r="N20" s="31">
        <v>0</v>
      </c>
      <c r="O20" s="31">
        <f t="shared" si="3"/>
        <v>0</v>
      </c>
    </row>
    <row r="21" spans="1:24">
      <c r="I21" s="31">
        <v>2.2000000000000002</v>
      </c>
      <c r="J21" s="31">
        <v>3</v>
      </c>
      <c r="K21" s="499">
        <f t="shared" si="2"/>
        <v>6.6000000000000005</v>
      </c>
      <c r="M21" s="273">
        <v>2.1</v>
      </c>
      <c r="N21" s="31">
        <v>1</v>
      </c>
      <c r="O21" s="31">
        <f t="shared" si="3"/>
        <v>2.1</v>
      </c>
    </row>
    <row r="22" spans="1:24">
      <c r="I22" s="31">
        <v>2.2999999999999998</v>
      </c>
      <c r="J22" s="31">
        <v>0</v>
      </c>
      <c r="K22" s="499">
        <f t="shared" si="2"/>
        <v>0</v>
      </c>
      <c r="M22" s="274">
        <v>2.2000000000000002</v>
      </c>
      <c r="N22" s="31">
        <v>0</v>
      </c>
      <c r="O22" s="31">
        <f t="shared" si="3"/>
        <v>0</v>
      </c>
    </row>
    <row r="23" spans="1:24">
      <c r="I23" s="31">
        <v>2.4</v>
      </c>
      <c r="J23" s="31">
        <v>2</v>
      </c>
      <c r="K23" s="499">
        <f t="shared" si="2"/>
        <v>4.8</v>
      </c>
      <c r="M23" s="274">
        <v>2.2999999999999998</v>
      </c>
      <c r="N23" s="31">
        <v>1</v>
      </c>
      <c r="O23" s="31">
        <f t="shared" si="3"/>
        <v>2.2999999999999998</v>
      </c>
    </row>
    <row r="24" spans="1:24">
      <c r="I24" s="31">
        <v>2.5</v>
      </c>
      <c r="J24" s="31">
        <v>0</v>
      </c>
      <c r="K24" s="499">
        <f t="shared" si="2"/>
        <v>0</v>
      </c>
    </row>
    <row r="25" spans="1:24">
      <c r="I25" s="31">
        <v>2.6</v>
      </c>
      <c r="J25" s="31">
        <v>0</v>
      </c>
      <c r="K25" s="499">
        <f t="shared" si="2"/>
        <v>0</v>
      </c>
    </row>
    <row r="26" spans="1:24">
      <c r="I26" s="31">
        <v>2.7</v>
      </c>
      <c r="J26" s="31">
        <v>0</v>
      </c>
      <c r="K26" s="499">
        <f t="shared" si="2"/>
        <v>0</v>
      </c>
      <c r="S26" s="327"/>
    </row>
    <row r="27" spans="1:24">
      <c r="I27" s="31">
        <v>2.8</v>
      </c>
      <c r="J27" s="31">
        <v>1</v>
      </c>
      <c r="K27" s="499">
        <f t="shared" si="2"/>
        <v>2.8</v>
      </c>
      <c r="S27" s="327"/>
      <c r="T27" s="327"/>
      <c r="U27" s="327"/>
      <c r="X27" s="327"/>
    </row>
    <row r="28" spans="1:24">
      <c r="I28" s="31">
        <v>2.9</v>
      </c>
      <c r="J28" s="31">
        <v>0</v>
      </c>
      <c r="K28" s="499">
        <f t="shared" si="2"/>
        <v>0</v>
      </c>
      <c r="X28" s="327"/>
    </row>
    <row r="29" spans="1:24">
      <c r="I29" s="31">
        <v>3</v>
      </c>
      <c r="J29" s="31">
        <v>0</v>
      </c>
      <c r="K29" s="499">
        <f t="shared" si="2"/>
        <v>0</v>
      </c>
    </row>
    <row r="30" spans="1:24">
      <c r="I30" s="31">
        <v>3.1</v>
      </c>
      <c r="J30" s="31">
        <v>0</v>
      </c>
      <c r="K30" s="499">
        <f t="shared" si="2"/>
        <v>0</v>
      </c>
    </row>
    <row r="31" spans="1:24">
      <c r="I31" s="31">
        <v>3.2</v>
      </c>
      <c r="J31" s="31">
        <v>0</v>
      </c>
      <c r="K31" s="499">
        <f t="shared" si="2"/>
        <v>0</v>
      </c>
    </row>
    <row r="32" spans="1:24">
      <c r="I32" s="31">
        <v>3.3</v>
      </c>
      <c r="J32" s="31">
        <v>0</v>
      </c>
      <c r="K32" s="499">
        <f t="shared" si="2"/>
        <v>0</v>
      </c>
    </row>
    <row r="33" spans="1:18">
      <c r="I33" s="31">
        <v>3.4</v>
      </c>
      <c r="J33" s="31">
        <v>0</v>
      </c>
      <c r="K33" s="499">
        <f t="shared" si="2"/>
        <v>0</v>
      </c>
    </row>
    <row r="34" spans="1:18">
      <c r="I34" s="31">
        <v>3.5</v>
      </c>
      <c r="J34" s="31">
        <v>1</v>
      </c>
      <c r="K34" s="499">
        <f t="shared" si="2"/>
        <v>3.5</v>
      </c>
    </row>
    <row r="35" spans="1:18">
      <c r="A35" s="1" t="s">
        <v>235</v>
      </c>
      <c r="E35" s="1" t="s">
        <v>233</v>
      </c>
      <c r="I35" s="1" t="s">
        <v>234</v>
      </c>
      <c r="M35" s="1" t="s">
        <v>237</v>
      </c>
      <c r="Q35" s="1" t="s">
        <v>236</v>
      </c>
    </row>
    <row r="36" spans="1:18">
      <c r="A36" t="s">
        <v>199</v>
      </c>
      <c r="B36">
        <v>1.9</v>
      </c>
      <c r="D36" s="327"/>
      <c r="E36" t="s">
        <v>199</v>
      </c>
      <c r="F36" s="225">
        <v>2.1</v>
      </c>
      <c r="G36" s="225"/>
      <c r="I36" t="s">
        <v>199</v>
      </c>
      <c r="J36" s="327">
        <v>3.4871794871794872</v>
      </c>
      <c r="M36" t="s">
        <v>198</v>
      </c>
      <c r="N36" s="327">
        <f>MAX(M$3:M$235)</f>
        <v>2.2999999999999998</v>
      </c>
      <c r="Q36" t="s">
        <v>198</v>
      </c>
      <c r="R36" s="327">
        <v>1.4782608695652175</v>
      </c>
    </row>
    <row r="37" spans="1:18">
      <c r="A37" t="s">
        <v>197</v>
      </c>
      <c r="B37">
        <v>0.3</v>
      </c>
      <c r="D37" s="327"/>
      <c r="E37" t="s">
        <v>197</v>
      </c>
      <c r="F37" s="225">
        <v>0.8</v>
      </c>
      <c r="G37" s="225"/>
      <c r="I37" t="s">
        <v>197</v>
      </c>
      <c r="J37" s="327">
        <v>0.4</v>
      </c>
      <c r="M37" t="s">
        <v>197</v>
      </c>
      <c r="N37" s="327">
        <f>MIN(M$3:M$235)</f>
        <v>0.3</v>
      </c>
      <c r="Q37" t="s">
        <v>197</v>
      </c>
      <c r="R37" s="327">
        <v>0.7727272727272726</v>
      </c>
    </row>
    <row r="38" spans="1:18">
      <c r="A38" t="s">
        <v>196</v>
      </c>
      <c r="B38">
        <v>1.1000000000000001</v>
      </c>
      <c r="D38" s="327"/>
      <c r="E38" t="s">
        <v>196</v>
      </c>
      <c r="F38" s="225">
        <v>1.4</v>
      </c>
      <c r="G38" s="225"/>
      <c r="I38" t="s">
        <v>196</v>
      </c>
      <c r="J38" s="327">
        <v>1.4</v>
      </c>
      <c r="M38" t="s">
        <v>195</v>
      </c>
      <c r="N38" s="327">
        <v>1.1000000000000001</v>
      </c>
      <c r="Q38" t="s">
        <v>195</v>
      </c>
      <c r="R38" s="327">
        <v>1.2</v>
      </c>
    </row>
    <row r="39" spans="1:18">
      <c r="A39" t="s">
        <v>232</v>
      </c>
      <c r="B39" s="328">
        <f>(SUM(C3:C19))/B40</f>
        <v>1.0754666651336964</v>
      </c>
      <c r="D39" s="327"/>
      <c r="E39" t="s">
        <v>232</v>
      </c>
      <c r="F39" s="497">
        <f>(SUM(G3:G16))/F40</f>
        <v>1.4064516129032258</v>
      </c>
      <c r="G39" s="225"/>
      <c r="I39" t="s">
        <v>232</v>
      </c>
      <c r="J39" s="328">
        <f>(SUM(K3:K34))/J40</f>
        <v>1.4464935064935065</v>
      </c>
      <c r="M39" t="s">
        <v>232</v>
      </c>
      <c r="N39" s="328">
        <f>(SUM(O3:O23))/N40</f>
        <v>1.1232758620689656</v>
      </c>
      <c r="Q39" t="s">
        <v>232</v>
      </c>
      <c r="R39" s="328">
        <f>(SUM(S3:S10))/R40</f>
        <v>1.1454545454545455</v>
      </c>
    </row>
    <row r="40" spans="1:18">
      <c r="A40" s="327" t="s">
        <v>194</v>
      </c>
      <c r="B40" s="327">
        <f>SUM(B3:B19)</f>
        <v>74</v>
      </c>
      <c r="C40" s="327"/>
      <c r="D40" s="327"/>
      <c r="E40" s="327" t="s">
        <v>194</v>
      </c>
      <c r="F40" s="327">
        <f>SUM(F3:F16)</f>
        <v>31</v>
      </c>
      <c r="G40" s="327"/>
      <c r="H40" s="327"/>
      <c r="I40" s="327" t="s">
        <v>194</v>
      </c>
      <c r="J40" s="327">
        <f>SUM(J3:J34)</f>
        <v>385</v>
      </c>
      <c r="K40" s="327"/>
      <c r="L40" s="327"/>
      <c r="M40" s="327" t="s">
        <v>194</v>
      </c>
      <c r="N40" s="327">
        <f>SUM(N3:N23)</f>
        <v>348</v>
      </c>
      <c r="O40" s="327"/>
      <c r="P40" s="327"/>
      <c r="Q40" s="327" t="s">
        <v>194</v>
      </c>
      <c r="R40" s="327">
        <f>SUM(R3:R10)</f>
        <v>11</v>
      </c>
    </row>
    <row r="41" spans="1:18">
      <c r="A41" s="327"/>
      <c r="B41" s="327"/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</row>
    <row r="43" spans="1:18">
      <c r="B43" s="317" t="s">
        <v>237</v>
      </c>
      <c r="C43" s="317" t="s">
        <v>236</v>
      </c>
      <c r="D43" s="317" t="s">
        <v>235</v>
      </c>
      <c r="E43" s="317" t="s">
        <v>234</v>
      </c>
      <c r="F43" s="317" t="s">
        <v>233</v>
      </c>
    </row>
    <row r="44" spans="1:18">
      <c r="A44" s="317" t="s">
        <v>199</v>
      </c>
      <c r="B44" s="202">
        <v>2.2999999999999998</v>
      </c>
      <c r="C44" s="202">
        <v>1.5</v>
      </c>
      <c r="D44" s="31">
        <v>1.9</v>
      </c>
      <c r="E44" s="202">
        <v>3.5</v>
      </c>
      <c r="F44" s="195">
        <v>2.1</v>
      </c>
    </row>
    <row r="45" spans="1:18">
      <c r="A45" s="317" t="s">
        <v>197</v>
      </c>
      <c r="B45" s="202">
        <v>0.3</v>
      </c>
      <c r="C45" s="202">
        <v>0.8</v>
      </c>
      <c r="D45" s="31">
        <v>0.3</v>
      </c>
      <c r="E45" s="202">
        <v>0.4</v>
      </c>
      <c r="F45" s="195">
        <v>0.8</v>
      </c>
    </row>
    <row r="46" spans="1:18">
      <c r="A46" s="317" t="s">
        <v>196</v>
      </c>
      <c r="B46" s="202">
        <v>1.1000000000000001</v>
      </c>
      <c r="C46" s="202">
        <v>1.2</v>
      </c>
      <c r="D46" s="31">
        <v>1.1000000000000001</v>
      </c>
      <c r="E46" s="202">
        <v>1.4</v>
      </c>
      <c r="F46" s="195">
        <v>1.4</v>
      </c>
    </row>
    <row r="47" spans="1:18">
      <c r="A47" s="317" t="s">
        <v>314</v>
      </c>
      <c r="B47" s="202">
        <v>1.1200000000000001</v>
      </c>
      <c r="C47" s="202">
        <v>1.1499999999999999</v>
      </c>
      <c r="D47" s="202">
        <v>1.08</v>
      </c>
      <c r="E47" s="202">
        <v>1.45</v>
      </c>
      <c r="F47" s="273">
        <v>1.41</v>
      </c>
    </row>
    <row r="48" spans="1:18">
      <c r="A48" s="342" t="s">
        <v>194</v>
      </c>
      <c r="B48" s="341">
        <v>348</v>
      </c>
      <c r="C48" s="341">
        <v>11</v>
      </c>
      <c r="D48" s="341">
        <v>74</v>
      </c>
      <c r="E48" s="341">
        <v>385</v>
      </c>
      <c r="F48" s="341">
        <v>31</v>
      </c>
    </row>
    <row r="49" spans="1:8">
      <c r="A49" s="327"/>
      <c r="B49" s="340"/>
      <c r="C49" s="340"/>
      <c r="D49" s="340"/>
      <c r="F49" s="340"/>
      <c r="G49" s="340"/>
      <c r="H49" s="340"/>
    </row>
  </sheetData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S40"/>
  <sheetViews>
    <sheetView topLeftCell="C1" workbookViewId="0">
      <selection activeCell="R24" sqref="R24:R37"/>
    </sheetView>
  </sheetViews>
  <sheetFormatPr defaultRowHeight="15"/>
  <sheetData>
    <row r="1" spans="1:19">
      <c r="A1" s="395" t="s">
        <v>268</v>
      </c>
      <c r="B1" s="346"/>
      <c r="C1" s="346"/>
      <c r="D1" s="346"/>
      <c r="E1" s="346"/>
      <c r="F1" s="346"/>
      <c r="G1" s="346"/>
      <c r="H1" s="401"/>
      <c r="I1" s="401"/>
      <c r="J1" s="401"/>
      <c r="K1" s="401"/>
      <c r="L1" s="346"/>
      <c r="M1" s="346"/>
      <c r="N1" s="346"/>
      <c r="O1" s="346"/>
      <c r="P1" s="346"/>
      <c r="Q1" s="346"/>
      <c r="R1" s="401"/>
      <c r="S1" s="401"/>
    </row>
    <row r="2" spans="1:19">
      <c r="A2" s="346"/>
      <c r="B2" s="346"/>
      <c r="C2" s="346"/>
      <c r="D2" s="346"/>
      <c r="E2" s="346"/>
      <c r="F2" s="346"/>
      <c r="G2" s="346"/>
      <c r="H2" s="401"/>
      <c r="I2" s="401"/>
      <c r="J2" s="401"/>
      <c r="K2" s="401"/>
      <c r="L2" s="346"/>
      <c r="M2" s="346"/>
      <c r="N2" s="346"/>
      <c r="O2" s="346"/>
      <c r="P2" s="346"/>
      <c r="Q2" s="346"/>
      <c r="R2" s="401"/>
      <c r="S2" s="401"/>
    </row>
    <row r="3" spans="1:19">
      <c r="A3" s="346"/>
      <c r="B3" s="402" t="s">
        <v>266</v>
      </c>
      <c r="C3" s="402" t="s">
        <v>78</v>
      </c>
      <c r="D3" s="346"/>
      <c r="E3" s="346"/>
      <c r="F3" s="346"/>
      <c r="G3" s="346"/>
      <c r="H3" s="403" t="s">
        <v>266</v>
      </c>
      <c r="I3" s="403" t="s">
        <v>267</v>
      </c>
      <c r="J3" s="401"/>
      <c r="K3" s="401"/>
      <c r="L3" s="402" t="s">
        <v>266</v>
      </c>
      <c r="M3" s="402" t="s">
        <v>77</v>
      </c>
      <c r="N3" s="346"/>
      <c r="O3" s="346"/>
      <c r="P3" s="346"/>
      <c r="Q3" s="346"/>
      <c r="R3" s="401"/>
      <c r="S3" s="401"/>
    </row>
    <row r="4" spans="1:19">
      <c r="A4" s="346"/>
      <c r="B4" s="402" t="s">
        <v>265</v>
      </c>
      <c r="C4" s="402">
        <v>3</v>
      </c>
      <c r="D4" s="346"/>
      <c r="E4" s="346"/>
      <c r="F4" s="346"/>
      <c r="G4" s="346"/>
      <c r="H4" s="403" t="s">
        <v>265</v>
      </c>
      <c r="I4" s="403">
        <v>4</v>
      </c>
      <c r="J4" s="401"/>
      <c r="K4" s="401"/>
      <c r="L4" s="402" t="s">
        <v>265</v>
      </c>
      <c r="M4" s="402">
        <v>2</v>
      </c>
      <c r="N4" s="346"/>
      <c r="O4" s="346"/>
      <c r="P4" s="346"/>
      <c r="Q4" s="346"/>
      <c r="R4" s="401"/>
      <c r="S4" s="401"/>
    </row>
    <row r="5" spans="1:19" ht="15.75" thickBot="1">
      <c r="A5" s="346"/>
      <c r="B5" s="346"/>
      <c r="C5" s="346"/>
      <c r="D5" s="346"/>
      <c r="E5" s="346"/>
      <c r="F5" s="346"/>
      <c r="G5" s="346"/>
      <c r="H5" s="401"/>
      <c r="I5" s="401"/>
      <c r="J5" s="401"/>
      <c r="K5" s="401"/>
      <c r="L5" s="346"/>
      <c r="M5" s="346"/>
      <c r="N5" s="346"/>
      <c r="O5" s="346"/>
      <c r="P5" s="346"/>
      <c r="Q5" s="346"/>
      <c r="R5" s="401"/>
      <c r="S5" s="401"/>
    </row>
    <row r="6" spans="1:19">
      <c r="A6" s="346"/>
      <c r="B6" s="397" t="s">
        <v>264</v>
      </c>
      <c r="C6" s="400"/>
      <c r="D6" s="397" t="s">
        <v>263</v>
      </c>
      <c r="E6" s="396"/>
      <c r="F6" s="400" t="s">
        <v>262</v>
      </c>
      <c r="G6" s="396"/>
      <c r="H6" s="399" t="s">
        <v>264</v>
      </c>
      <c r="I6" s="398"/>
      <c r="J6" s="399" t="s">
        <v>263</v>
      </c>
      <c r="K6" s="398"/>
      <c r="L6" s="397" t="s">
        <v>264</v>
      </c>
      <c r="M6" s="396"/>
      <c r="N6" s="397" t="s">
        <v>263</v>
      </c>
      <c r="O6" s="396"/>
      <c r="P6" s="397" t="s">
        <v>262</v>
      </c>
      <c r="Q6" s="396"/>
      <c r="R6" s="596" t="s">
        <v>261</v>
      </c>
      <c r="S6" s="598" t="s">
        <v>260</v>
      </c>
    </row>
    <row r="7" spans="1:19" ht="15.75" thickBot="1">
      <c r="A7" s="395" t="s">
        <v>259</v>
      </c>
      <c r="B7" s="351" t="s">
        <v>258</v>
      </c>
      <c r="C7" s="394" t="s">
        <v>257</v>
      </c>
      <c r="D7" s="351" t="s">
        <v>258</v>
      </c>
      <c r="E7" s="350" t="s">
        <v>257</v>
      </c>
      <c r="F7" s="393" t="s">
        <v>256</v>
      </c>
      <c r="G7" s="350" t="s">
        <v>255</v>
      </c>
      <c r="H7" s="353" t="s">
        <v>258</v>
      </c>
      <c r="I7" s="352" t="s">
        <v>257</v>
      </c>
      <c r="J7" s="353" t="s">
        <v>258</v>
      </c>
      <c r="K7" s="352" t="s">
        <v>257</v>
      </c>
      <c r="L7" s="351" t="s">
        <v>258</v>
      </c>
      <c r="M7" s="350" t="s">
        <v>257</v>
      </c>
      <c r="N7" s="351" t="s">
        <v>258</v>
      </c>
      <c r="O7" s="350" t="s">
        <v>257</v>
      </c>
      <c r="P7" s="351" t="s">
        <v>256</v>
      </c>
      <c r="Q7" s="350" t="s">
        <v>255</v>
      </c>
      <c r="R7" s="597"/>
      <c r="S7" s="599"/>
    </row>
    <row r="8" spans="1:19">
      <c r="A8" s="384">
        <v>39579</v>
      </c>
      <c r="B8" s="376"/>
      <c r="C8" s="378"/>
      <c r="D8" s="392"/>
      <c r="E8" s="375"/>
      <c r="F8" s="378"/>
      <c r="G8" s="375"/>
      <c r="H8" s="376"/>
      <c r="I8" s="378"/>
      <c r="J8" s="377"/>
      <c r="K8" s="375"/>
      <c r="L8" s="376"/>
      <c r="M8" s="378"/>
      <c r="N8" s="377"/>
      <c r="O8" s="375"/>
      <c r="P8" s="376"/>
      <c r="Q8" s="375"/>
      <c r="R8" s="391"/>
      <c r="S8" s="390"/>
    </row>
    <row r="9" spans="1:19">
      <c r="A9" s="358" t="s">
        <v>254</v>
      </c>
      <c r="B9" s="369" t="s">
        <v>68</v>
      </c>
      <c r="C9" s="372" t="s">
        <v>68</v>
      </c>
      <c r="D9" s="369" t="s">
        <v>68</v>
      </c>
      <c r="E9" s="370" t="s">
        <v>68</v>
      </c>
      <c r="F9" s="371">
        <v>0</v>
      </c>
      <c r="G9" s="370">
        <v>0</v>
      </c>
      <c r="H9" s="389">
        <v>0</v>
      </c>
      <c r="I9" s="385">
        <f t="shared" ref="I9:I22" si="0">H9/4</f>
        <v>0</v>
      </c>
      <c r="J9" s="389">
        <v>0</v>
      </c>
      <c r="K9" s="385">
        <v>0</v>
      </c>
      <c r="L9" s="388">
        <v>0</v>
      </c>
      <c r="M9" s="387">
        <v>0</v>
      </c>
      <c r="N9" s="388">
        <v>0</v>
      </c>
      <c r="O9" s="387">
        <v>0</v>
      </c>
      <c r="P9" s="388">
        <v>3</v>
      </c>
      <c r="Q9" s="387">
        <v>3</v>
      </c>
      <c r="R9" s="360">
        <v>0</v>
      </c>
      <c r="S9" s="359">
        <v>0</v>
      </c>
    </row>
    <row r="10" spans="1:19">
      <c r="A10" s="358" t="s">
        <v>253</v>
      </c>
      <c r="B10" s="369" t="s">
        <v>68</v>
      </c>
      <c r="C10" s="368" t="s">
        <v>68</v>
      </c>
      <c r="D10" s="369" t="s">
        <v>68</v>
      </c>
      <c r="E10" s="365" t="s">
        <v>68</v>
      </c>
      <c r="F10" s="366">
        <v>2</v>
      </c>
      <c r="G10" s="365">
        <v>0</v>
      </c>
      <c r="H10" s="364">
        <v>0</v>
      </c>
      <c r="I10" s="385">
        <f t="shared" si="0"/>
        <v>0</v>
      </c>
      <c r="J10" s="364">
        <v>0</v>
      </c>
      <c r="K10" s="363">
        <v>0</v>
      </c>
      <c r="L10" s="362">
        <v>0</v>
      </c>
      <c r="M10" s="361">
        <v>0</v>
      </c>
      <c r="N10" s="362">
        <v>0</v>
      </c>
      <c r="O10" s="361">
        <v>0</v>
      </c>
      <c r="P10" s="362">
        <v>1</v>
      </c>
      <c r="Q10" s="361">
        <v>0</v>
      </c>
      <c r="R10" s="360">
        <f>SUM(L10,H10,D10,B10)</f>
        <v>0</v>
      </c>
      <c r="S10" s="359">
        <v>0</v>
      </c>
    </row>
    <row r="11" spans="1:19">
      <c r="A11" s="358" t="s">
        <v>252</v>
      </c>
      <c r="B11" s="367">
        <v>7</v>
      </c>
      <c r="C11" s="368">
        <f t="shared" ref="C11:C22" si="1">B11/3</f>
        <v>2.3333333333333335</v>
      </c>
      <c r="D11" s="367">
        <v>6</v>
      </c>
      <c r="E11" s="365">
        <f t="shared" ref="E11:E22" si="2">D11/3</f>
        <v>2</v>
      </c>
      <c r="F11" s="366">
        <v>0</v>
      </c>
      <c r="G11" s="365">
        <v>2</v>
      </c>
      <c r="H11" s="364">
        <v>6</v>
      </c>
      <c r="I11" s="385">
        <f t="shared" si="0"/>
        <v>1.5</v>
      </c>
      <c r="J11" s="364">
        <v>7</v>
      </c>
      <c r="K11" s="363">
        <v>1.75</v>
      </c>
      <c r="L11" s="362">
        <v>2</v>
      </c>
      <c r="M11" s="361">
        <v>1</v>
      </c>
      <c r="N11" s="362">
        <v>0</v>
      </c>
      <c r="O11" s="361">
        <v>0</v>
      </c>
      <c r="P11" s="362">
        <v>4</v>
      </c>
      <c r="Q11" s="361">
        <v>3</v>
      </c>
      <c r="R11" s="360">
        <v>15</v>
      </c>
      <c r="S11" s="359">
        <v>13</v>
      </c>
    </row>
    <row r="12" spans="1:19">
      <c r="A12" s="358" t="s">
        <v>251</v>
      </c>
      <c r="B12" s="367">
        <v>12</v>
      </c>
      <c r="C12" s="368">
        <f t="shared" si="1"/>
        <v>4</v>
      </c>
      <c r="D12" s="367">
        <v>13</v>
      </c>
      <c r="E12" s="365">
        <f t="shared" si="2"/>
        <v>4.333333333333333</v>
      </c>
      <c r="F12" s="366">
        <v>2</v>
      </c>
      <c r="G12" s="365">
        <v>0</v>
      </c>
      <c r="H12" s="364">
        <v>18</v>
      </c>
      <c r="I12" s="385">
        <f t="shared" si="0"/>
        <v>4.5</v>
      </c>
      <c r="J12" s="364">
        <v>15</v>
      </c>
      <c r="K12" s="363">
        <v>3.75</v>
      </c>
      <c r="L12" s="362">
        <v>4</v>
      </c>
      <c r="M12" s="361">
        <v>2</v>
      </c>
      <c r="N12" s="362">
        <v>5</v>
      </c>
      <c r="O12" s="361">
        <v>2.5</v>
      </c>
      <c r="P12" s="362">
        <v>2</v>
      </c>
      <c r="Q12" s="361">
        <v>7</v>
      </c>
      <c r="R12" s="360">
        <v>34</v>
      </c>
      <c r="S12" s="359">
        <v>33</v>
      </c>
    </row>
    <row r="13" spans="1:19">
      <c r="A13" s="358" t="s">
        <v>250</v>
      </c>
      <c r="B13" s="367">
        <v>10</v>
      </c>
      <c r="C13" s="368">
        <f t="shared" si="1"/>
        <v>3.3333333333333335</v>
      </c>
      <c r="D13" s="367">
        <v>12</v>
      </c>
      <c r="E13" s="365">
        <f t="shared" si="2"/>
        <v>4</v>
      </c>
      <c r="F13" s="366">
        <v>1</v>
      </c>
      <c r="G13" s="365">
        <v>5</v>
      </c>
      <c r="H13" s="364">
        <v>19</v>
      </c>
      <c r="I13" s="385">
        <f t="shared" si="0"/>
        <v>4.75</v>
      </c>
      <c r="J13" s="364">
        <v>18</v>
      </c>
      <c r="K13" s="363">
        <v>4.5</v>
      </c>
      <c r="L13" s="362">
        <v>0</v>
      </c>
      <c r="M13" s="361">
        <v>0</v>
      </c>
      <c r="N13" s="362">
        <v>0</v>
      </c>
      <c r="O13" s="361">
        <v>0</v>
      </c>
      <c r="P13" s="362">
        <v>5</v>
      </c>
      <c r="Q13" s="361">
        <v>10</v>
      </c>
      <c r="R13" s="360">
        <v>29</v>
      </c>
      <c r="S13" s="359">
        <v>30</v>
      </c>
    </row>
    <row r="14" spans="1:19">
      <c r="A14" s="358" t="s">
        <v>249</v>
      </c>
      <c r="B14" s="386">
        <v>16</v>
      </c>
      <c r="C14" s="368">
        <f t="shared" si="1"/>
        <v>5.333333333333333</v>
      </c>
      <c r="D14" s="367">
        <v>16</v>
      </c>
      <c r="E14" s="365">
        <f t="shared" si="2"/>
        <v>5.333333333333333</v>
      </c>
      <c r="F14" s="366">
        <v>5</v>
      </c>
      <c r="G14" s="365">
        <v>3</v>
      </c>
      <c r="H14" s="364">
        <v>9</v>
      </c>
      <c r="I14" s="385">
        <f t="shared" si="0"/>
        <v>2.25</v>
      </c>
      <c r="J14" s="364">
        <v>13</v>
      </c>
      <c r="K14" s="363">
        <v>3.25</v>
      </c>
      <c r="L14" s="362">
        <v>7</v>
      </c>
      <c r="M14" s="361">
        <v>3.5</v>
      </c>
      <c r="N14" s="362">
        <v>4</v>
      </c>
      <c r="O14" s="361">
        <v>2</v>
      </c>
      <c r="P14" s="362">
        <v>5</v>
      </c>
      <c r="Q14" s="361">
        <v>2</v>
      </c>
      <c r="R14" s="360">
        <v>32</v>
      </c>
      <c r="S14" s="359">
        <v>33</v>
      </c>
    </row>
    <row r="15" spans="1:19">
      <c r="A15" s="358" t="s">
        <v>247</v>
      </c>
      <c r="B15" s="367">
        <v>10</v>
      </c>
      <c r="C15" s="368">
        <f t="shared" si="1"/>
        <v>3.3333333333333335</v>
      </c>
      <c r="D15" s="367">
        <v>6</v>
      </c>
      <c r="E15" s="365">
        <f t="shared" si="2"/>
        <v>2</v>
      </c>
      <c r="F15" s="366">
        <v>0</v>
      </c>
      <c r="G15" s="365">
        <v>0</v>
      </c>
      <c r="H15" s="364">
        <v>3</v>
      </c>
      <c r="I15" s="385">
        <f t="shared" si="0"/>
        <v>0.75</v>
      </c>
      <c r="J15" s="364">
        <v>7</v>
      </c>
      <c r="K15" s="363">
        <v>1.75</v>
      </c>
      <c r="L15" s="362">
        <v>8</v>
      </c>
      <c r="M15" s="361">
        <v>4</v>
      </c>
      <c r="N15" s="362">
        <v>8</v>
      </c>
      <c r="O15" s="361">
        <v>4</v>
      </c>
      <c r="P15" s="362">
        <v>1</v>
      </c>
      <c r="Q15" s="361">
        <v>0</v>
      </c>
      <c r="R15" s="360">
        <v>21</v>
      </c>
      <c r="S15" s="359">
        <v>21</v>
      </c>
    </row>
    <row r="16" spans="1:19">
      <c r="A16" s="358" t="s">
        <v>246</v>
      </c>
      <c r="B16" s="367">
        <v>8</v>
      </c>
      <c r="C16" s="368">
        <f t="shared" si="1"/>
        <v>2.6666666666666665</v>
      </c>
      <c r="D16" s="367">
        <v>5</v>
      </c>
      <c r="E16" s="365">
        <f t="shared" si="2"/>
        <v>1.6666666666666667</v>
      </c>
      <c r="F16" s="366">
        <v>1</v>
      </c>
      <c r="G16" s="365">
        <v>3</v>
      </c>
      <c r="H16" s="364">
        <v>9</v>
      </c>
      <c r="I16" s="385">
        <f t="shared" si="0"/>
        <v>2.25</v>
      </c>
      <c r="J16" s="364">
        <v>10</v>
      </c>
      <c r="K16" s="363">
        <v>2.5</v>
      </c>
      <c r="L16" s="362">
        <v>4</v>
      </c>
      <c r="M16" s="361">
        <v>2</v>
      </c>
      <c r="N16" s="362">
        <v>2</v>
      </c>
      <c r="O16" s="361">
        <v>1</v>
      </c>
      <c r="P16" s="362">
        <v>1</v>
      </c>
      <c r="Q16" s="361">
        <v>1</v>
      </c>
      <c r="R16" s="360">
        <v>21</v>
      </c>
      <c r="S16" s="359">
        <v>17</v>
      </c>
    </row>
    <row r="17" spans="1:19">
      <c r="A17" s="358" t="s">
        <v>245</v>
      </c>
      <c r="B17" s="367">
        <v>12</v>
      </c>
      <c r="C17" s="368">
        <f t="shared" si="1"/>
        <v>4</v>
      </c>
      <c r="D17" s="367">
        <v>13</v>
      </c>
      <c r="E17" s="365">
        <f t="shared" si="2"/>
        <v>4.333333333333333</v>
      </c>
      <c r="F17" s="366">
        <v>0</v>
      </c>
      <c r="G17" s="365">
        <v>1</v>
      </c>
      <c r="H17" s="364">
        <v>15</v>
      </c>
      <c r="I17" s="385">
        <f t="shared" si="0"/>
        <v>3.75</v>
      </c>
      <c r="J17" s="364">
        <v>10</v>
      </c>
      <c r="K17" s="363">
        <v>2.5</v>
      </c>
      <c r="L17" s="362">
        <v>10</v>
      </c>
      <c r="M17" s="361">
        <v>5</v>
      </c>
      <c r="N17" s="362">
        <v>17</v>
      </c>
      <c r="O17" s="361">
        <v>8.5</v>
      </c>
      <c r="P17" s="362">
        <v>4</v>
      </c>
      <c r="Q17" s="361">
        <v>7</v>
      </c>
      <c r="R17" s="360">
        <v>37</v>
      </c>
      <c r="S17" s="359">
        <v>40</v>
      </c>
    </row>
    <row r="18" spans="1:19">
      <c r="A18" s="358" t="s">
        <v>244</v>
      </c>
      <c r="B18" s="367">
        <v>10</v>
      </c>
      <c r="C18" s="368">
        <f t="shared" si="1"/>
        <v>3.3333333333333335</v>
      </c>
      <c r="D18" s="367">
        <v>4</v>
      </c>
      <c r="E18" s="365">
        <f t="shared" si="2"/>
        <v>1.3333333333333333</v>
      </c>
      <c r="F18" s="366">
        <v>0</v>
      </c>
      <c r="G18" s="365">
        <v>0</v>
      </c>
      <c r="H18" s="364">
        <v>8</v>
      </c>
      <c r="I18" s="385">
        <f t="shared" si="0"/>
        <v>2</v>
      </c>
      <c r="J18" s="364">
        <v>6</v>
      </c>
      <c r="K18" s="363">
        <v>1.5</v>
      </c>
      <c r="L18" s="362">
        <v>7</v>
      </c>
      <c r="M18" s="361">
        <v>3.5</v>
      </c>
      <c r="N18" s="362">
        <v>6</v>
      </c>
      <c r="O18" s="361">
        <v>3</v>
      </c>
      <c r="P18" s="362">
        <v>3</v>
      </c>
      <c r="Q18" s="361">
        <v>4</v>
      </c>
      <c r="R18" s="360">
        <v>25</v>
      </c>
      <c r="S18" s="359">
        <v>16</v>
      </c>
    </row>
    <row r="19" spans="1:19">
      <c r="A19" s="358" t="s">
        <v>243</v>
      </c>
      <c r="B19" s="367">
        <v>20</v>
      </c>
      <c r="C19" s="368">
        <f t="shared" si="1"/>
        <v>6.666666666666667</v>
      </c>
      <c r="D19" s="367">
        <v>15</v>
      </c>
      <c r="E19" s="365">
        <f t="shared" si="2"/>
        <v>5</v>
      </c>
      <c r="F19" s="366">
        <v>1</v>
      </c>
      <c r="G19" s="365">
        <v>4</v>
      </c>
      <c r="H19" s="364">
        <v>12</v>
      </c>
      <c r="I19" s="385">
        <f t="shared" si="0"/>
        <v>3</v>
      </c>
      <c r="J19" s="364">
        <v>18</v>
      </c>
      <c r="K19" s="363">
        <v>4.5</v>
      </c>
      <c r="L19" s="362">
        <v>0</v>
      </c>
      <c r="M19" s="361">
        <v>0</v>
      </c>
      <c r="N19" s="362">
        <v>2</v>
      </c>
      <c r="O19" s="361">
        <v>1</v>
      </c>
      <c r="P19" s="362">
        <v>7</v>
      </c>
      <c r="Q19" s="361">
        <v>7</v>
      </c>
      <c r="R19" s="360">
        <v>32</v>
      </c>
      <c r="S19" s="359">
        <v>35</v>
      </c>
    </row>
    <row r="20" spans="1:19">
      <c r="A20" s="358" t="s">
        <v>242</v>
      </c>
      <c r="B20" s="367">
        <v>6</v>
      </c>
      <c r="C20" s="368">
        <f t="shared" si="1"/>
        <v>2</v>
      </c>
      <c r="D20" s="367">
        <v>13</v>
      </c>
      <c r="E20" s="365">
        <f t="shared" si="2"/>
        <v>4.333333333333333</v>
      </c>
      <c r="F20" s="366">
        <v>3</v>
      </c>
      <c r="G20" s="365">
        <v>2</v>
      </c>
      <c r="H20" s="364">
        <v>16</v>
      </c>
      <c r="I20" s="385">
        <f t="shared" si="0"/>
        <v>4</v>
      </c>
      <c r="J20" s="364">
        <v>7</v>
      </c>
      <c r="K20" s="363">
        <v>1.75</v>
      </c>
      <c r="L20" s="362">
        <v>4</v>
      </c>
      <c r="M20" s="361">
        <v>2</v>
      </c>
      <c r="N20" s="362">
        <v>2</v>
      </c>
      <c r="O20" s="361">
        <v>1</v>
      </c>
      <c r="P20" s="362">
        <v>3</v>
      </c>
      <c r="Q20" s="361">
        <v>1</v>
      </c>
      <c r="R20" s="360">
        <v>26</v>
      </c>
      <c r="S20" s="359">
        <v>22</v>
      </c>
    </row>
    <row r="21" spans="1:19">
      <c r="A21" s="358" t="s">
        <v>240</v>
      </c>
      <c r="B21" s="367">
        <v>9</v>
      </c>
      <c r="C21" s="368">
        <f t="shared" si="1"/>
        <v>3</v>
      </c>
      <c r="D21" s="367">
        <v>8</v>
      </c>
      <c r="E21" s="365">
        <f t="shared" si="2"/>
        <v>2.6666666666666665</v>
      </c>
      <c r="F21" s="366">
        <v>2</v>
      </c>
      <c r="G21" s="365">
        <v>1</v>
      </c>
      <c r="H21" s="364">
        <v>7</v>
      </c>
      <c r="I21" s="385">
        <f t="shared" si="0"/>
        <v>1.75</v>
      </c>
      <c r="J21" s="364">
        <v>13</v>
      </c>
      <c r="K21" s="363">
        <v>3.25</v>
      </c>
      <c r="L21" s="362">
        <v>19</v>
      </c>
      <c r="M21" s="361">
        <v>9.5</v>
      </c>
      <c r="N21" s="362">
        <v>13</v>
      </c>
      <c r="O21" s="361">
        <v>6.5</v>
      </c>
      <c r="P21" s="362">
        <v>3</v>
      </c>
      <c r="Q21" s="361">
        <v>9</v>
      </c>
      <c r="R21" s="360">
        <v>35</v>
      </c>
      <c r="S21" s="359">
        <v>34</v>
      </c>
    </row>
    <row r="22" spans="1:19" ht="15.75" thickBot="1">
      <c r="A22" s="358" t="s">
        <v>239</v>
      </c>
      <c r="B22" s="356">
        <v>0</v>
      </c>
      <c r="C22" s="368">
        <f t="shared" si="1"/>
        <v>0</v>
      </c>
      <c r="D22" s="356">
        <v>1</v>
      </c>
      <c r="E22" s="365">
        <f t="shared" si="2"/>
        <v>0.33333333333333331</v>
      </c>
      <c r="F22" s="355">
        <v>0</v>
      </c>
      <c r="G22" s="354">
        <v>0</v>
      </c>
      <c r="H22" s="353">
        <v>0</v>
      </c>
      <c r="I22" s="385">
        <f t="shared" si="0"/>
        <v>0</v>
      </c>
      <c r="J22" s="353">
        <v>0</v>
      </c>
      <c r="K22" s="352">
        <v>0</v>
      </c>
      <c r="L22" s="351">
        <v>0</v>
      </c>
      <c r="M22" s="350">
        <v>0</v>
      </c>
      <c r="N22" s="351">
        <v>0</v>
      </c>
      <c r="O22" s="350">
        <v>0</v>
      </c>
      <c r="P22" s="351">
        <v>2</v>
      </c>
      <c r="Q22" s="350">
        <v>4</v>
      </c>
      <c r="R22" s="360">
        <v>0</v>
      </c>
      <c r="S22" s="359">
        <v>1</v>
      </c>
    </row>
    <row r="23" spans="1:19">
      <c r="A23" s="384">
        <v>39671</v>
      </c>
      <c r="B23" s="383"/>
      <c r="C23" s="380"/>
      <c r="D23" s="382"/>
      <c r="E23" s="381"/>
      <c r="F23" s="380"/>
      <c r="G23" s="379"/>
      <c r="H23" s="376"/>
      <c r="I23" s="378"/>
      <c r="J23" s="377"/>
      <c r="K23" s="375"/>
      <c r="L23" s="376"/>
      <c r="M23" s="378"/>
      <c r="N23" s="377"/>
      <c r="O23" s="375"/>
      <c r="P23" s="376"/>
      <c r="Q23" s="375"/>
      <c r="R23" s="374"/>
      <c r="S23" s="373"/>
    </row>
    <row r="24" spans="1:19">
      <c r="A24" s="358" t="s">
        <v>254</v>
      </c>
      <c r="B24" s="369" t="s">
        <v>68</v>
      </c>
      <c r="C24" s="372" t="s">
        <v>68</v>
      </c>
      <c r="D24" s="369" t="s">
        <v>68</v>
      </c>
      <c r="E24" s="370" t="s">
        <v>68</v>
      </c>
      <c r="F24" s="371">
        <v>0</v>
      </c>
      <c r="G24" s="370">
        <v>0</v>
      </c>
      <c r="H24" s="364">
        <v>0</v>
      </c>
      <c r="I24" s="363">
        <v>0</v>
      </c>
      <c r="J24" s="364">
        <v>0</v>
      </c>
      <c r="K24" s="363">
        <v>0</v>
      </c>
      <c r="L24" s="362">
        <v>0</v>
      </c>
      <c r="M24" s="361">
        <v>0</v>
      </c>
      <c r="N24" s="362">
        <v>0</v>
      </c>
      <c r="O24" s="361">
        <v>0</v>
      </c>
      <c r="P24" s="362">
        <v>0</v>
      </c>
      <c r="Q24" s="361">
        <v>1</v>
      </c>
      <c r="R24" s="360">
        <v>0</v>
      </c>
      <c r="S24" s="359">
        <v>0</v>
      </c>
    </row>
    <row r="25" spans="1:19">
      <c r="A25" s="358" t="s">
        <v>253</v>
      </c>
      <c r="B25" s="369" t="s">
        <v>68</v>
      </c>
      <c r="C25" s="368" t="s">
        <v>68</v>
      </c>
      <c r="D25" s="369" t="s">
        <v>68</v>
      </c>
      <c r="E25" s="365" t="s">
        <v>68</v>
      </c>
      <c r="F25" s="366">
        <v>0</v>
      </c>
      <c r="G25" s="365">
        <v>0</v>
      </c>
      <c r="H25" s="364">
        <v>0</v>
      </c>
      <c r="I25" s="363">
        <v>0</v>
      </c>
      <c r="J25" s="364">
        <v>0</v>
      </c>
      <c r="K25" s="363">
        <v>0</v>
      </c>
      <c r="L25" s="362">
        <v>0</v>
      </c>
      <c r="M25" s="361">
        <v>0</v>
      </c>
      <c r="N25" s="362">
        <v>0</v>
      </c>
      <c r="O25" s="361">
        <v>0</v>
      </c>
      <c r="P25" s="362">
        <v>2</v>
      </c>
      <c r="Q25" s="361">
        <v>1</v>
      </c>
      <c r="R25" s="360">
        <v>0</v>
      </c>
      <c r="S25" s="359">
        <v>0</v>
      </c>
    </row>
    <row r="26" spans="1:19">
      <c r="A26" s="358" t="s">
        <v>252</v>
      </c>
      <c r="B26" s="367" t="s">
        <v>241</v>
      </c>
      <c r="C26" s="368" t="s">
        <v>241</v>
      </c>
      <c r="D26" s="367" t="s">
        <v>241</v>
      </c>
      <c r="E26" s="365" t="s">
        <v>241</v>
      </c>
      <c r="F26" s="366" t="s">
        <v>241</v>
      </c>
      <c r="G26" s="365" t="s">
        <v>241</v>
      </c>
      <c r="H26" s="364" t="s">
        <v>241</v>
      </c>
      <c r="I26" s="363" t="s">
        <v>241</v>
      </c>
      <c r="J26" s="364" t="s">
        <v>241</v>
      </c>
      <c r="K26" s="363" t="s">
        <v>241</v>
      </c>
      <c r="L26" s="362" t="s">
        <v>241</v>
      </c>
      <c r="M26" s="361" t="s">
        <v>241</v>
      </c>
      <c r="N26" s="362" t="s">
        <v>241</v>
      </c>
      <c r="O26" s="361" t="s">
        <v>241</v>
      </c>
      <c r="P26" s="362" t="s">
        <v>241</v>
      </c>
      <c r="Q26" s="361" t="s">
        <v>241</v>
      </c>
      <c r="R26" s="360">
        <v>0</v>
      </c>
      <c r="S26" s="359">
        <v>0</v>
      </c>
    </row>
    <row r="27" spans="1:19">
      <c r="A27" s="358" t="s">
        <v>251</v>
      </c>
      <c r="B27" s="367">
        <v>7</v>
      </c>
      <c r="C27" s="368">
        <f>B27/3</f>
        <v>2.3333333333333335</v>
      </c>
      <c r="D27" s="367">
        <v>4</v>
      </c>
      <c r="E27" s="365">
        <v>1.3333333333333333</v>
      </c>
      <c r="F27" s="366">
        <v>1</v>
      </c>
      <c r="G27" s="365">
        <v>1</v>
      </c>
      <c r="H27" s="364">
        <v>17</v>
      </c>
      <c r="I27" s="363">
        <v>4.25</v>
      </c>
      <c r="J27" s="364">
        <v>12</v>
      </c>
      <c r="K27" s="363">
        <v>3</v>
      </c>
      <c r="L27" s="362">
        <v>7</v>
      </c>
      <c r="M27" s="361">
        <v>3.5</v>
      </c>
      <c r="N27" s="362">
        <v>8</v>
      </c>
      <c r="O27" s="361">
        <v>4</v>
      </c>
      <c r="P27" s="362">
        <v>3</v>
      </c>
      <c r="Q27" s="361">
        <v>5</v>
      </c>
      <c r="R27" s="360">
        <v>31</v>
      </c>
      <c r="S27" s="359">
        <v>24</v>
      </c>
    </row>
    <row r="28" spans="1:19">
      <c r="A28" s="358" t="s">
        <v>250</v>
      </c>
      <c r="B28" s="367">
        <v>13</v>
      </c>
      <c r="C28" s="368">
        <f>B28/3</f>
        <v>4.333333333333333</v>
      </c>
      <c r="D28" s="367">
        <v>10</v>
      </c>
      <c r="E28" s="365">
        <v>3.3333333333333335</v>
      </c>
      <c r="F28" s="366">
        <v>2</v>
      </c>
      <c r="G28" s="365">
        <v>2</v>
      </c>
      <c r="H28" s="364">
        <v>19</v>
      </c>
      <c r="I28" s="363">
        <v>4.75</v>
      </c>
      <c r="J28" s="364">
        <v>16</v>
      </c>
      <c r="K28" s="363">
        <v>4</v>
      </c>
      <c r="L28" s="362">
        <v>12</v>
      </c>
      <c r="M28" s="361">
        <v>6</v>
      </c>
      <c r="N28" s="362">
        <v>14</v>
      </c>
      <c r="O28" s="361">
        <v>7</v>
      </c>
      <c r="P28" s="362">
        <v>6</v>
      </c>
      <c r="Q28" s="361">
        <v>8</v>
      </c>
      <c r="R28" s="360">
        <v>44</v>
      </c>
      <c r="S28" s="359">
        <v>40</v>
      </c>
    </row>
    <row r="29" spans="1:19">
      <c r="A29" s="358" t="s">
        <v>249</v>
      </c>
      <c r="B29" s="367" t="s">
        <v>241</v>
      </c>
      <c r="C29" s="368" t="s">
        <v>241</v>
      </c>
      <c r="D29" s="367" t="s">
        <v>241</v>
      </c>
      <c r="E29" s="365" t="s">
        <v>241</v>
      </c>
      <c r="F29" s="366" t="s">
        <v>241</v>
      </c>
      <c r="G29" s="365" t="s">
        <v>241</v>
      </c>
      <c r="H29" s="364" t="s">
        <v>248</v>
      </c>
      <c r="I29" s="363" t="s">
        <v>241</v>
      </c>
      <c r="J29" s="364" t="s">
        <v>241</v>
      </c>
      <c r="K29" s="363" t="s">
        <v>241</v>
      </c>
      <c r="L29" s="362" t="s">
        <v>241</v>
      </c>
      <c r="M29" s="361" t="s">
        <v>241</v>
      </c>
      <c r="N29" s="362" t="s">
        <v>241</v>
      </c>
      <c r="O29" s="361" t="s">
        <v>241</v>
      </c>
      <c r="P29" s="362" t="s">
        <v>241</v>
      </c>
      <c r="Q29" s="361" t="s">
        <v>241</v>
      </c>
      <c r="R29" s="360">
        <v>0</v>
      </c>
      <c r="S29" s="359">
        <v>0</v>
      </c>
    </row>
    <row r="30" spans="1:19">
      <c r="A30" s="358" t="s">
        <v>247</v>
      </c>
      <c r="B30" s="367">
        <v>19</v>
      </c>
      <c r="C30" s="368">
        <f>B30/3</f>
        <v>6.333333333333333</v>
      </c>
      <c r="D30" s="367">
        <v>8</v>
      </c>
      <c r="E30" s="365">
        <v>2.6666666666666665</v>
      </c>
      <c r="F30" s="366">
        <v>0</v>
      </c>
      <c r="G30" s="365">
        <v>0</v>
      </c>
      <c r="H30" s="364">
        <v>15</v>
      </c>
      <c r="I30" s="363">
        <v>3.75</v>
      </c>
      <c r="J30" s="364">
        <v>11</v>
      </c>
      <c r="K30" s="363">
        <v>2.75</v>
      </c>
      <c r="L30" s="362">
        <v>5</v>
      </c>
      <c r="M30" s="361">
        <v>2.5</v>
      </c>
      <c r="N30" s="362">
        <v>10</v>
      </c>
      <c r="O30" s="361">
        <v>5</v>
      </c>
      <c r="P30" s="362">
        <v>2</v>
      </c>
      <c r="Q30" s="361">
        <v>1</v>
      </c>
      <c r="R30" s="360">
        <v>39</v>
      </c>
      <c r="S30" s="359">
        <v>29</v>
      </c>
    </row>
    <row r="31" spans="1:19">
      <c r="A31" s="358" t="s">
        <v>246</v>
      </c>
      <c r="B31" s="367">
        <v>24</v>
      </c>
      <c r="C31" s="368">
        <f>B31/3</f>
        <v>8</v>
      </c>
      <c r="D31" s="367">
        <v>19</v>
      </c>
      <c r="E31" s="365">
        <v>6.333333333333333</v>
      </c>
      <c r="F31" s="366">
        <v>0</v>
      </c>
      <c r="G31" s="365">
        <v>1</v>
      </c>
      <c r="H31" s="364">
        <v>21</v>
      </c>
      <c r="I31" s="363">
        <v>5.25</v>
      </c>
      <c r="J31" s="364">
        <v>18</v>
      </c>
      <c r="K31" s="363">
        <v>4.5</v>
      </c>
      <c r="L31" s="362">
        <v>0</v>
      </c>
      <c r="M31" s="361">
        <v>0</v>
      </c>
      <c r="N31" s="362">
        <v>0</v>
      </c>
      <c r="O31" s="361">
        <v>0</v>
      </c>
      <c r="P31" s="362">
        <v>0</v>
      </c>
      <c r="Q31" s="361">
        <v>0</v>
      </c>
      <c r="R31" s="360">
        <v>45</v>
      </c>
      <c r="S31" s="359">
        <v>37</v>
      </c>
    </row>
    <row r="32" spans="1:19">
      <c r="A32" s="358" t="s">
        <v>245</v>
      </c>
      <c r="B32" s="367" t="s">
        <v>241</v>
      </c>
      <c r="C32" s="368" t="s">
        <v>241</v>
      </c>
      <c r="D32" s="367" t="s">
        <v>241</v>
      </c>
      <c r="E32" s="365" t="s">
        <v>241</v>
      </c>
      <c r="F32" s="366" t="s">
        <v>241</v>
      </c>
      <c r="G32" s="365" t="s">
        <v>241</v>
      </c>
      <c r="H32" s="364" t="s">
        <v>241</v>
      </c>
      <c r="I32" s="363" t="s">
        <v>241</v>
      </c>
      <c r="J32" s="364" t="s">
        <v>241</v>
      </c>
      <c r="K32" s="363" t="s">
        <v>241</v>
      </c>
      <c r="L32" s="362" t="s">
        <v>241</v>
      </c>
      <c r="M32" s="361" t="s">
        <v>241</v>
      </c>
      <c r="N32" s="362" t="s">
        <v>241</v>
      </c>
      <c r="O32" s="361" t="s">
        <v>241</v>
      </c>
      <c r="P32" s="362" t="s">
        <v>241</v>
      </c>
      <c r="Q32" s="361" t="s">
        <v>241</v>
      </c>
      <c r="R32" s="360">
        <v>0</v>
      </c>
      <c r="S32" s="359">
        <v>0</v>
      </c>
    </row>
    <row r="33" spans="1:19">
      <c r="A33" s="358" t="s">
        <v>244</v>
      </c>
      <c r="B33" s="367">
        <v>4</v>
      </c>
      <c r="C33" s="368">
        <f>B33/3</f>
        <v>1.3333333333333333</v>
      </c>
      <c r="D33" s="367">
        <v>6</v>
      </c>
      <c r="E33" s="365">
        <v>2</v>
      </c>
      <c r="F33" s="366">
        <v>0</v>
      </c>
      <c r="G33" s="365">
        <v>0</v>
      </c>
      <c r="H33" s="364">
        <v>7</v>
      </c>
      <c r="I33" s="363">
        <v>1.75</v>
      </c>
      <c r="J33" s="364">
        <v>6</v>
      </c>
      <c r="K33" s="363">
        <v>1.5</v>
      </c>
      <c r="L33" s="362">
        <v>0</v>
      </c>
      <c r="M33" s="361">
        <v>0</v>
      </c>
      <c r="N33" s="362">
        <v>0</v>
      </c>
      <c r="O33" s="361">
        <v>0</v>
      </c>
      <c r="P33" s="362">
        <v>1</v>
      </c>
      <c r="Q33" s="361">
        <v>1</v>
      </c>
      <c r="R33" s="360">
        <v>11</v>
      </c>
      <c r="S33" s="359">
        <v>12</v>
      </c>
    </row>
    <row r="34" spans="1:19">
      <c r="A34" s="358" t="s">
        <v>243</v>
      </c>
      <c r="B34" s="367">
        <v>13</v>
      </c>
      <c r="C34" s="368">
        <f>B34/3</f>
        <v>4.333333333333333</v>
      </c>
      <c r="D34" s="367">
        <v>15</v>
      </c>
      <c r="E34" s="365">
        <v>5</v>
      </c>
      <c r="F34" s="366">
        <v>5</v>
      </c>
      <c r="G34" s="365">
        <v>2</v>
      </c>
      <c r="H34" s="364">
        <v>24</v>
      </c>
      <c r="I34" s="363">
        <v>6</v>
      </c>
      <c r="J34" s="364">
        <v>19</v>
      </c>
      <c r="K34" s="363">
        <v>4.75</v>
      </c>
      <c r="L34" s="362">
        <v>0</v>
      </c>
      <c r="M34" s="361">
        <v>0</v>
      </c>
      <c r="N34" s="362">
        <v>0</v>
      </c>
      <c r="O34" s="361">
        <v>0</v>
      </c>
      <c r="P34" s="362">
        <v>4</v>
      </c>
      <c r="Q34" s="361">
        <v>2</v>
      </c>
      <c r="R34" s="360">
        <v>37</v>
      </c>
      <c r="S34" s="359">
        <v>34</v>
      </c>
    </row>
    <row r="35" spans="1:19">
      <c r="A35" s="358" t="s">
        <v>242</v>
      </c>
      <c r="B35" s="367" t="s">
        <v>241</v>
      </c>
      <c r="C35" s="368" t="s">
        <v>241</v>
      </c>
      <c r="D35" s="367" t="s">
        <v>241</v>
      </c>
      <c r="E35" s="365" t="s">
        <v>241</v>
      </c>
      <c r="F35" s="366" t="s">
        <v>241</v>
      </c>
      <c r="G35" s="365" t="s">
        <v>241</v>
      </c>
      <c r="H35" s="364" t="s">
        <v>241</v>
      </c>
      <c r="I35" s="363" t="s">
        <v>241</v>
      </c>
      <c r="J35" s="364" t="s">
        <v>241</v>
      </c>
      <c r="K35" s="363" t="s">
        <v>241</v>
      </c>
      <c r="L35" s="362" t="s">
        <v>241</v>
      </c>
      <c r="M35" s="361" t="s">
        <v>241</v>
      </c>
      <c r="N35" s="362" t="s">
        <v>241</v>
      </c>
      <c r="O35" s="361" t="s">
        <v>241</v>
      </c>
      <c r="P35" s="362" t="s">
        <v>241</v>
      </c>
      <c r="Q35" s="361" t="s">
        <v>241</v>
      </c>
      <c r="R35" s="360">
        <v>0</v>
      </c>
      <c r="S35" s="359">
        <v>0</v>
      </c>
    </row>
    <row r="36" spans="1:19">
      <c r="A36" s="358" t="s">
        <v>240</v>
      </c>
      <c r="B36" s="367">
        <v>18</v>
      </c>
      <c r="C36" s="368">
        <v>6</v>
      </c>
      <c r="D36" s="367">
        <v>22</v>
      </c>
      <c r="E36" s="365">
        <v>7.333333333333333</v>
      </c>
      <c r="F36" s="366">
        <v>0</v>
      </c>
      <c r="G36" s="365">
        <v>0</v>
      </c>
      <c r="H36" s="364">
        <v>12</v>
      </c>
      <c r="I36" s="363">
        <v>3</v>
      </c>
      <c r="J36" s="364">
        <v>9</v>
      </c>
      <c r="K36" s="363">
        <v>2.25</v>
      </c>
      <c r="L36" s="362">
        <v>3</v>
      </c>
      <c r="M36" s="361">
        <v>1.5</v>
      </c>
      <c r="N36" s="362">
        <v>0</v>
      </c>
      <c r="O36" s="361">
        <v>0</v>
      </c>
      <c r="P36" s="362">
        <v>0</v>
      </c>
      <c r="Q36" s="361">
        <v>0</v>
      </c>
      <c r="R36" s="360">
        <v>33</v>
      </c>
      <c r="S36" s="359">
        <v>31</v>
      </c>
    </row>
    <row r="37" spans="1:19" ht="15.75" thickBot="1">
      <c r="A37" s="358" t="s">
        <v>239</v>
      </c>
      <c r="B37" s="356">
        <v>3</v>
      </c>
      <c r="C37" s="357">
        <v>1</v>
      </c>
      <c r="D37" s="356">
        <v>3</v>
      </c>
      <c r="E37" s="354">
        <v>1</v>
      </c>
      <c r="F37" s="355">
        <v>1</v>
      </c>
      <c r="G37" s="354">
        <v>1</v>
      </c>
      <c r="H37" s="353">
        <v>0</v>
      </c>
      <c r="I37" s="352">
        <v>0</v>
      </c>
      <c r="J37" s="353">
        <v>0</v>
      </c>
      <c r="K37" s="352">
        <v>0</v>
      </c>
      <c r="L37" s="351">
        <v>7</v>
      </c>
      <c r="M37" s="350">
        <v>3.5</v>
      </c>
      <c r="N37" s="351">
        <v>1</v>
      </c>
      <c r="O37" s="350">
        <v>0.5</v>
      </c>
      <c r="P37" s="351">
        <v>2</v>
      </c>
      <c r="Q37" s="350">
        <v>0</v>
      </c>
      <c r="R37" s="349">
        <v>10</v>
      </c>
      <c r="S37" s="348">
        <v>4</v>
      </c>
    </row>
    <row r="38" spans="1:19">
      <c r="A38" s="346"/>
      <c r="B38" s="346"/>
      <c r="C38" s="346"/>
      <c r="D38" s="346"/>
      <c r="E38" s="346"/>
      <c r="F38" s="346"/>
      <c r="G38" s="346"/>
      <c r="H38" s="347"/>
      <c r="I38" s="347"/>
      <c r="J38" s="347"/>
      <c r="K38" s="347"/>
      <c r="L38" s="346"/>
      <c r="M38" s="346"/>
      <c r="N38" s="346"/>
      <c r="O38" s="346"/>
      <c r="P38" s="346"/>
      <c r="Q38" s="344"/>
      <c r="R38" s="345"/>
      <c r="S38" s="344"/>
    </row>
    <row r="40" spans="1:19">
      <c r="A40" s="343" t="s">
        <v>238</v>
      </c>
    </row>
  </sheetData>
  <mergeCells count="2">
    <mergeCell ref="R6:R7"/>
    <mergeCell ref="S6:S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20"/>
  <sheetViews>
    <sheetView topLeftCell="A5" zoomScale="60" zoomScaleNormal="60" workbookViewId="0">
      <selection activeCell="N12" sqref="N12"/>
    </sheetView>
  </sheetViews>
  <sheetFormatPr defaultRowHeight="15"/>
  <cols>
    <col min="1" max="1" width="10.85546875" bestFit="1" customWidth="1"/>
    <col min="2" max="2" width="9.7109375" bestFit="1" customWidth="1"/>
    <col min="14" max="17" width="11.140625" customWidth="1"/>
    <col min="18" max="18" width="21.5703125" customWidth="1"/>
  </cols>
  <sheetData>
    <row r="1" spans="1:18">
      <c r="A1" s="530" t="s">
        <v>0</v>
      </c>
      <c r="B1" s="531"/>
      <c r="C1" s="531"/>
      <c r="D1" s="531"/>
    </row>
    <row r="3" spans="1:18">
      <c r="A3" s="1" t="s">
        <v>1</v>
      </c>
      <c r="B3" s="85">
        <v>39579</v>
      </c>
    </row>
    <row r="4" spans="1:18" ht="15.75" thickBot="1">
      <c r="A4" s="1"/>
    </row>
    <row r="5" spans="1:18" s="2" customFormat="1" ht="30.75" customHeight="1" thickBot="1">
      <c r="B5" s="532" t="s">
        <v>19</v>
      </c>
      <c r="C5" s="533"/>
      <c r="D5" s="532" t="s">
        <v>20</v>
      </c>
      <c r="E5" s="533"/>
      <c r="F5" s="536" t="s">
        <v>23</v>
      </c>
      <c r="G5" s="536"/>
      <c r="H5" s="536"/>
      <c r="I5" s="536"/>
      <c r="J5" s="536"/>
      <c r="K5" s="536"/>
      <c r="L5" s="536"/>
      <c r="M5" s="535"/>
      <c r="N5" s="537" t="s">
        <v>32</v>
      </c>
      <c r="O5" s="538"/>
      <c r="P5" s="539"/>
      <c r="Q5" s="540"/>
    </row>
    <row r="6" spans="1:18" s="3" customFormat="1" ht="30.75" thickBot="1">
      <c r="A6" s="36" t="s">
        <v>16</v>
      </c>
      <c r="B6" s="43" t="s">
        <v>17</v>
      </c>
      <c r="C6" s="64" t="s">
        <v>18</v>
      </c>
      <c r="D6" s="43" t="s">
        <v>17</v>
      </c>
      <c r="E6" s="64" t="s">
        <v>18</v>
      </c>
      <c r="F6" s="65" t="s">
        <v>24</v>
      </c>
      <c r="G6" s="65" t="s">
        <v>25</v>
      </c>
      <c r="H6" s="65" t="s">
        <v>26</v>
      </c>
      <c r="I6" s="65" t="s">
        <v>27</v>
      </c>
      <c r="J6" s="65" t="s">
        <v>28</v>
      </c>
      <c r="K6" s="65" t="s">
        <v>29</v>
      </c>
      <c r="L6" s="38" t="s">
        <v>30</v>
      </c>
      <c r="M6" s="37" t="s">
        <v>31</v>
      </c>
      <c r="N6" s="66" t="s">
        <v>33</v>
      </c>
      <c r="O6" s="67" t="s">
        <v>34</v>
      </c>
      <c r="P6" s="79" t="s">
        <v>65</v>
      </c>
      <c r="Q6" s="69" t="s">
        <v>69</v>
      </c>
      <c r="R6" s="35" t="s">
        <v>66</v>
      </c>
    </row>
    <row r="7" spans="1:18">
      <c r="A7" s="7" t="s">
        <v>2</v>
      </c>
      <c r="B7" s="9">
        <v>51</v>
      </c>
      <c r="C7" s="15">
        <v>28</v>
      </c>
      <c r="D7" s="9">
        <v>4</v>
      </c>
      <c r="E7" s="15">
        <v>5</v>
      </c>
      <c r="F7" s="17">
        <v>2</v>
      </c>
      <c r="G7" s="17">
        <v>1</v>
      </c>
      <c r="H7" s="17">
        <v>1</v>
      </c>
      <c r="I7" s="17">
        <v>1</v>
      </c>
      <c r="J7" s="17">
        <v>0</v>
      </c>
      <c r="K7" s="17">
        <v>3</v>
      </c>
      <c r="L7" s="17">
        <v>0</v>
      </c>
      <c r="M7" s="15">
        <v>0</v>
      </c>
      <c r="N7" s="9">
        <v>5</v>
      </c>
      <c r="O7" s="140" t="s">
        <v>68</v>
      </c>
      <c r="P7" s="139" t="s">
        <v>68</v>
      </c>
      <c r="Q7" s="72">
        <v>0</v>
      </c>
      <c r="R7" s="124"/>
    </row>
    <row r="8" spans="1:18">
      <c r="A8" s="39" t="s">
        <v>3</v>
      </c>
      <c r="B8" s="103">
        <v>142</v>
      </c>
      <c r="C8" s="104">
        <v>65</v>
      </c>
      <c r="D8" s="103">
        <v>17</v>
      </c>
      <c r="E8" s="104">
        <v>22</v>
      </c>
      <c r="F8" s="105">
        <v>7</v>
      </c>
      <c r="G8" s="105">
        <v>2</v>
      </c>
      <c r="H8" s="105">
        <v>7</v>
      </c>
      <c r="I8" s="105">
        <v>7</v>
      </c>
      <c r="J8" s="105">
        <v>6</v>
      </c>
      <c r="K8" s="105">
        <v>6</v>
      </c>
      <c r="L8" s="105">
        <v>6</v>
      </c>
      <c r="M8" s="104">
        <v>19</v>
      </c>
      <c r="N8" s="103">
        <v>9</v>
      </c>
      <c r="O8" s="106" t="s">
        <v>68</v>
      </c>
      <c r="P8" s="106" t="s">
        <v>68</v>
      </c>
      <c r="Q8" s="107">
        <v>0</v>
      </c>
      <c r="R8" s="41"/>
    </row>
    <row r="9" spans="1:18">
      <c r="A9" s="39" t="s">
        <v>4</v>
      </c>
      <c r="B9" s="19">
        <v>195</v>
      </c>
      <c r="C9" s="20">
        <v>96</v>
      </c>
      <c r="D9" s="19">
        <v>36</v>
      </c>
      <c r="E9" s="20">
        <v>38</v>
      </c>
      <c r="F9" s="21">
        <v>19</v>
      </c>
      <c r="G9" s="21">
        <v>5</v>
      </c>
      <c r="H9" s="21">
        <v>9</v>
      </c>
      <c r="I9" s="21">
        <v>15</v>
      </c>
      <c r="J9" s="21">
        <v>13</v>
      </c>
      <c r="K9" s="21">
        <v>9</v>
      </c>
      <c r="L9" s="21">
        <v>4</v>
      </c>
      <c r="M9" s="20">
        <v>7</v>
      </c>
      <c r="N9" s="19">
        <v>14</v>
      </c>
      <c r="O9" s="73" t="s">
        <v>68</v>
      </c>
      <c r="P9" s="75" t="s">
        <v>68</v>
      </c>
      <c r="Q9" s="74">
        <v>2</v>
      </c>
      <c r="R9" s="41"/>
    </row>
    <row r="10" spans="1:18">
      <c r="A10" s="39" t="s">
        <v>5</v>
      </c>
      <c r="B10" s="19">
        <v>186</v>
      </c>
      <c r="C10" s="20">
        <v>137</v>
      </c>
      <c r="D10" s="19">
        <v>43</v>
      </c>
      <c r="E10" s="20">
        <v>66</v>
      </c>
      <c r="F10" s="21">
        <v>11</v>
      </c>
      <c r="G10" s="21">
        <v>13</v>
      </c>
      <c r="H10" s="21">
        <v>14</v>
      </c>
      <c r="I10" s="21">
        <v>21</v>
      </c>
      <c r="J10" s="21">
        <v>11</v>
      </c>
      <c r="K10" s="21">
        <v>21</v>
      </c>
      <c r="L10" s="21">
        <v>4</v>
      </c>
      <c r="M10" s="20">
        <v>2</v>
      </c>
      <c r="N10" s="19">
        <v>11</v>
      </c>
      <c r="O10" s="138" t="s">
        <v>68</v>
      </c>
      <c r="P10" s="137" t="s">
        <v>68</v>
      </c>
      <c r="Q10" s="74">
        <v>0</v>
      </c>
      <c r="R10" s="41"/>
    </row>
    <row r="11" spans="1:18">
      <c r="A11" s="39" t="s">
        <v>6</v>
      </c>
      <c r="B11" s="103">
        <v>166</v>
      </c>
      <c r="C11" s="104">
        <v>155</v>
      </c>
      <c r="D11" s="103">
        <v>50</v>
      </c>
      <c r="E11" s="104">
        <v>54</v>
      </c>
      <c r="F11" s="105">
        <v>24</v>
      </c>
      <c r="G11" s="105">
        <v>14</v>
      </c>
      <c r="H11" s="105">
        <v>10</v>
      </c>
      <c r="I11" s="105">
        <v>30</v>
      </c>
      <c r="J11" s="105">
        <v>10</v>
      </c>
      <c r="K11" s="105">
        <v>12</v>
      </c>
      <c r="L11" s="105">
        <v>41</v>
      </c>
      <c r="M11" s="104">
        <v>28</v>
      </c>
      <c r="N11" s="103">
        <v>12</v>
      </c>
      <c r="O11" s="106">
        <v>5</v>
      </c>
      <c r="P11" s="110" t="s">
        <v>68</v>
      </c>
      <c r="Q11" s="109">
        <v>2</v>
      </c>
      <c r="R11" s="41"/>
    </row>
    <row r="12" spans="1:18">
      <c r="A12" s="39" t="s">
        <v>7</v>
      </c>
      <c r="B12" s="19">
        <v>175</v>
      </c>
      <c r="C12" s="20">
        <v>170</v>
      </c>
      <c r="D12" s="19">
        <v>31</v>
      </c>
      <c r="E12" s="20">
        <v>52</v>
      </c>
      <c r="F12" s="21">
        <v>12</v>
      </c>
      <c r="G12" s="21">
        <v>9</v>
      </c>
      <c r="H12" s="21">
        <v>7</v>
      </c>
      <c r="I12" s="21">
        <v>26</v>
      </c>
      <c r="J12" s="21">
        <v>6</v>
      </c>
      <c r="K12" s="21">
        <v>16</v>
      </c>
      <c r="L12" s="21">
        <v>6</v>
      </c>
      <c r="M12" s="20">
        <v>18</v>
      </c>
      <c r="N12" s="19">
        <v>13</v>
      </c>
      <c r="O12" s="73">
        <v>7</v>
      </c>
      <c r="P12" s="75" t="s">
        <v>68</v>
      </c>
      <c r="Q12" s="74">
        <v>0</v>
      </c>
      <c r="R12" s="41"/>
    </row>
    <row r="13" spans="1:18">
      <c r="A13" s="41" t="s">
        <v>8</v>
      </c>
      <c r="B13" s="29">
        <v>122</v>
      </c>
      <c r="C13" s="30">
        <v>264</v>
      </c>
      <c r="D13" s="29">
        <v>36</v>
      </c>
      <c r="E13" s="30">
        <v>61</v>
      </c>
      <c r="F13" s="31">
        <v>13</v>
      </c>
      <c r="G13" s="31">
        <v>8</v>
      </c>
      <c r="H13" s="31">
        <v>8</v>
      </c>
      <c r="I13" s="31">
        <v>39</v>
      </c>
      <c r="J13" s="31">
        <v>9</v>
      </c>
      <c r="K13" s="31">
        <v>14</v>
      </c>
      <c r="L13" s="31">
        <v>3</v>
      </c>
      <c r="M13" s="30">
        <v>13</v>
      </c>
      <c r="N13" s="29">
        <v>15</v>
      </c>
      <c r="O13" s="31">
        <v>14</v>
      </c>
      <c r="P13" s="75" t="s">
        <v>68</v>
      </c>
      <c r="Q13" s="74">
        <v>0</v>
      </c>
      <c r="R13" s="41"/>
    </row>
    <row r="14" spans="1:18">
      <c r="A14" s="40" t="s">
        <v>9</v>
      </c>
      <c r="B14" s="24">
        <v>160</v>
      </c>
      <c r="C14" s="25">
        <v>176</v>
      </c>
      <c r="D14" s="24">
        <v>31</v>
      </c>
      <c r="E14" s="25">
        <v>49</v>
      </c>
      <c r="F14" s="26">
        <v>8</v>
      </c>
      <c r="G14" s="26">
        <v>14</v>
      </c>
      <c r="H14" s="26">
        <v>10</v>
      </c>
      <c r="I14" s="26">
        <v>14</v>
      </c>
      <c r="J14" s="26">
        <v>10</v>
      </c>
      <c r="K14" s="26">
        <v>15</v>
      </c>
      <c r="L14" s="26">
        <v>14</v>
      </c>
      <c r="M14" s="25">
        <v>12</v>
      </c>
      <c r="N14" s="24">
        <v>2</v>
      </c>
      <c r="O14" s="76">
        <v>12</v>
      </c>
      <c r="P14" s="75" t="s">
        <v>68</v>
      </c>
      <c r="Q14" s="74">
        <v>2</v>
      </c>
      <c r="R14" s="41"/>
    </row>
    <row r="15" spans="1:18">
      <c r="A15" s="40" t="s">
        <v>10</v>
      </c>
      <c r="B15" s="24">
        <v>183</v>
      </c>
      <c r="C15" s="25">
        <v>124</v>
      </c>
      <c r="D15" s="24">
        <v>42</v>
      </c>
      <c r="E15" s="25">
        <v>32</v>
      </c>
      <c r="F15" s="26">
        <v>21</v>
      </c>
      <c r="G15" s="26">
        <v>7</v>
      </c>
      <c r="H15" s="26">
        <v>14</v>
      </c>
      <c r="I15" s="26">
        <v>23</v>
      </c>
      <c r="J15" s="26">
        <v>4</v>
      </c>
      <c r="K15" s="26">
        <v>5</v>
      </c>
      <c r="L15" s="26">
        <v>20</v>
      </c>
      <c r="M15" s="25">
        <v>13</v>
      </c>
      <c r="N15" s="24">
        <v>7</v>
      </c>
      <c r="O15" s="76">
        <v>23</v>
      </c>
      <c r="P15" s="75" t="s">
        <v>68</v>
      </c>
      <c r="Q15" s="74">
        <v>1</v>
      </c>
      <c r="R15" s="41"/>
    </row>
    <row r="16" spans="1:18">
      <c r="A16" s="40" t="s">
        <v>11</v>
      </c>
      <c r="B16" s="24">
        <v>195</v>
      </c>
      <c r="C16" s="25">
        <v>193</v>
      </c>
      <c r="D16" s="24">
        <v>25</v>
      </c>
      <c r="E16" s="25">
        <v>58</v>
      </c>
      <c r="F16" s="26">
        <v>12</v>
      </c>
      <c r="G16" s="26">
        <v>5</v>
      </c>
      <c r="H16" s="26">
        <v>8</v>
      </c>
      <c r="I16" s="26">
        <v>44</v>
      </c>
      <c r="J16" s="26">
        <v>2</v>
      </c>
      <c r="K16" s="26">
        <v>12</v>
      </c>
      <c r="L16" s="26">
        <v>15</v>
      </c>
      <c r="M16" s="25">
        <v>6</v>
      </c>
      <c r="N16" s="24">
        <v>5</v>
      </c>
      <c r="O16" s="25">
        <v>24</v>
      </c>
      <c r="P16" s="75" t="s">
        <v>68</v>
      </c>
      <c r="Q16" s="74">
        <v>0</v>
      </c>
      <c r="R16" s="41"/>
    </row>
    <row r="17" spans="1:18">
      <c r="A17" s="40" t="s">
        <v>12</v>
      </c>
      <c r="B17" s="24">
        <v>202</v>
      </c>
      <c r="C17" s="25">
        <v>163</v>
      </c>
      <c r="D17" s="24">
        <v>32</v>
      </c>
      <c r="E17" s="25">
        <v>34</v>
      </c>
      <c r="F17" s="26">
        <v>26</v>
      </c>
      <c r="G17" s="26">
        <v>1</v>
      </c>
      <c r="H17" s="26">
        <v>6</v>
      </c>
      <c r="I17" s="26">
        <v>20</v>
      </c>
      <c r="J17" s="26">
        <v>1</v>
      </c>
      <c r="K17" s="26">
        <v>9</v>
      </c>
      <c r="L17" s="26">
        <v>18</v>
      </c>
      <c r="M17" s="25">
        <v>12</v>
      </c>
      <c r="N17" s="24">
        <v>3</v>
      </c>
      <c r="O17" s="76">
        <v>27</v>
      </c>
      <c r="P17" s="75" t="s">
        <v>68</v>
      </c>
      <c r="Q17" s="74">
        <v>1</v>
      </c>
      <c r="R17" s="41"/>
    </row>
    <row r="18" spans="1:18">
      <c r="A18" s="40" t="s">
        <v>13</v>
      </c>
      <c r="B18" s="24">
        <v>191</v>
      </c>
      <c r="C18" s="25">
        <v>240</v>
      </c>
      <c r="D18" s="24">
        <v>21</v>
      </c>
      <c r="E18" s="25">
        <v>37</v>
      </c>
      <c r="F18" s="26">
        <v>7</v>
      </c>
      <c r="G18" s="26">
        <v>6</v>
      </c>
      <c r="H18" s="26">
        <v>5</v>
      </c>
      <c r="I18" s="26">
        <v>21</v>
      </c>
      <c r="J18" s="26">
        <v>3</v>
      </c>
      <c r="K18" s="26">
        <v>12</v>
      </c>
      <c r="L18" s="26">
        <v>9</v>
      </c>
      <c r="M18" s="25">
        <v>15</v>
      </c>
      <c r="N18" s="142" t="s">
        <v>68</v>
      </c>
      <c r="O18" s="76">
        <v>15</v>
      </c>
      <c r="P18" s="75" t="s">
        <v>68</v>
      </c>
      <c r="Q18" s="74">
        <v>0</v>
      </c>
      <c r="R18" s="41"/>
    </row>
    <row r="19" spans="1:18">
      <c r="A19" s="40" t="s">
        <v>14</v>
      </c>
      <c r="B19" s="24">
        <v>165</v>
      </c>
      <c r="C19" s="25">
        <v>242</v>
      </c>
      <c r="D19" s="24">
        <v>11</v>
      </c>
      <c r="E19" s="25">
        <v>40</v>
      </c>
      <c r="F19" s="26">
        <v>7</v>
      </c>
      <c r="G19" s="26">
        <v>5</v>
      </c>
      <c r="H19" s="26">
        <v>1</v>
      </c>
      <c r="I19" s="26">
        <v>22</v>
      </c>
      <c r="J19" s="26">
        <v>5</v>
      </c>
      <c r="K19" s="26">
        <v>11</v>
      </c>
      <c r="L19" s="26">
        <v>17</v>
      </c>
      <c r="M19" s="25">
        <v>24</v>
      </c>
      <c r="N19" s="142" t="s">
        <v>68</v>
      </c>
      <c r="O19" s="25">
        <v>10</v>
      </c>
      <c r="P19" s="75" t="s">
        <v>68</v>
      </c>
      <c r="Q19" s="74">
        <v>0</v>
      </c>
      <c r="R19" s="41"/>
    </row>
    <row r="20" spans="1:18" ht="15.75" thickBot="1">
      <c r="A20" s="8" t="s">
        <v>15</v>
      </c>
      <c r="B20" s="10">
        <v>144</v>
      </c>
      <c r="C20" s="16">
        <v>116</v>
      </c>
      <c r="D20" s="10">
        <v>8</v>
      </c>
      <c r="E20" s="16">
        <v>12</v>
      </c>
      <c r="F20" s="18">
        <v>3</v>
      </c>
      <c r="G20" s="18">
        <v>3</v>
      </c>
      <c r="H20" s="18">
        <v>3</v>
      </c>
      <c r="I20" s="18">
        <v>7</v>
      </c>
      <c r="J20" s="18">
        <v>1</v>
      </c>
      <c r="K20" s="18">
        <v>4</v>
      </c>
      <c r="L20" s="18">
        <v>4</v>
      </c>
      <c r="M20" s="16">
        <v>8</v>
      </c>
      <c r="N20" s="268" t="s">
        <v>68</v>
      </c>
      <c r="O20" s="77">
        <v>7</v>
      </c>
      <c r="P20" s="141" t="s">
        <v>68</v>
      </c>
      <c r="Q20" s="78">
        <v>0</v>
      </c>
      <c r="R20" s="125"/>
    </row>
  </sheetData>
  <mergeCells count="5">
    <mergeCell ref="A1:D1"/>
    <mergeCell ref="B5:C5"/>
    <mergeCell ref="D5:E5"/>
    <mergeCell ref="F5:M5"/>
    <mergeCell ref="N5:Q5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B96"/>
  <sheetViews>
    <sheetView topLeftCell="A64" workbookViewId="0">
      <selection activeCell="D59" sqref="D59:D72"/>
    </sheetView>
  </sheetViews>
  <sheetFormatPr defaultRowHeight="15"/>
  <cols>
    <col min="11" max="11" width="1.7109375" customWidth="1"/>
  </cols>
  <sheetData>
    <row r="1" spans="1:23">
      <c r="A1" s="405" t="s">
        <v>305</v>
      </c>
      <c r="B1" s="404"/>
      <c r="C1" s="404"/>
      <c r="D1" s="404"/>
      <c r="E1" s="404"/>
      <c r="F1" s="404"/>
    </row>
    <row r="2" spans="1:23">
      <c r="A2" s="404"/>
      <c r="B2" s="404"/>
      <c r="C2" s="404"/>
      <c r="D2" s="404"/>
      <c r="E2" s="404"/>
      <c r="F2" s="404"/>
    </row>
    <row r="3" spans="1:23" ht="15.75" thickBot="1">
      <c r="A3" s="440" t="s">
        <v>279</v>
      </c>
      <c r="B3" s="440"/>
      <c r="C3" s="440"/>
      <c r="D3" s="440"/>
      <c r="E3" s="440"/>
      <c r="F3" s="440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</row>
    <row r="4" spans="1:23" ht="15.75" thickBot="1">
      <c r="A4" s="438"/>
      <c r="B4" s="436"/>
      <c r="C4" s="436"/>
      <c r="D4" s="431"/>
      <c r="E4" s="437" t="s">
        <v>276</v>
      </c>
      <c r="F4" s="436"/>
      <c r="G4" s="431"/>
      <c r="H4" s="431"/>
      <c r="I4" s="431"/>
      <c r="J4" s="459"/>
      <c r="L4" s="42"/>
      <c r="M4" s="431"/>
      <c r="N4" s="431"/>
      <c r="O4" s="479" t="s">
        <v>304</v>
      </c>
      <c r="P4" s="431"/>
      <c r="Q4" s="431"/>
      <c r="R4" s="431"/>
      <c r="S4" s="431"/>
      <c r="T4" s="431"/>
      <c r="U4" s="431"/>
      <c r="V4" s="431"/>
      <c r="W4" s="459"/>
    </row>
    <row r="5" spans="1:23">
      <c r="A5" s="416"/>
      <c r="B5" s="406"/>
      <c r="C5" s="406"/>
      <c r="D5" s="458" t="s">
        <v>275</v>
      </c>
      <c r="E5" s="457" t="s">
        <v>274</v>
      </c>
      <c r="F5" s="457" t="s">
        <v>273</v>
      </c>
      <c r="G5" s="456" t="s">
        <v>272</v>
      </c>
      <c r="H5" s="455" t="s">
        <v>271</v>
      </c>
      <c r="I5" s="455" t="s">
        <v>270</v>
      </c>
      <c r="J5" s="454" t="s">
        <v>269</v>
      </c>
      <c r="L5" s="9"/>
      <c r="M5" s="177"/>
      <c r="N5" s="177"/>
      <c r="O5" s="490" t="s">
        <v>302</v>
      </c>
      <c r="P5" s="489"/>
      <c r="Q5" s="286" t="s">
        <v>301</v>
      </c>
      <c r="R5" s="287"/>
      <c r="S5" s="42" t="s">
        <v>196</v>
      </c>
      <c r="T5" s="459"/>
      <c r="U5" s="42" t="s">
        <v>300</v>
      </c>
      <c r="V5" s="459"/>
      <c r="W5" s="467"/>
    </row>
    <row r="6" spans="1:23">
      <c r="A6" s="416"/>
      <c r="B6" s="406"/>
      <c r="C6" s="406"/>
      <c r="D6" s="448" t="s">
        <v>254</v>
      </c>
      <c r="E6" s="447" t="s">
        <v>68</v>
      </c>
      <c r="F6" s="138" t="s">
        <v>68</v>
      </c>
      <c r="G6" s="31">
        <v>5</v>
      </c>
      <c r="H6" s="138">
        <v>0</v>
      </c>
      <c r="I6" s="7" t="s">
        <v>68</v>
      </c>
      <c r="J6" s="467" t="s">
        <v>68</v>
      </c>
      <c r="L6" s="9"/>
      <c r="M6" s="177"/>
      <c r="N6" s="177"/>
      <c r="O6" s="488" t="s">
        <v>258</v>
      </c>
      <c r="P6" s="452" t="s">
        <v>299</v>
      </c>
      <c r="Q6" s="477" t="s">
        <v>298</v>
      </c>
      <c r="R6" s="476" t="s">
        <v>297</v>
      </c>
      <c r="S6" s="475" t="s">
        <v>258</v>
      </c>
      <c r="T6" s="474" t="s">
        <v>297</v>
      </c>
      <c r="U6" s="475" t="s">
        <v>258</v>
      </c>
      <c r="V6" s="474" t="s">
        <v>297</v>
      </c>
      <c r="W6" s="467"/>
    </row>
    <row r="7" spans="1:23">
      <c r="A7" s="416"/>
      <c r="B7" s="406"/>
      <c r="C7" s="406"/>
      <c r="D7" s="448" t="s">
        <v>253</v>
      </c>
      <c r="E7" s="447" t="s">
        <v>68</v>
      </c>
      <c r="F7" s="210" t="s">
        <v>68</v>
      </c>
      <c r="G7" s="113">
        <v>9</v>
      </c>
      <c r="H7" s="210">
        <v>0</v>
      </c>
      <c r="I7" s="102" t="s">
        <v>68</v>
      </c>
      <c r="J7" s="467" t="s">
        <v>68</v>
      </c>
      <c r="L7" s="9"/>
      <c r="M7" s="177"/>
      <c r="N7" s="177" t="s">
        <v>296</v>
      </c>
      <c r="O7" s="487">
        <f>E25</f>
        <v>0</v>
      </c>
      <c r="P7" s="441">
        <f t="shared" ref="P7:P12" si="0">100*(O7/$O$15)</f>
        <v>0</v>
      </c>
      <c r="Q7" s="9">
        <f>E24</f>
        <v>4.1111111111111107</v>
      </c>
      <c r="R7" s="441">
        <f t="shared" ref="R7:R12" si="1">100*(Q7/$O$15)</f>
        <v>4.1111111111111107</v>
      </c>
      <c r="S7" s="9">
        <f>E26</f>
        <v>3.0555555555555554</v>
      </c>
      <c r="T7" s="441">
        <f t="shared" ref="T7:T12" si="2">100*(S7/$O$15)</f>
        <v>3.0555555555555554</v>
      </c>
      <c r="U7" s="9">
        <f>E23</f>
        <v>2.8425925925925926</v>
      </c>
      <c r="V7" s="486">
        <f t="shared" ref="V7:V12" si="3">100*(U7/$O$15)</f>
        <v>2.8425925925925926</v>
      </c>
      <c r="W7" s="467"/>
    </row>
    <row r="8" spans="1:23">
      <c r="A8" s="416"/>
      <c r="B8" s="406"/>
      <c r="C8" s="406"/>
      <c r="D8" s="448" t="s">
        <v>252</v>
      </c>
      <c r="E8" s="447">
        <v>15</v>
      </c>
      <c r="F8" s="138" t="s">
        <v>68</v>
      </c>
      <c r="G8" s="31">
        <v>14</v>
      </c>
      <c r="H8" s="138">
        <v>2</v>
      </c>
      <c r="I8" s="39" t="s">
        <v>68</v>
      </c>
      <c r="J8" s="467" t="s">
        <v>68</v>
      </c>
      <c r="L8" s="9"/>
      <c r="M8" s="177"/>
      <c r="N8" s="177" t="s">
        <v>295</v>
      </c>
      <c r="O8" s="487">
        <f>F25</f>
        <v>2.5</v>
      </c>
      <c r="P8" s="441">
        <f t="shared" si="0"/>
        <v>2.5</v>
      </c>
      <c r="Q8" s="9">
        <f>F24</f>
        <v>13.5</v>
      </c>
      <c r="R8" s="441">
        <f t="shared" si="1"/>
        <v>13.5</v>
      </c>
      <c r="S8" s="9">
        <f>F26</f>
        <v>6.5</v>
      </c>
      <c r="T8" s="441">
        <f t="shared" si="2"/>
        <v>6.5</v>
      </c>
      <c r="U8" s="9">
        <f>F23</f>
        <v>7.2</v>
      </c>
      <c r="V8" s="486">
        <f t="shared" si="3"/>
        <v>7.2000000000000011</v>
      </c>
      <c r="W8" s="467"/>
    </row>
    <row r="9" spans="1:23">
      <c r="A9" s="416"/>
      <c r="B9" s="406"/>
      <c r="C9" s="406"/>
      <c r="D9" s="448" t="s">
        <v>251</v>
      </c>
      <c r="E9" s="447">
        <v>34</v>
      </c>
      <c r="F9" s="138" t="s">
        <v>68</v>
      </c>
      <c r="G9" s="31">
        <v>11</v>
      </c>
      <c r="H9" s="138">
        <v>0</v>
      </c>
      <c r="I9" s="39">
        <v>35</v>
      </c>
      <c r="J9" s="467" t="s">
        <v>68</v>
      </c>
      <c r="L9" s="9"/>
      <c r="M9" s="177"/>
      <c r="N9" s="177" t="s">
        <v>294</v>
      </c>
      <c r="O9" s="487">
        <f>G25</f>
        <v>2</v>
      </c>
      <c r="P9" s="441">
        <f t="shared" si="0"/>
        <v>2</v>
      </c>
      <c r="Q9" s="9">
        <f>G24</f>
        <v>15</v>
      </c>
      <c r="R9" s="441">
        <f t="shared" si="1"/>
        <v>15</v>
      </c>
      <c r="S9" s="9">
        <f>G26</f>
        <v>9</v>
      </c>
      <c r="T9" s="441">
        <f t="shared" si="2"/>
        <v>9</v>
      </c>
      <c r="U9" s="9">
        <f>G23</f>
        <v>8.7272727272727266</v>
      </c>
      <c r="V9" s="486">
        <f t="shared" si="3"/>
        <v>8.7272727272727266</v>
      </c>
      <c r="W9" s="467"/>
    </row>
    <row r="10" spans="1:23">
      <c r="A10" s="416"/>
      <c r="B10" s="406"/>
      <c r="C10" s="406"/>
      <c r="D10" s="448" t="s">
        <v>250</v>
      </c>
      <c r="E10" s="447">
        <v>29</v>
      </c>
      <c r="F10" s="210">
        <v>5</v>
      </c>
      <c r="G10" s="113">
        <v>12</v>
      </c>
      <c r="H10" s="113">
        <v>2</v>
      </c>
      <c r="I10" s="102">
        <v>22</v>
      </c>
      <c r="J10" s="467" t="s">
        <v>68</v>
      </c>
      <c r="L10" s="9"/>
      <c r="M10" s="177"/>
      <c r="N10" s="177" t="s">
        <v>293</v>
      </c>
      <c r="O10" s="487">
        <f>H25</f>
        <v>0</v>
      </c>
      <c r="P10" s="441">
        <f t="shared" si="0"/>
        <v>0</v>
      </c>
      <c r="Q10" s="9">
        <f>H24</f>
        <v>2</v>
      </c>
      <c r="R10" s="441">
        <f t="shared" si="1"/>
        <v>2</v>
      </c>
      <c r="S10" s="9">
        <f>H26</f>
        <v>0</v>
      </c>
      <c r="T10" s="441">
        <f t="shared" si="2"/>
        <v>0</v>
      </c>
      <c r="U10" s="9">
        <f>H23</f>
        <v>0.5714285714285714</v>
      </c>
      <c r="V10" s="486">
        <f t="shared" si="3"/>
        <v>0.5714285714285714</v>
      </c>
      <c r="W10" s="467"/>
    </row>
    <row r="11" spans="1:23">
      <c r="A11" s="416"/>
      <c r="B11" s="406"/>
      <c r="C11" s="406"/>
      <c r="D11" s="448" t="s">
        <v>249</v>
      </c>
      <c r="E11" s="447">
        <v>32</v>
      </c>
      <c r="F11" s="138">
        <v>7</v>
      </c>
      <c r="G11" s="31">
        <v>13</v>
      </c>
      <c r="H11" s="138">
        <v>0</v>
      </c>
      <c r="I11" s="39">
        <v>12</v>
      </c>
      <c r="J11" s="39">
        <v>0</v>
      </c>
      <c r="L11" s="9"/>
      <c r="M11" s="177"/>
      <c r="N11" s="177" t="s">
        <v>292</v>
      </c>
      <c r="O11" s="487">
        <f>I25</f>
        <v>4</v>
      </c>
      <c r="P11" s="441">
        <f t="shared" si="0"/>
        <v>4</v>
      </c>
      <c r="Q11" s="9">
        <f>I24</f>
        <v>12</v>
      </c>
      <c r="R11" s="441">
        <f t="shared" si="1"/>
        <v>12</v>
      </c>
      <c r="S11" s="9">
        <f>I26</f>
        <v>9.6666666666666661</v>
      </c>
      <c r="T11" s="441">
        <f t="shared" si="2"/>
        <v>9.6666666666666661</v>
      </c>
      <c r="U11" s="9">
        <f>I23</f>
        <v>9.2999999999999989</v>
      </c>
      <c r="V11" s="486">
        <f t="shared" si="3"/>
        <v>9.2999999999999989</v>
      </c>
      <c r="W11" s="467"/>
    </row>
    <row r="12" spans="1:23">
      <c r="A12" s="416"/>
      <c r="B12" s="406"/>
      <c r="C12" s="406"/>
      <c r="D12" s="448" t="s">
        <v>247</v>
      </c>
      <c r="E12" s="447">
        <v>21</v>
      </c>
      <c r="F12" s="31">
        <v>14</v>
      </c>
      <c r="G12" s="31">
        <v>15</v>
      </c>
      <c r="H12" s="138">
        <v>0</v>
      </c>
      <c r="I12" s="41">
        <v>25</v>
      </c>
      <c r="J12" s="39">
        <v>0</v>
      </c>
      <c r="L12" s="9"/>
      <c r="M12" s="177"/>
      <c r="N12" s="177" t="s">
        <v>291</v>
      </c>
      <c r="O12" s="487">
        <f>J25</f>
        <v>0</v>
      </c>
      <c r="P12" s="441">
        <f t="shared" si="0"/>
        <v>0</v>
      </c>
      <c r="Q12" s="9">
        <f>J24</f>
        <v>0.6428571428571429</v>
      </c>
      <c r="R12" s="441">
        <f t="shared" si="1"/>
        <v>0.6428571428571429</v>
      </c>
      <c r="S12" s="9">
        <f>J26</f>
        <v>0.14285714285714285</v>
      </c>
      <c r="T12" s="441">
        <f t="shared" si="2"/>
        <v>0.14285714285714285</v>
      </c>
      <c r="U12" s="9">
        <f>J23</f>
        <v>0.20634920634920634</v>
      </c>
      <c r="V12" s="486">
        <f t="shared" si="3"/>
        <v>0.20634920634920634</v>
      </c>
      <c r="W12" s="467"/>
    </row>
    <row r="13" spans="1:23" ht="15.75" thickBot="1">
      <c r="A13" s="416"/>
      <c r="B13" s="406"/>
      <c r="C13" s="406"/>
      <c r="D13" s="448" t="s">
        <v>246</v>
      </c>
      <c r="E13" s="447">
        <v>21</v>
      </c>
      <c r="F13" s="138">
        <v>12</v>
      </c>
      <c r="G13" s="31">
        <v>2</v>
      </c>
      <c r="H13" s="138">
        <v>2</v>
      </c>
      <c r="I13" s="40">
        <v>28</v>
      </c>
      <c r="J13" s="41">
        <v>8</v>
      </c>
      <c r="L13" s="10"/>
      <c r="M13" s="61"/>
      <c r="N13" s="61" t="s">
        <v>290</v>
      </c>
      <c r="O13" s="484" t="s">
        <v>68</v>
      </c>
      <c r="P13" s="485" t="s">
        <v>68</v>
      </c>
      <c r="Q13" s="484" t="s">
        <v>68</v>
      </c>
      <c r="R13" s="483" t="s">
        <v>68</v>
      </c>
      <c r="S13" s="484" t="s">
        <v>68</v>
      </c>
      <c r="T13" s="483" t="s">
        <v>68</v>
      </c>
      <c r="U13" s="484" t="s">
        <v>68</v>
      </c>
      <c r="V13" s="483" t="s">
        <v>68</v>
      </c>
      <c r="W13" s="11"/>
    </row>
    <row r="14" spans="1:23">
      <c r="A14" s="416"/>
      <c r="B14" s="406"/>
      <c r="C14" s="406"/>
      <c r="D14" s="448" t="s">
        <v>245</v>
      </c>
      <c r="E14" s="447">
        <v>37</v>
      </c>
      <c r="F14" s="138">
        <v>23</v>
      </c>
      <c r="G14" s="31">
        <v>7</v>
      </c>
      <c r="H14" s="138">
        <v>1</v>
      </c>
      <c r="I14" s="40">
        <v>30</v>
      </c>
      <c r="J14" s="40">
        <v>5</v>
      </c>
      <c r="L14" s="177"/>
      <c r="M14" s="177"/>
      <c r="N14" s="177"/>
      <c r="O14" s="441"/>
      <c r="P14" s="449"/>
      <c r="Q14" s="222"/>
      <c r="R14" s="222"/>
      <c r="S14" s="177"/>
      <c r="T14" s="177"/>
      <c r="U14" s="177"/>
      <c r="V14" s="177"/>
      <c r="W14" s="177"/>
    </row>
    <row r="15" spans="1:23">
      <c r="A15" s="416"/>
      <c r="B15" s="406"/>
      <c r="C15" s="406"/>
      <c r="D15" s="448" t="s">
        <v>244</v>
      </c>
      <c r="E15" s="447">
        <v>25</v>
      </c>
      <c r="F15" s="31">
        <v>24</v>
      </c>
      <c r="G15" s="31">
        <v>5</v>
      </c>
      <c r="H15" s="138">
        <v>0</v>
      </c>
      <c r="I15" s="40">
        <v>33</v>
      </c>
      <c r="J15" s="40">
        <v>2</v>
      </c>
      <c r="L15" s="424" t="s">
        <v>289</v>
      </c>
      <c r="M15" s="423"/>
      <c r="N15" s="423"/>
      <c r="O15" s="422">
        <v>100</v>
      </c>
      <c r="P15" s="449"/>
      <c r="Q15" s="222"/>
      <c r="R15" s="222"/>
      <c r="S15" s="177"/>
      <c r="T15" s="177"/>
      <c r="U15" s="177"/>
      <c r="V15" s="177"/>
      <c r="W15" s="177"/>
    </row>
    <row r="16" spans="1:23">
      <c r="A16" s="416"/>
      <c r="B16" s="406"/>
      <c r="C16" s="406"/>
      <c r="D16" s="448" t="s">
        <v>243</v>
      </c>
      <c r="E16" s="447">
        <v>32</v>
      </c>
      <c r="F16" s="138">
        <v>27</v>
      </c>
      <c r="G16" s="31">
        <v>3</v>
      </c>
      <c r="H16" s="138">
        <v>1</v>
      </c>
      <c r="I16" s="40">
        <v>36</v>
      </c>
      <c r="J16" s="40">
        <v>0</v>
      </c>
      <c r="L16" s="408"/>
      <c r="M16" s="408"/>
      <c r="N16" s="408"/>
      <c r="O16" s="446"/>
      <c r="P16" s="441"/>
      <c r="Q16" s="222"/>
      <c r="R16" s="222"/>
      <c r="S16" s="177"/>
      <c r="T16" s="177"/>
      <c r="U16" s="177"/>
      <c r="V16" s="177"/>
      <c r="W16" s="177"/>
    </row>
    <row r="17" spans="1:25">
      <c r="A17" s="416"/>
      <c r="B17" s="406"/>
      <c r="C17" s="406"/>
      <c r="D17" s="448" t="s">
        <v>242</v>
      </c>
      <c r="E17" s="447">
        <v>26</v>
      </c>
      <c r="F17" s="138">
        <v>15</v>
      </c>
      <c r="G17" s="138" t="s">
        <v>68</v>
      </c>
      <c r="H17" s="138">
        <v>0</v>
      </c>
      <c r="I17" s="40">
        <v>23</v>
      </c>
      <c r="J17" s="40">
        <v>9</v>
      </c>
      <c r="L17" s="408"/>
      <c r="M17" s="99"/>
      <c r="N17" s="408"/>
      <c r="O17" s="166"/>
      <c r="P17" s="449"/>
      <c r="Q17" s="222"/>
      <c r="R17" s="222"/>
      <c r="S17" s="177"/>
      <c r="T17" s="177"/>
      <c r="U17" s="177"/>
      <c r="V17" s="177"/>
      <c r="W17" s="177"/>
    </row>
    <row r="18" spans="1:25">
      <c r="A18" s="416"/>
      <c r="B18" s="406"/>
      <c r="C18" s="406"/>
      <c r="D18" s="448" t="s">
        <v>240</v>
      </c>
      <c r="E18" s="447">
        <v>35</v>
      </c>
      <c r="F18" s="31">
        <v>10</v>
      </c>
      <c r="G18" s="138" t="s">
        <v>68</v>
      </c>
      <c r="H18" s="138">
        <v>0</v>
      </c>
      <c r="I18" s="40">
        <v>35</v>
      </c>
      <c r="J18" s="40">
        <v>0</v>
      </c>
      <c r="L18" s="417"/>
      <c r="M18" s="446"/>
      <c r="N18" s="408"/>
      <c r="O18" s="441"/>
      <c r="P18" s="441"/>
      <c r="Q18" s="177"/>
      <c r="R18" s="177"/>
      <c r="S18" s="177"/>
      <c r="T18" s="177"/>
      <c r="U18" s="177"/>
      <c r="V18" s="177"/>
      <c r="W18" s="177"/>
    </row>
    <row r="19" spans="1:25" ht="15.75" thickBot="1">
      <c r="A19" s="416"/>
      <c r="B19" s="406"/>
      <c r="C19" s="406"/>
      <c r="D19" s="448" t="s">
        <v>239</v>
      </c>
      <c r="E19" s="447">
        <v>0</v>
      </c>
      <c r="F19" s="138">
        <v>7</v>
      </c>
      <c r="G19" s="138" t="s">
        <v>68</v>
      </c>
      <c r="H19" s="138">
        <v>0</v>
      </c>
      <c r="I19" s="8" t="s">
        <v>68</v>
      </c>
      <c r="J19" s="8">
        <v>2</v>
      </c>
      <c r="L19" s="408"/>
      <c r="M19" s="99"/>
      <c r="N19" s="408"/>
      <c r="O19" s="441"/>
      <c r="P19" s="441"/>
      <c r="Q19" s="177"/>
      <c r="R19" s="177"/>
      <c r="S19" s="177"/>
      <c r="T19" s="177"/>
      <c r="U19" s="177"/>
      <c r="V19" s="177"/>
      <c r="W19" s="177"/>
    </row>
    <row r="20" spans="1:25">
      <c r="A20" s="466" t="s">
        <v>288</v>
      </c>
      <c r="B20" s="407"/>
      <c r="C20" s="407"/>
      <c r="D20" s="406"/>
      <c r="E20" s="406">
        <f>SUM(E8:E19)</f>
        <v>307</v>
      </c>
      <c r="F20" s="406">
        <f>SUM(F10:F19)</f>
        <v>144</v>
      </c>
      <c r="G20" s="177">
        <f>SUM(G6:G16)</f>
        <v>96</v>
      </c>
      <c r="H20" s="177">
        <f>SUM(H6:H19)</f>
        <v>8</v>
      </c>
      <c r="I20" s="177">
        <f>SUM(I9:I18)</f>
        <v>279</v>
      </c>
      <c r="J20" s="467">
        <f>SUM(J11:J19)</f>
        <v>26</v>
      </c>
      <c r="L20" s="166"/>
      <c r="M20" s="166"/>
      <c r="N20" s="166"/>
      <c r="O20" s="166"/>
    </row>
    <row r="21" spans="1:25">
      <c r="A21" s="466" t="s">
        <v>287</v>
      </c>
      <c r="B21" s="407"/>
      <c r="C21" s="407"/>
      <c r="D21" s="406"/>
      <c r="E21" s="406">
        <v>9</v>
      </c>
      <c r="F21" s="406">
        <v>2</v>
      </c>
      <c r="G21" s="177">
        <v>1</v>
      </c>
      <c r="H21" s="225">
        <v>1</v>
      </c>
      <c r="I21" s="411">
        <v>3</v>
      </c>
      <c r="J21" s="468">
        <v>14</v>
      </c>
      <c r="L21" s="166"/>
      <c r="M21" s="166"/>
      <c r="N21" s="166"/>
      <c r="O21" s="166"/>
    </row>
    <row r="22" spans="1:25">
      <c r="A22" s="466" t="s">
        <v>286</v>
      </c>
      <c r="B22" s="407"/>
      <c r="C22" s="407"/>
      <c r="D22" s="406"/>
      <c r="E22" s="406">
        <f>E20/12</f>
        <v>25.583333333333332</v>
      </c>
      <c r="F22" s="406">
        <f>F20/10</f>
        <v>14.4</v>
      </c>
      <c r="G22" s="177">
        <f>AVERAGE(G6:G16)</f>
        <v>8.7272727272727266</v>
      </c>
      <c r="H22" s="177">
        <f>AVERAGE(H6:H19)</f>
        <v>0.5714285714285714</v>
      </c>
      <c r="I22" s="177">
        <f>AVERAGE(I9:I18)</f>
        <v>27.9</v>
      </c>
      <c r="J22" s="467">
        <f>AVERAGE(J11:J19)</f>
        <v>2.8888888888888888</v>
      </c>
    </row>
    <row r="23" spans="1:25">
      <c r="A23" s="466" t="s">
        <v>285</v>
      </c>
      <c r="B23" s="407"/>
      <c r="C23" s="407" t="s">
        <v>281</v>
      </c>
      <c r="D23" s="406"/>
      <c r="E23" s="406">
        <f>E22/9</f>
        <v>2.8425925925925926</v>
      </c>
      <c r="F23" s="406">
        <f>F22/2</f>
        <v>7.2</v>
      </c>
      <c r="G23" s="406">
        <f>G22/G21</f>
        <v>8.7272727272727266</v>
      </c>
      <c r="H23" s="406">
        <f>H22/H21</f>
        <v>0.5714285714285714</v>
      </c>
      <c r="I23" s="406">
        <f>I22/I21</f>
        <v>9.2999999999999989</v>
      </c>
      <c r="J23" s="463">
        <f>J22/J21</f>
        <v>0.20634920634920634</v>
      </c>
    </row>
    <row r="24" spans="1:25">
      <c r="A24" s="465" t="s">
        <v>284</v>
      </c>
      <c r="B24" s="177"/>
      <c r="C24" s="407" t="s">
        <v>281</v>
      </c>
      <c r="D24" s="406"/>
      <c r="E24" s="406">
        <f>MAX(E8:E19)/9</f>
        <v>4.1111111111111107</v>
      </c>
      <c r="F24" s="406">
        <f>MAX(F10:F19)/2</f>
        <v>13.5</v>
      </c>
      <c r="G24" s="406">
        <f>MAX(G6:G16)/G21</f>
        <v>15</v>
      </c>
      <c r="H24" s="406">
        <f>MAX(H6:H19)/H21</f>
        <v>2</v>
      </c>
      <c r="I24" s="406">
        <f>MAX(I9:I18)/I21</f>
        <v>12</v>
      </c>
      <c r="J24" s="463">
        <f>MAX(J11:J19)/J21</f>
        <v>0.6428571428571429</v>
      </c>
    </row>
    <row r="25" spans="1:25">
      <c r="A25" s="464" t="s">
        <v>283</v>
      </c>
      <c r="B25" s="177"/>
      <c r="C25" s="407" t="s">
        <v>281</v>
      </c>
      <c r="D25" s="406"/>
      <c r="E25" s="406">
        <f>MIN(E8:E19)/9</f>
        <v>0</v>
      </c>
      <c r="F25" s="406">
        <f>MIN(F10:F19)/2</f>
        <v>2.5</v>
      </c>
      <c r="G25" s="406">
        <f>MIN(G6:G16)/1</f>
        <v>2</v>
      </c>
      <c r="H25" s="406">
        <f>MIN(H6:H19)/H21</f>
        <v>0</v>
      </c>
      <c r="I25" s="406">
        <f>MIN(I9:I18)/I21</f>
        <v>4</v>
      </c>
      <c r="J25" s="463">
        <f>MIN(J11:J19)/J21</f>
        <v>0</v>
      </c>
    </row>
    <row r="26" spans="1:25" ht="15.75" thickBot="1">
      <c r="A26" s="462" t="s">
        <v>282</v>
      </c>
      <c r="B26" s="61"/>
      <c r="C26" s="461" t="s">
        <v>281</v>
      </c>
      <c r="D26" s="61"/>
      <c r="E26" s="444">
        <f>MEDIAN(E8:E19)/9</f>
        <v>3.0555555555555554</v>
      </c>
      <c r="F26" s="61">
        <f>MEDIAN(F10:F19)/F21</f>
        <v>6.5</v>
      </c>
      <c r="G26" s="61">
        <f>MEDIAN(G6:G16)/G21</f>
        <v>9</v>
      </c>
      <c r="H26" s="61">
        <f>MEDIAN(H6:H16)/H21</f>
        <v>0</v>
      </c>
      <c r="I26" s="61">
        <f>MEDIAN(I9:I18)/I21</f>
        <v>9.6666666666666661</v>
      </c>
      <c r="J26" s="11">
        <f>MEDIAN(J11:J19)/J21</f>
        <v>0.14285714285714285</v>
      </c>
    </row>
    <row r="27" spans="1:25">
      <c r="E27" s="482"/>
      <c r="F27" s="482"/>
      <c r="G27" s="481"/>
      <c r="H27" s="481"/>
      <c r="I27" s="480"/>
      <c r="J27" s="480"/>
      <c r="K27" s="480"/>
      <c r="L27" s="480"/>
      <c r="M27" s="480"/>
      <c r="N27" s="480"/>
      <c r="O27" s="480"/>
      <c r="P27" s="480"/>
      <c r="Q27" s="480"/>
    </row>
    <row r="28" spans="1:25" ht="15.75" thickBot="1">
      <c r="A28" s="440" t="s">
        <v>277</v>
      </c>
      <c r="B28" s="440"/>
      <c r="C28" s="440"/>
      <c r="D28" s="440"/>
      <c r="E28" s="440"/>
      <c r="F28" s="440"/>
      <c r="G28" s="439"/>
      <c r="H28" s="439"/>
      <c r="I28" s="439"/>
      <c r="J28" s="439"/>
      <c r="K28" s="439"/>
      <c r="L28" s="439"/>
      <c r="M28" s="439"/>
      <c r="N28" s="439"/>
      <c r="O28" s="439"/>
      <c r="P28" s="439"/>
      <c r="Q28" s="439"/>
      <c r="R28" s="439"/>
      <c r="S28" s="439"/>
      <c r="T28" s="439"/>
      <c r="U28" s="439"/>
      <c r="V28" s="439"/>
    </row>
    <row r="29" spans="1:25" ht="15.75" thickBot="1">
      <c r="A29" s="438"/>
      <c r="B29" s="436"/>
      <c r="C29" s="436"/>
      <c r="D29" s="431"/>
      <c r="E29" s="437" t="s">
        <v>276</v>
      </c>
      <c r="F29" s="436"/>
      <c r="G29" s="431"/>
      <c r="H29" s="431"/>
      <c r="I29" s="431"/>
      <c r="J29" s="431"/>
      <c r="K29" s="431"/>
      <c r="L29" s="459"/>
      <c r="N29" s="42"/>
      <c r="O29" s="431"/>
      <c r="P29" s="431"/>
      <c r="Q29" s="479" t="s">
        <v>303</v>
      </c>
      <c r="R29" s="431"/>
      <c r="S29" s="431"/>
      <c r="T29" s="431"/>
      <c r="U29" s="431"/>
      <c r="V29" s="431"/>
      <c r="W29" s="431"/>
      <c r="X29" s="431"/>
      <c r="Y29" s="459"/>
    </row>
    <row r="30" spans="1:25">
      <c r="A30" s="416"/>
      <c r="B30" s="406"/>
      <c r="C30" s="406"/>
      <c r="D30" s="458" t="s">
        <v>275</v>
      </c>
      <c r="E30" s="457" t="s">
        <v>274</v>
      </c>
      <c r="F30" s="457" t="s">
        <v>273</v>
      </c>
      <c r="G30" s="456" t="s">
        <v>272</v>
      </c>
      <c r="H30" s="455" t="s">
        <v>271</v>
      </c>
      <c r="I30" s="455" t="s">
        <v>270</v>
      </c>
      <c r="J30" s="455" t="s">
        <v>269</v>
      </c>
      <c r="K30" s="177"/>
      <c r="L30" s="478" t="s">
        <v>65</v>
      </c>
      <c r="M30" s="429"/>
      <c r="N30" s="9"/>
      <c r="O30" s="177"/>
      <c r="P30" s="177"/>
      <c r="Q30" s="285" t="s">
        <v>302</v>
      </c>
      <c r="R30" s="288"/>
      <c r="S30" s="286" t="s">
        <v>301</v>
      </c>
      <c r="T30" s="287"/>
      <c r="U30" s="431" t="s">
        <v>196</v>
      </c>
      <c r="V30" s="431"/>
      <c r="W30" s="42" t="s">
        <v>300</v>
      </c>
      <c r="X30" s="459"/>
      <c r="Y30" s="467"/>
    </row>
    <row r="31" spans="1:25">
      <c r="A31" s="416"/>
      <c r="B31" s="406"/>
      <c r="C31" s="406"/>
      <c r="D31" s="448" t="s">
        <v>254</v>
      </c>
      <c r="E31" s="138" t="s">
        <v>68</v>
      </c>
      <c r="F31" s="138" t="s">
        <v>68</v>
      </c>
      <c r="G31" s="31">
        <v>1</v>
      </c>
      <c r="H31" s="138">
        <v>0</v>
      </c>
      <c r="I31" s="31" t="s">
        <v>68</v>
      </c>
      <c r="J31" s="31" t="s">
        <v>68</v>
      </c>
      <c r="K31" s="177"/>
      <c r="L31" s="74" t="s">
        <v>68</v>
      </c>
      <c r="M31" s="177"/>
      <c r="N31" s="9"/>
      <c r="O31" s="177"/>
      <c r="P31" s="177"/>
      <c r="Q31" s="477" t="s">
        <v>258</v>
      </c>
      <c r="R31" s="427" t="s">
        <v>299</v>
      </c>
      <c r="S31" s="477" t="s">
        <v>298</v>
      </c>
      <c r="T31" s="476" t="s">
        <v>297</v>
      </c>
      <c r="U31" s="426" t="s">
        <v>258</v>
      </c>
      <c r="V31" s="426" t="s">
        <v>297</v>
      </c>
      <c r="W31" s="475" t="s">
        <v>258</v>
      </c>
      <c r="X31" s="474" t="s">
        <v>297</v>
      </c>
      <c r="Y31" s="467"/>
    </row>
    <row r="32" spans="1:25">
      <c r="A32" s="416"/>
      <c r="B32" s="406"/>
      <c r="C32" s="406"/>
      <c r="D32" s="448" t="s">
        <v>253</v>
      </c>
      <c r="E32" s="138" t="s">
        <v>68</v>
      </c>
      <c r="F32" s="138" t="s">
        <v>68</v>
      </c>
      <c r="G32" s="31">
        <v>5</v>
      </c>
      <c r="H32" s="138">
        <v>0</v>
      </c>
      <c r="I32" s="31" t="s">
        <v>68</v>
      </c>
      <c r="J32" s="31" t="s">
        <v>68</v>
      </c>
      <c r="K32" s="177"/>
      <c r="L32" s="74" t="s">
        <v>68</v>
      </c>
      <c r="M32" s="177"/>
      <c r="N32" s="9"/>
      <c r="O32" s="177"/>
      <c r="P32" s="177" t="s">
        <v>296</v>
      </c>
      <c r="Q32" s="9">
        <f>$E50</f>
        <v>0</v>
      </c>
      <c r="R32" s="177">
        <f t="shared" ref="R32:R38" si="4">100*(Q32/$Q$40)</f>
        <v>0</v>
      </c>
      <c r="S32" s="9">
        <f>$E49</f>
        <v>5</v>
      </c>
      <c r="T32" s="177">
        <f t="shared" ref="T32:T38" si="5">100*(S32/$Q$40)</f>
        <v>5</v>
      </c>
      <c r="U32" s="9">
        <f>$E51</f>
        <v>2.3333333333333335</v>
      </c>
      <c r="V32" s="177">
        <f t="shared" ref="V32:V38" si="6">100*(U32/$Q$40)</f>
        <v>2.3333333333333335</v>
      </c>
      <c r="W32" s="9">
        <f>$E48</f>
        <v>2.3148148148148149</v>
      </c>
      <c r="X32" s="467">
        <f t="shared" ref="X32:X38" si="7">100*(W32/$Q$40)</f>
        <v>2.3148148148148149</v>
      </c>
      <c r="Y32" s="467"/>
    </row>
    <row r="33" spans="1:25">
      <c r="A33" s="416"/>
      <c r="B33" s="406"/>
      <c r="C33" s="406"/>
      <c r="D33" s="448" t="s">
        <v>252</v>
      </c>
      <c r="E33" s="138">
        <v>0</v>
      </c>
      <c r="F33" s="31" t="s">
        <v>248</v>
      </c>
      <c r="G33" s="31" t="s">
        <v>248</v>
      </c>
      <c r="H33" s="31" t="s">
        <v>248</v>
      </c>
      <c r="I33" s="31" t="s">
        <v>248</v>
      </c>
      <c r="J33" s="31" t="s">
        <v>248</v>
      </c>
      <c r="K33" s="177"/>
      <c r="L33" s="30" t="s">
        <v>248</v>
      </c>
      <c r="M33" s="177"/>
      <c r="N33" s="9"/>
      <c r="O33" s="177"/>
      <c r="P33" s="177" t="s">
        <v>295</v>
      </c>
      <c r="Q33" s="9">
        <f>$F50</f>
        <v>9.5</v>
      </c>
      <c r="R33" s="177">
        <f t="shared" si="4"/>
        <v>9.5</v>
      </c>
      <c r="S33" s="9">
        <f>$F49</f>
        <v>21</v>
      </c>
      <c r="T33" s="177">
        <f t="shared" si="5"/>
        <v>21</v>
      </c>
      <c r="U33" s="9">
        <f>$F51</f>
        <v>13</v>
      </c>
      <c r="V33" s="177">
        <f t="shared" si="6"/>
        <v>13</v>
      </c>
      <c r="W33" s="9">
        <f>$F48</f>
        <v>13.75</v>
      </c>
      <c r="X33" s="467">
        <f t="shared" si="7"/>
        <v>13.750000000000002</v>
      </c>
      <c r="Y33" s="467"/>
    </row>
    <row r="34" spans="1:25">
      <c r="A34" s="416"/>
      <c r="B34" s="406"/>
      <c r="C34" s="406"/>
      <c r="D34" s="448" t="s">
        <v>251</v>
      </c>
      <c r="E34" s="471">
        <v>31</v>
      </c>
      <c r="F34" s="138" t="s">
        <v>68</v>
      </c>
      <c r="G34" s="31">
        <v>13</v>
      </c>
      <c r="H34" s="138">
        <v>0</v>
      </c>
      <c r="I34" s="31" t="s">
        <v>68</v>
      </c>
      <c r="J34" s="31">
        <v>4</v>
      </c>
      <c r="K34" s="177"/>
      <c r="L34" s="74" t="s">
        <v>68</v>
      </c>
      <c r="M34" s="177"/>
      <c r="N34" s="9"/>
      <c r="O34" s="177"/>
      <c r="P34" s="177" t="s">
        <v>294</v>
      </c>
      <c r="Q34" s="9">
        <f>$G50</f>
        <v>1</v>
      </c>
      <c r="R34" s="177">
        <f t="shared" si="4"/>
        <v>1</v>
      </c>
      <c r="S34" s="9">
        <f>$G49</f>
        <v>19</v>
      </c>
      <c r="T34" s="177">
        <f t="shared" si="5"/>
        <v>19</v>
      </c>
      <c r="U34" s="9">
        <f>$G51</f>
        <v>11</v>
      </c>
      <c r="V34" s="177">
        <f t="shared" si="6"/>
        <v>11</v>
      </c>
      <c r="W34" s="9">
        <f>$G48</f>
        <v>10.25</v>
      </c>
      <c r="X34" s="467">
        <f t="shared" si="7"/>
        <v>10.25</v>
      </c>
      <c r="Y34" s="467"/>
    </row>
    <row r="35" spans="1:25">
      <c r="A35" s="416"/>
      <c r="B35" s="406"/>
      <c r="C35" s="406"/>
      <c r="D35" s="448" t="s">
        <v>250</v>
      </c>
      <c r="E35" s="471">
        <v>44</v>
      </c>
      <c r="F35" s="138">
        <v>19</v>
      </c>
      <c r="G35" s="31">
        <v>17</v>
      </c>
      <c r="H35" s="138">
        <v>3</v>
      </c>
      <c r="I35" s="31">
        <v>47</v>
      </c>
      <c r="J35" s="31">
        <v>0</v>
      </c>
      <c r="K35" s="177"/>
      <c r="L35" s="74">
        <v>0</v>
      </c>
      <c r="M35" s="177"/>
      <c r="N35" s="9"/>
      <c r="O35" s="177"/>
      <c r="P35" s="177" t="s">
        <v>293</v>
      </c>
      <c r="Q35" s="9">
        <f>$H50</f>
        <v>0</v>
      </c>
      <c r="R35" s="177">
        <f t="shared" si="4"/>
        <v>0</v>
      </c>
      <c r="S35" s="9">
        <f>$H49</f>
        <v>3</v>
      </c>
      <c r="T35" s="177">
        <f t="shared" si="5"/>
        <v>3</v>
      </c>
      <c r="U35" s="9">
        <f>$H51</f>
        <v>0</v>
      </c>
      <c r="V35" s="177">
        <f t="shared" si="6"/>
        <v>0</v>
      </c>
      <c r="W35" s="9">
        <f>$H48</f>
        <v>0.77777777777777779</v>
      </c>
      <c r="X35" s="467">
        <f t="shared" si="7"/>
        <v>0.77777777777777779</v>
      </c>
      <c r="Y35" s="467"/>
    </row>
    <row r="36" spans="1:25">
      <c r="A36" s="416"/>
      <c r="B36" s="406"/>
      <c r="C36" s="406"/>
      <c r="D36" s="448" t="s">
        <v>249</v>
      </c>
      <c r="E36" s="471">
        <v>0</v>
      </c>
      <c r="F36" s="31" t="s">
        <v>248</v>
      </c>
      <c r="G36" s="31" t="s">
        <v>248</v>
      </c>
      <c r="H36" s="31" t="s">
        <v>248</v>
      </c>
      <c r="I36" s="31" t="s">
        <v>248</v>
      </c>
      <c r="J36" s="31" t="s">
        <v>248</v>
      </c>
      <c r="K36" s="177"/>
      <c r="L36" s="30" t="s">
        <v>248</v>
      </c>
      <c r="M36" s="177"/>
      <c r="N36" s="9"/>
      <c r="O36" s="177"/>
      <c r="P36" s="177" t="s">
        <v>292</v>
      </c>
      <c r="Q36" s="9">
        <f>$I50</f>
        <v>8</v>
      </c>
      <c r="R36" s="177">
        <f t="shared" si="4"/>
        <v>8</v>
      </c>
      <c r="S36" s="9">
        <f>$I49</f>
        <v>22</v>
      </c>
      <c r="T36" s="177">
        <f t="shared" si="5"/>
        <v>22</v>
      </c>
      <c r="U36" s="9">
        <f>$I51</f>
        <v>15.5</v>
      </c>
      <c r="V36" s="177">
        <f t="shared" si="6"/>
        <v>15.5</v>
      </c>
      <c r="W36" s="9">
        <f>$I48</f>
        <v>15.333333333333334</v>
      </c>
      <c r="X36" s="467">
        <f t="shared" si="7"/>
        <v>15.333333333333336</v>
      </c>
      <c r="Y36" s="467"/>
    </row>
    <row r="37" spans="1:25">
      <c r="A37" s="416"/>
      <c r="B37" s="406"/>
      <c r="C37" s="406"/>
      <c r="D37" s="448" t="s">
        <v>247</v>
      </c>
      <c r="E37" s="471">
        <v>39</v>
      </c>
      <c r="F37" s="138">
        <v>23</v>
      </c>
      <c r="G37" s="31">
        <v>5</v>
      </c>
      <c r="H37" s="138">
        <v>0</v>
      </c>
      <c r="I37" s="31">
        <v>46</v>
      </c>
      <c r="J37" s="31">
        <v>4</v>
      </c>
      <c r="K37" s="177"/>
      <c r="L37" s="74">
        <v>2</v>
      </c>
      <c r="M37" s="177"/>
      <c r="N37" s="9"/>
      <c r="O37" s="177"/>
      <c r="P37" s="177" t="s">
        <v>291</v>
      </c>
      <c r="Q37" s="9">
        <f>$J50</f>
        <v>0</v>
      </c>
      <c r="R37" s="177">
        <f t="shared" si="4"/>
        <v>0</v>
      </c>
      <c r="S37" s="9">
        <f>$J49</f>
        <v>1</v>
      </c>
      <c r="T37" s="177">
        <f t="shared" si="5"/>
        <v>1</v>
      </c>
      <c r="U37" s="9">
        <f>$J51</f>
        <v>0.2857142857142857</v>
      </c>
      <c r="V37" s="177">
        <f t="shared" si="6"/>
        <v>0.2857142857142857</v>
      </c>
      <c r="W37" s="9">
        <f>$J48</f>
        <v>0.41836734693877548</v>
      </c>
      <c r="X37" s="467">
        <f t="shared" si="7"/>
        <v>0.41836734693877548</v>
      </c>
      <c r="Y37" s="467"/>
    </row>
    <row r="38" spans="1:25" ht="15.75" thickBot="1">
      <c r="A38" s="416"/>
      <c r="B38" s="406"/>
      <c r="C38" s="406"/>
      <c r="D38" s="448" t="s">
        <v>246</v>
      </c>
      <c r="E38" s="471">
        <v>45</v>
      </c>
      <c r="F38" s="138">
        <v>42</v>
      </c>
      <c r="G38" s="31">
        <v>19</v>
      </c>
      <c r="H38" s="138">
        <v>0</v>
      </c>
      <c r="I38" s="31">
        <v>63</v>
      </c>
      <c r="J38" s="31">
        <v>3</v>
      </c>
      <c r="K38" s="177"/>
      <c r="L38" s="74">
        <v>4</v>
      </c>
      <c r="M38" s="177"/>
      <c r="N38" s="9"/>
      <c r="O38" s="177"/>
      <c r="P38" s="177" t="s">
        <v>290</v>
      </c>
      <c r="Q38" s="10">
        <f>$L50</f>
        <v>0</v>
      </c>
      <c r="R38" s="61">
        <f t="shared" si="4"/>
        <v>0</v>
      </c>
      <c r="S38" s="10">
        <f>$L49</f>
        <v>9</v>
      </c>
      <c r="T38" s="61">
        <f t="shared" si="5"/>
        <v>9</v>
      </c>
      <c r="U38" s="10">
        <f>$L51</f>
        <v>2</v>
      </c>
      <c r="V38" s="61">
        <f t="shared" si="6"/>
        <v>2</v>
      </c>
      <c r="W38" s="10">
        <f>$L48</f>
        <v>3</v>
      </c>
      <c r="X38" s="11">
        <f t="shared" si="7"/>
        <v>3</v>
      </c>
      <c r="Y38" s="467"/>
    </row>
    <row r="39" spans="1:25">
      <c r="A39" s="416"/>
      <c r="B39" s="406"/>
      <c r="C39" s="406"/>
      <c r="D39" s="448" t="s">
        <v>245</v>
      </c>
      <c r="E39" s="471">
        <v>0</v>
      </c>
      <c r="F39" s="31" t="s">
        <v>248</v>
      </c>
      <c r="G39" s="31" t="s">
        <v>248</v>
      </c>
      <c r="H39" s="31" t="s">
        <v>248</v>
      </c>
      <c r="I39" s="31" t="s">
        <v>248</v>
      </c>
      <c r="J39" s="31" t="s">
        <v>248</v>
      </c>
      <c r="K39" s="177"/>
      <c r="L39" s="30" t="s">
        <v>248</v>
      </c>
      <c r="M39" s="177"/>
      <c r="N39" s="9"/>
      <c r="O39" s="177"/>
      <c r="P39" s="177"/>
      <c r="Q39" s="177"/>
      <c r="R39" s="222"/>
      <c r="S39" s="222"/>
      <c r="T39" s="222"/>
      <c r="U39" s="177"/>
      <c r="V39" s="177"/>
      <c r="W39" s="177"/>
      <c r="X39" s="177"/>
      <c r="Y39" s="467"/>
    </row>
    <row r="40" spans="1:25">
      <c r="A40" s="416"/>
      <c r="B40" s="406"/>
      <c r="C40" s="406"/>
      <c r="D40" s="448" t="s">
        <v>244</v>
      </c>
      <c r="E40" s="471">
        <v>11</v>
      </c>
      <c r="F40" s="138">
        <v>27</v>
      </c>
      <c r="G40" s="31">
        <v>12</v>
      </c>
      <c r="H40" s="138">
        <v>3</v>
      </c>
      <c r="I40" s="31">
        <v>24</v>
      </c>
      <c r="J40" s="31">
        <v>9</v>
      </c>
      <c r="K40" s="177"/>
      <c r="L40" s="74">
        <v>9</v>
      </c>
      <c r="M40" s="177"/>
      <c r="N40" s="473" t="s">
        <v>289</v>
      </c>
      <c r="O40" s="423"/>
      <c r="P40" s="423"/>
      <c r="Q40" s="422">
        <v>100</v>
      </c>
      <c r="R40" s="222"/>
      <c r="S40" s="222"/>
      <c r="T40" s="222"/>
      <c r="U40" s="177"/>
      <c r="V40" s="177"/>
      <c r="W40" s="177"/>
      <c r="X40" s="177"/>
      <c r="Y40" s="467"/>
    </row>
    <row r="41" spans="1:25">
      <c r="A41" s="416"/>
      <c r="B41" s="406"/>
      <c r="C41" s="406"/>
      <c r="D41" s="448" t="s">
        <v>243</v>
      </c>
      <c r="E41" s="471">
        <v>37</v>
      </c>
      <c r="F41" s="138">
        <v>29</v>
      </c>
      <c r="G41" s="31">
        <v>10</v>
      </c>
      <c r="H41" s="138">
        <v>1</v>
      </c>
      <c r="I41" s="31">
        <v>66</v>
      </c>
      <c r="J41" s="31">
        <v>7</v>
      </c>
      <c r="K41" s="177"/>
      <c r="L41" s="74">
        <v>0</v>
      </c>
      <c r="M41" s="177"/>
      <c r="N41" s="465"/>
      <c r="O41" s="408"/>
      <c r="P41" s="408"/>
      <c r="Q41" s="411"/>
      <c r="R41" s="177"/>
      <c r="S41" s="222"/>
      <c r="T41" s="222"/>
      <c r="U41" s="177"/>
      <c r="V41" s="177"/>
      <c r="W41" s="177"/>
      <c r="X41" s="177"/>
      <c r="Y41" s="467"/>
    </row>
    <row r="42" spans="1:25">
      <c r="A42" s="416"/>
      <c r="B42" s="406"/>
      <c r="C42" s="406"/>
      <c r="D42" s="448" t="s">
        <v>242</v>
      </c>
      <c r="E42" s="471">
        <v>0</v>
      </c>
      <c r="F42" s="31" t="s">
        <v>248</v>
      </c>
      <c r="G42" s="31" t="s">
        <v>248</v>
      </c>
      <c r="H42" s="31" t="s">
        <v>248</v>
      </c>
      <c r="I42" s="31" t="s">
        <v>248</v>
      </c>
      <c r="J42" s="31" t="s">
        <v>248</v>
      </c>
      <c r="K42" s="177"/>
      <c r="L42" s="30" t="s">
        <v>248</v>
      </c>
      <c r="M42" s="177"/>
      <c r="N42" s="465"/>
      <c r="O42" s="99"/>
      <c r="P42" s="408"/>
      <c r="Q42" s="411"/>
      <c r="R42" s="222"/>
      <c r="S42" s="222"/>
      <c r="T42" s="222"/>
      <c r="U42" s="177"/>
      <c r="V42" s="177"/>
      <c r="W42" s="177"/>
      <c r="X42" s="177"/>
      <c r="Y42" s="467"/>
    </row>
    <row r="43" spans="1:25">
      <c r="A43" s="416"/>
      <c r="B43" s="406"/>
      <c r="C43" s="406"/>
      <c r="D43" s="448" t="s">
        <v>240</v>
      </c>
      <c r="E43" s="471">
        <v>33</v>
      </c>
      <c r="F43" s="138">
        <v>25</v>
      </c>
      <c r="G43" s="31" t="s">
        <v>68</v>
      </c>
      <c r="H43" s="138">
        <v>0</v>
      </c>
      <c r="I43" s="31">
        <v>30</v>
      </c>
      <c r="J43" s="31">
        <v>14</v>
      </c>
      <c r="K43" s="177"/>
      <c r="L43" s="74" t="s">
        <v>68</v>
      </c>
      <c r="M43" s="177"/>
      <c r="N43" s="472"/>
      <c r="O43" s="99"/>
      <c r="P43" s="408"/>
      <c r="Q43" s="99"/>
      <c r="R43" s="177"/>
      <c r="S43" s="177"/>
      <c r="T43" s="177"/>
      <c r="U43" s="177"/>
      <c r="V43" s="177"/>
      <c r="W43" s="177"/>
      <c r="X43" s="177"/>
      <c r="Y43" s="467"/>
    </row>
    <row r="44" spans="1:25" ht="15.75" thickBot="1">
      <c r="A44" s="416"/>
      <c r="B44" s="406"/>
      <c r="C44" s="406"/>
      <c r="D44" s="448" t="s">
        <v>239</v>
      </c>
      <c r="E44" s="471">
        <v>10</v>
      </c>
      <c r="F44" s="31" t="s">
        <v>248</v>
      </c>
      <c r="G44" s="31" t="s">
        <v>248</v>
      </c>
      <c r="H44" s="31" t="s">
        <v>248</v>
      </c>
      <c r="I44" s="31" t="s">
        <v>248</v>
      </c>
      <c r="J44" s="31" t="s">
        <v>248</v>
      </c>
      <c r="K44" s="177"/>
      <c r="L44" s="30" t="s">
        <v>248</v>
      </c>
      <c r="M44" s="177"/>
      <c r="N44" s="462"/>
      <c r="O44" s="469"/>
      <c r="P44" s="470"/>
      <c r="Q44" s="469"/>
      <c r="R44" s="61"/>
      <c r="S44" s="61"/>
      <c r="T44" s="61"/>
      <c r="U44" s="61"/>
      <c r="V44" s="61"/>
      <c r="W44" s="61"/>
      <c r="X44" s="61"/>
      <c r="Y44" s="11"/>
    </row>
    <row r="45" spans="1:25">
      <c r="A45" s="466" t="s">
        <v>288</v>
      </c>
      <c r="B45" s="407"/>
      <c r="C45" s="407"/>
      <c r="D45" s="406"/>
      <c r="E45" s="410">
        <f>SUM(E33:E44)</f>
        <v>250</v>
      </c>
      <c r="F45" s="406">
        <f>F35+F37+F38+F40+F41+F43</f>
        <v>165</v>
      </c>
      <c r="G45" s="177">
        <f>SUM(G41,G40,G38,G37,G35,G34,G32,G31)</f>
        <v>82</v>
      </c>
      <c r="H45" s="177">
        <f>SUM(H31,H32,H34:H35,H37:H38,H40:H41,H43)</f>
        <v>7</v>
      </c>
      <c r="I45" s="177">
        <f>SUM(I35,I37,I38,I40,I41,I43)</f>
        <v>276</v>
      </c>
      <c r="J45" s="177">
        <f>SUM(J43,J41,J40,J38,J37,J35,J34)</f>
        <v>41</v>
      </c>
      <c r="K45" s="177"/>
      <c r="L45" s="467">
        <f>SUM(L35,L37,L38,L40,L41)</f>
        <v>15</v>
      </c>
      <c r="M45" s="177"/>
      <c r="N45" s="177"/>
      <c r="O45" s="177"/>
      <c r="P45" s="177"/>
      <c r="Q45" s="177"/>
      <c r="R45" s="177"/>
    </row>
    <row r="46" spans="1:25">
      <c r="A46" s="466" t="s">
        <v>287</v>
      </c>
      <c r="B46" s="407"/>
      <c r="C46" s="407"/>
      <c r="D46" s="406"/>
      <c r="E46" s="406">
        <v>9</v>
      </c>
      <c r="F46" s="406">
        <v>2</v>
      </c>
      <c r="G46" s="177">
        <v>1</v>
      </c>
      <c r="H46" s="225">
        <v>1</v>
      </c>
      <c r="I46" s="411">
        <v>3</v>
      </c>
      <c r="J46" s="411">
        <v>14</v>
      </c>
      <c r="K46" s="177"/>
      <c r="L46" s="468">
        <v>1</v>
      </c>
      <c r="M46" s="177"/>
      <c r="N46" s="177"/>
      <c r="O46" s="177"/>
      <c r="P46" s="177"/>
      <c r="Q46" s="177"/>
      <c r="R46" s="177"/>
    </row>
    <row r="47" spans="1:25">
      <c r="A47" s="466" t="s">
        <v>286</v>
      </c>
      <c r="B47" s="407"/>
      <c r="C47" s="407"/>
      <c r="D47" s="406"/>
      <c r="E47" s="410">
        <f>AVERAGE(E33:E44)</f>
        <v>20.833333333333332</v>
      </c>
      <c r="F47" s="406">
        <f>F45/6</f>
        <v>27.5</v>
      </c>
      <c r="G47" s="177">
        <f>AVERAGE(G41,G40,G38,G37,G35,G34,G32,G31)</f>
        <v>10.25</v>
      </c>
      <c r="H47" s="177">
        <f>AVERAGE(H31,H32,H34:H35,H37:H38,H40:H41,H43)</f>
        <v>0.77777777777777779</v>
      </c>
      <c r="I47" s="177">
        <f>AVERAGE(I35,I37,I38,I40,I41,I43)</f>
        <v>46</v>
      </c>
      <c r="J47" s="177">
        <f>AVERAGE(J43,J41,J40,J38,J37,J35,J34)</f>
        <v>5.8571428571428568</v>
      </c>
      <c r="K47" s="177"/>
      <c r="L47" s="467">
        <f>AVERAGE(L35,L37,L38,L40,L41)</f>
        <v>3</v>
      </c>
      <c r="M47" s="177"/>
      <c r="N47" s="177"/>
      <c r="O47" s="177"/>
      <c r="P47" s="177"/>
      <c r="Q47" s="177"/>
      <c r="R47" s="177"/>
    </row>
    <row r="48" spans="1:25">
      <c r="A48" s="466" t="s">
        <v>285</v>
      </c>
      <c r="B48" s="407"/>
      <c r="C48" s="407" t="s">
        <v>281</v>
      </c>
      <c r="D48" s="406"/>
      <c r="E48" s="406">
        <f>E47/E46</f>
        <v>2.3148148148148149</v>
      </c>
      <c r="F48" s="406">
        <f>F47/2</f>
        <v>13.75</v>
      </c>
      <c r="G48" s="406">
        <f>G47/G46</f>
        <v>10.25</v>
      </c>
      <c r="H48" s="406">
        <f>H47/H46</f>
        <v>0.77777777777777779</v>
      </c>
      <c r="I48" s="406">
        <f>I47/I46</f>
        <v>15.333333333333334</v>
      </c>
      <c r="J48" s="406">
        <f>J47/J46</f>
        <v>0.41836734693877548</v>
      </c>
      <c r="K48" s="177"/>
      <c r="L48" s="463">
        <f>L47/L46</f>
        <v>3</v>
      </c>
      <c r="M48" s="177"/>
      <c r="N48" s="177"/>
      <c r="O48" s="177"/>
      <c r="P48" s="177"/>
      <c r="Q48" s="177"/>
      <c r="R48" s="177"/>
    </row>
    <row r="49" spans="1:26">
      <c r="A49" s="465" t="s">
        <v>284</v>
      </c>
      <c r="B49" s="177"/>
      <c r="C49" s="407" t="s">
        <v>281</v>
      </c>
      <c r="D49" s="406"/>
      <c r="E49" s="406">
        <f>MAX(E33:E44)/9</f>
        <v>5</v>
      </c>
      <c r="F49" s="406">
        <f>MAX(F35:F44)/2</f>
        <v>21</v>
      </c>
      <c r="G49" s="406">
        <f>MAX(G41,G40,G38,G37,G35,G34,G32,G31)/G46</f>
        <v>19</v>
      </c>
      <c r="H49" s="406">
        <f>MAX(H31,H32,H34:H35,H37:H38,H40:H41,H43)/H46</f>
        <v>3</v>
      </c>
      <c r="I49" s="406">
        <f>MAX(I35,I37,I38,I40,I41,I43)/I46</f>
        <v>22</v>
      </c>
      <c r="J49" s="406">
        <f>MAX(J43,J41,J40,J38,J37,J35,J34)/J46</f>
        <v>1</v>
      </c>
      <c r="K49" s="177"/>
      <c r="L49" s="463">
        <f>MAX(L35,L37,L38,L40,L41)/L46</f>
        <v>9</v>
      </c>
    </row>
    <row r="50" spans="1:26">
      <c r="A50" s="464" t="s">
        <v>283</v>
      </c>
      <c r="B50" s="177"/>
      <c r="C50" s="407" t="s">
        <v>281</v>
      </c>
      <c r="D50" s="406"/>
      <c r="E50" s="406">
        <f>MIN(E33:E44)/9</f>
        <v>0</v>
      </c>
      <c r="F50" s="406">
        <f>19/2</f>
        <v>9.5</v>
      </c>
      <c r="G50" s="406">
        <f>MIN(G31:G41)/1</f>
        <v>1</v>
      </c>
      <c r="H50" s="406">
        <f>MIN(H31,H32,H34:H35,H37:H38,H40:H41,H43)/H46</f>
        <v>0</v>
      </c>
      <c r="I50" s="406">
        <f>MIN(I35,I37,I38,I40,I41,I43)/I46</f>
        <v>8</v>
      </c>
      <c r="J50" s="406">
        <f>MIN(J43,J41,J40,J38,J37,J35,J34)/J46</f>
        <v>0</v>
      </c>
      <c r="K50" s="177"/>
      <c r="L50" s="463">
        <f>MIN(L35,L37,L38,L40,L41)/L46</f>
        <v>0</v>
      </c>
    </row>
    <row r="51" spans="1:26" ht="15.75" thickBot="1">
      <c r="A51" s="462" t="s">
        <v>282</v>
      </c>
      <c r="B51" s="61"/>
      <c r="C51" s="461" t="s">
        <v>281</v>
      </c>
      <c r="D51" s="61"/>
      <c r="E51" s="444">
        <f>MEDIAN(E33:E44)/9</f>
        <v>2.3333333333333335</v>
      </c>
      <c r="F51" s="61">
        <f>MEDIAN(F35,F37,F38,F40,F41,F43)/F46</f>
        <v>13</v>
      </c>
      <c r="G51" s="61">
        <f>MEDIAN(G41,G40,G38,G37,G35,G34,G32,G31)/G46</f>
        <v>11</v>
      </c>
      <c r="H51" s="61">
        <f>MEDIAN(H31,H32,H34:H35,H37:H38,H40:H41,H43)/H46</f>
        <v>0</v>
      </c>
      <c r="I51" s="61">
        <f>MEDIAN(I35,I37,I38,I40,I41,I43)/I46</f>
        <v>15.5</v>
      </c>
      <c r="J51" s="61">
        <f>MEDIAN(J43,J41,J40,J38,J37,J35,J34)/J46</f>
        <v>0.2857142857142857</v>
      </c>
      <c r="K51" s="61"/>
      <c r="L51" s="11">
        <f>MEDIAN(L35,L37,L38,L40,L41)/L46</f>
        <v>2</v>
      </c>
      <c r="O51" s="405"/>
      <c r="P51" s="404"/>
      <c r="Q51" s="404"/>
      <c r="R51" s="404"/>
      <c r="S51" s="404"/>
      <c r="T51" s="404"/>
    </row>
    <row r="53" spans="1:26">
      <c r="A53" s="460"/>
      <c r="B53" s="460"/>
      <c r="C53" s="460"/>
      <c r="D53" s="460"/>
      <c r="E53" s="460"/>
      <c r="F53" s="460"/>
      <c r="G53" s="460"/>
      <c r="H53" s="460"/>
      <c r="I53" s="460"/>
      <c r="J53" s="460"/>
      <c r="K53" s="460"/>
      <c r="L53" s="460"/>
      <c r="M53" s="460"/>
      <c r="N53" s="460"/>
      <c r="O53" s="460"/>
      <c r="P53" s="460"/>
      <c r="Q53" s="460"/>
      <c r="R53" s="460"/>
      <c r="S53" s="460"/>
      <c r="T53" s="460"/>
      <c r="U53" s="460"/>
      <c r="V53" s="460"/>
      <c r="W53" s="460"/>
      <c r="X53" s="460"/>
      <c r="Y53" s="460"/>
      <c r="Z53" s="460"/>
    </row>
    <row r="54" spans="1:26">
      <c r="A54" s="405" t="s">
        <v>280</v>
      </c>
    </row>
    <row r="56" spans="1:26" ht="15.75" thickBot="1">
      <c r="A56" s="440" t="s">
        <v>279</v>
      </c>
      <c r="B56" s="440"/>
      <c r="C56" s="440"/>
      <c r="D56" s="440"/>
      <c r="E56" s="440"/>
      <c r="F56" s="440"/>
      <c r="G56" s="439"/>
      <c r="H56" s="439"/>
      <c r="I56" s="439"/>
      <c r="J56" s="439"/>
      <c r="K56" s="439"/>
      <c r="L56" s="439"/>
      <c r="M56" s="439"/>
      <c r="N56" s="439"/>
      <c r="O56" s="439"/>
      <c r="P56" s="439"/>
      <c r="Q56" s="439"/>
      <c r="R56" s="439"/>
      <c r="S56" s="439"/>
      <c r="T56" s="439"/>
      <c r="U56" s="439"/>
      <c r="V56" s="439"/>
      <c r="W56" s="439"/>
    </row>
    <row r="57" spans="1:26">
      <c r="A57" s="438"/>
      <c r="B57" s="436"/>
      <c r="C57" s="436"/>
      <c r="D57" s="431"/>
      <c r="E57" s="437" t="s">
        <v>278</v>
      </c>
      <c r="F57" s="436"/>
      <c r="G57" s="431"/>
      <c r="H57" s="431"/>
      <c r="I57" s="431"/>
      <c r="J57" s="459"/>
      <c r="L57" s="177"/>
      <c r="M57" s="177"/>
      <c r="N57" s="177"/>
      <c r="O57" s="326"/>
      <c r="P57" s="177"/>
      <c r="Q57" s="177"/>
      <c r="R57" s="177"/>
      <c r="S57" s="177"/>
      <c r="T57" s="177"/>
      <c r="U57" s="177"/>
      <c r="V57" s="177"/>
      <c r="W57" s="177"/>
      <c r="X57" s="177"/>
      <c r="Y57" s="177"/>
    </row>
    <row r="58" spans="1:26">
      <c r="A58" s="416"/>
      <c r="B58" s="406"/>
      <c r="C58" s="406"/>
      <c r="D58" s="458" t="s">
        <v>275</v>
      </c>
      <c r="E58" s="457" t="s">
        <v>274</v>
      </c>
      <c r="F58" s="457" t="s">
        <v>273</v>
      </c>
      <c r="G58" s="456" t="s">
        <v>272</v>
      </c>
      <c r="H58" s="455" t="s">
        <v>271</v>
      </c>
      <c r="I58" s="455" t="s">
        <v>270</v>
      </c>
      <c r="J58" s="454" t="s">
        <v>269</v>
      </c>
      <c r="L58" s="177"/>
      <c r="M58" s="177"/>
      <c r="N58" s="177"/>
      <c r="O58" s="453"/>
      <c r="P58" s="453"/>
      <c r="Q58" s="428"/>
      <c r="R58" s="428"/>
      <c r="S58" s="177"/>
      <c r="T58" s="177"/>
      <c r="U58" s="177"/>
      <c r="V58" s="177"/>
      <c r="W58" s="177"/>
      <c r="X58" s="177"/>
      <c r="Y58" s="177"/>
    </row>
    <row r="59" spans="1:26">
      <c r="A59" s="416"/>
      <c r="B59" s="406"/>
      <c r="C59" s="406"/>
      <c r="D59" s="448" t="s">
        <v>254</v>
      </c>
      <c r="E59" s="451"/>
      <c r="F59" s="421"/>
      <c r="G59" s="31">
        <f t="shared" ref="G59:H69" si="8">G6/1</f>
        <v>5</v>
      </c>
      <c r="H59" s="75">
        <f t="shared" si="8"/>
        <v>0</v>
      </c>
      <c r="I59" s="419"/>
      <c r="J59" s="450"/>
      <c r="L59" s="177"/>
      <c r="M59" s="177"/>
      <c r="N59" s="177"/>
      <c r="O59" s="452"/>
      <c r="P59" s="452"/>
      <c r="Q59" s="427"/>
      <c r="R59" s="427"/>
      <c r="S59" s="426"/>
      <c r="T59" s="426"/>
      <c r="U59" s="426"/>
      <c r="V59" s="426"/>
      <c r="W59" s="177"/>
      <c r="X59" s="177"/>
      <c r="Y59" s="177"/>
    </row>
    <row r="60" spans="1:26">
      <c r="A60" s="416"/>
      <c r="B60" s="406"/>
      <c r="C60" s="406"/>
      <c r="D60" s="448" t="s">
        <v>253</v>
      </c>
      <c r="E60" s="451"/>
      <c r="F60" s="421"/>
      <c r="G60" s="31">
        <f t="shared" si="8"/>
        <v>9</v>
      </c>
      <c r="H60" s="75">
        <f t="shared" si="8"/>
        <v>0</v>
      </c>
      <c r="I60" s="419"/>
      <c r="J60" s="450"/>
      <c r="L60" s="177"/>
      <c r="M60" s="177"/>
      <c r="N60" s="177"/>
      <c r="O60" s="441"/>
      <c r="P60" s="441"/>
      <c r="Q60" s="177"/>
      <c r="R60" s="441"/>
      <c r="S60" s="177"/>
      <c r="T60" s="441"/>
      <c r="U60" s="177"/>
      <c r="V60" s="441"/>
      <c r="W60" s="177"/>
      <c r="X60" s="177"/>
      <c r="Y60" s="177"/>
    </row>
    <row r="61" spans="1:26">
      <c r="A61" s="416"/>
      <c r="B61" s="406"/>
      <c r="C61" s="406"/>
      <c r="D61" s="448" t="s">
        <v>252</v>
      </c>
      <c r="E61" s="447">
        <f t="shared" ref="E61:E72" si="9">E8/9</f>
        <v>1.6666666666666667</v>
      </c>
      <c r="F61" s="421"/>
      <c r="G61" s="31">
        <f t="shared" si="8"/>
        <v>14</v>
      </c>
      <c r="H61" s="75">
        <f t="shared" si="8"/>
        <v>2</v>
      </c>
      <c r="I61" s="419"/>
      <c r="J61" s="450"/>
      <c r="L61" s="177"/>
      <c r="M61" s="177"/>
      <c r="N61" s="177"/>
      <c r="O61" s="441"/>
      <c r="P61" s="441"/>
      <c r="Q61" s="177"/>
      <c r="R61" s="441"/>
      <c r="S61" s="177"/>
      <c r="T61" s="441"/>
      <c r="U61" s="177"/>
      <c r="V61" s="441"/>
      <c r="W61" s="177"/>
      <c r="X61" s="177"/>
      <c r="Y61" s="177"/>
    </row>
    <row r="62" spans="1:26">
      <c r="A62" s="416"/>
      <c r="B62" s="406"/>
      <c r="C62" s="406"/>
      <c r="D62" s="448" t="s">
        <v>251</v>
      </c>
      <c r="E62" s="447">
        <f t="shared" si="9"/>
        <v>3.7777777777777777</v>
      </c>
      <c r="F62" s="421"/>
      <c r="G62" s="31">
        <f t="shared" si="8"/>
        <v>11</v>
      </c>
      <c r="H62" s="75">
        <f t="shared" si="8"/>
        <v>0</v>
      </c>
      <c r="I62" s="31">
        <f t="shared" ref="I62:I71" si="10">I9/3</f>
        <v>11.666666666666666</v>
      </c>
      <c r="J62" s="450"/>
      <c r="L62" s="177"/>
      <c r="M62" s="177"/>
      <c r="N62" s="177"/>
      <c r="O62" s="441"/>
      <c r="P62" s="441"/>
      <c r="Q62" s="177"/>
      <c r="R62" s="441"/>
      <c r="S62" s="177"/>
      <c r="T62" s="441"/>
      <c r="U62" s="177"/>
      <c r="V62" s="441"/>
      <c r="W62" s="177"/>
      <c r="X62" s="177"/>
      <c r="Y62" s="177"/>
    </row>
    <row r="63" spans="1:26">
      <c r="A63" s="416"/>
      <c r="B63" s="406"/>
      <c r="C63" s="406"/>
      <c r="D63" s="448" t="s">
        <v>250</v>
      </c>
      <c r="E63" s="447">
        <f t="shared" si="9"/>
        <v>3.2222222222222223</v>
      </c>
      <c r="F63" s="138">
        <f t="shared" ref="F63:F72" si="11">F10/2</f>
        <v>2.5</v>
      </c>
      <c r="G63" s="31">
        <f t="shared" si="8"/>
        <v>12</v>
      </c>
      <c r="H63" s="75">
        <f t="shared" si="8"/>
        <v>2</v>
      </c>
      <c r="I63" s="31">
        <f t="shared" si="10"/>
        <v>7.333333333333333</v>
      </c>
      <c r="J63" s="450"/>
      <c r="L63" s="177"/>
      <c r="M63" s="177"/>
      <c r="N63" s="177"/>
      <c r="O63" s="441"/>
      <c r="P63" s="441"/>
      <c r="Q63" s="177"/>
      <c r="R63" s="441"/>
      <c r="S63" s="177"/>
      <c r="T63" s="441"/>
      <c r="U63" s="177"/>
      <c r="V63" s="441"/>
      <c r="W63" s="177"/>
      <c r="X63" s="177"/>
      <c r="Y63" s="177"/>
    </row>
    <row r="64" spans="1:26">
      <c r="A64" s="416"/>
      <c r="B64" s="406"/>
      <c r="C64" s="406"/>
      <c r="D64" s="448" t="s">
        <v>249</v>
      </c>
      <c r="E64" s="447">
        <f t="shared" si="9"/>
        <v>3.5555555555555554</v>
      </c>
      <c r="F64" s="138">
        <f t="shared" si="11"/>
        <v>3.5</v>
      </c>
      <c r="G64" s="31">
        <f t="shared" si="8"/>
        <v>13</v>
      </c>
      <c r="H64" s="75">
        <f t="shared" si="8"/>
        <v>0</v>
      </c>
      <c r="I64" s="31">
        <f t="shared" si="10"/>
        <v>4</v>
      </c>
      <c r="J64" s="30">
        <f t="shared" ref="J64:J72" si="12">J11/14</f>
        <v>0</v>
      </c>
      <c r="L64" s="177"/>
      <c r="M64" s="177"/>
      <c r="N64" s="177"/>
      <c r="O64" s="441"/>
      <c r="P64" s="441"/>
      <c r="Q64" s="177"/>
      <c r="R64" s="441"/>
      <c r="S64" s="177"/>
      <c r="T64" s="441"/>
      <c r="U64" s="177"/>
      <c r="V64" s="441"/>
      <c r="W64" s="177"/>
      <c r="X64" s="177"/>
      <c r="Y64" s="177"/>
    </row>
    <row r="65" spans="1:28">
      <c r="A65" s="416"/>
      <c r="B65" s="406"/>
      <c r="C65" s="406"/>
      <c r="D65" s="448" t="s">
        <v>247</v>
      </c>
      <c r="E65" s="447">
        <f t="shared" si="9"/>
        <v>2.3333333333333335</v>
      </c>
      <c r="F65" s="138">
        <f t="shared" si="11"/>
        <v>7</v>
      </c>
      <c r="G65" s="31">
        <f t="shared" si="8"/>
        <v>15</v>
      </c>
      <c r="H65" s="75">
        <f t="shared" si="8"/>
        <v>0</v>
      </c>
      <c r="I65" s="31">
        <f t="shared" si="10"/>
        <v>8.3333333333333339</v>
      </c>
      <c r="J65" s="30">
        <f t="shared" si="12"/>
        <v>0</v>
      </c>
      <c r="L65" s="177"/>
      <c r="M65" s="177"/>
      <c r="N65" s="177"/>
      <c r="O65" s="441"/>
      <c r="P65" s="441"/>
      <c r="Q65" s="177"/>
      <c r="R65" s="441"/>
      <c r="S65" s="177"/>
      <c r="T65" s="441"/>
      <c r="U65" s="177"/>
      <c r="V65" s="441"/>
      <c r="W65" s="177"/>
      <c r="X65" s="177"/>
      <c r="Y65" s="177"/>
    </row>
    <row r="66" spans="1:28">
      <c r="A66" s="416"/>
      <c r="B66" s="406"/>
      <c r="C66" s="406"/>
      <c r="D66" s="448" t="s">
        <v>246</v>
      </c>
      <c r="E66" s="447">
        <f t="shared" si="9"/>
        <v>2.3333333333333335</v>
      </c>
      <c r="F66" s="138">
        <f t="shared" si="11"/>
        <v>6</v>
      </c>
      <c r="G66" s="31">
        <f t="shared" si="8"/>
        <v>2</v>
      </c>
      <c r="H66" s="75">
        <f t="shared" si="8"/>
        <v>2</v>
      </c>
      <c r="I66" s="31">
        <f t="shared" si="10"/>
        <v>9.3333333333333339</v>
      </c>
      <c r="J66" s="30">
        <f t="shared" si="12"/>
        <v>0.5714285714285714</v>
      </c>
      <c r="L66" s="177"/>
      <c r="M66" s="177"/>
      <c r="N66" s="177"/>
      <c r="O66" s="441"/>
      <c r="P66" s="441"/>
      <c r="Q66" s="441"/>
      <c r="R66" s="441"/>
      <c r="S66" s="441"/>
      <c r="T66" s="441"/>
      <c r="U66" s="441"/>
      <c r="V66" s="441"/>
      <c r="W66" s="177"/>
      <c r="X66" s="177"/>
      <c r="Y66" s="177"/>
    </row>
    <row r="67" spans="1:28">
      <c r="A67" s="416"/>
      <c r="B67" s="406"/>
      <c r="C67" s="406"/>
      <c r="D67" s="448" t="s">
        <v>245</v>
      </c>
      <c r="E67" s="447">
        <f t="shared" si="9"/>
        <v>4.1111111111111107</v>
      </c>
      <c r="F67" s="138">
        <f t="shared" si="11"/>
        <v>11.5</v>
      </c>
      <c r="G67" s="31">
        <f t="shared" si="8"/>
        <v>7</v>
      </c>
      <c r="H67" s="75">
        <f t="shared" si="8"/>
        <v>1</v>
      </c>
      <c r="I67" s="31">
        <f t="shared" si="10"/>
        <v>10</v>
      </c>
      <c r="J67" s="30">
        <f t="shared" si="12"/>
        <v>0.35714285714285715</v>
      </c>
      <c r="L67" s="177"/>
      <c r="M67" s="177"/>
      <c r="N67" s="177"/>
      <c r="O67" s="441"/>
      <c r="P67" s="449"/>
      <c r="Q67" s="222"/>
      <c r="R67" s="222"/>
      <c r="S67" s="177"/>
      <c r="T67" s="177"/>
      <c r="U67" s="177"/>
      <c r="V67" s="177"/>
      <c r="W67" s="177"/>
      <c r="X67" s="177"/>
      <c r="Y67" s="177"/>
    </row>
    <row r="68" spans="1:28">
      <c r="A68" s="416"/>
      <c r="B68" s="406"/>
      <c r="C68" s="406"/>
      <c r="D68" s="448" t="s">
        <v>244</v>
      </c>
      <c r="E68" s="447">
        <f t="shared" si="9"/>
        <v>2.7777777777777777</v>
      </c>
      <c r="F68" s="138">
        <f t="shared" si="11"/>
        <v>12</v>
      </c>
      <c r="G68" s="31">
        <f t="shared" si="8"/>
        <v>5</v>
      </c>
      <c r="H68" s="75">
        <f t="shared" si="8"/>
        <v>0</v>
      </c>
      <c r="I68" s="31">
        <f t="shared" si="10"/>
        <v>11</v>
      </c>
      <c r="J68" s="30">
        <f t="shared" si="12"/>
        <v>0.14285714285714285</v>
      </c>
      <c r="L68" s="424"/>
      <c r="M68" s="423"/>
      <c r="N68" s="423"/>
      <c r="O68" s="422"/>
      <c r="P68" s="449"/>
      <c r="Q68" s="222"/>
      <c r="R68" s="222"/>
      <c r="S68" s="177"/>
      <c r="T68" s="177"/>
      <c r="U68" s="177"/>
      <c r="V68" s="177"/>
      <c r="W68" s="177"/>
      <c r="X68" s="177"/>
      <c r="Y68" s="177"/>
    </row>
    <row r="69" spans="1:28">
      <c r="A69" s="416"/>
      <c r="B69" s="406"/>
      <c r="C69" s="406"/>
      <c r="D69" s="448" t="s">
        <v>243</v>
      </c>
      <c r="E69" s="447">
        <f t="shared" si="9"/>
        <v>3.5555555555555554</v>
      </c>
      <c r="F69" s="138">
        <f t="shared" si="11"/>
        <v>13.5</v>
      </c>
      <c r="G69" s="31">
        <f t="shared" si="8"/>
        <v>3</v>
      </c>
      <c r="H69" s="75">
        <f t="shared" si="8"/>
        <v>1</v>
      </c>
      <c r="I69" s="31">
        <f t="shared" si="10"/>
        <v>12</v>
      </c>
      <c r="J69" s="30">
        <f t="shared" si="12"/>
        <v>0</v>
      </c>
      <c r="L69" s="408"/>
      <c r="M69" s="408"/>
      <c r="N69" s="408"/>
      <c r="O69" s="446"/>
      <c r="P69" s="441"/>
      <c r="Q69" s="222"/>
      <c r="R69" s="222"/>
      <c r="S69" s="177"/>
      <c r="T69" s="177"/>
      <c r="U69" s="177"/>
      <c r="V69" s="177"/>
      <c r="W69" s="177"/>
      <c r="X69" s="177"/>
      <c r="Y69" s="177"/>
    </row>
    <row r="70" spans="1:28">
      <c r="A70" s="416"/>
      <c r="B70" s="406"/>
      <c r="C70" s="406"/>
      <c r="D70" s="448" t="s">
        <v>242</v>
      </c>
      <c r="E70" s="447">
        <f t="shared" si="9"/>
        <v>2.8888888888888888</v>
      </c>
      <c r="F70" s="138">
        <f t="shared" si="11"/>
        <v>7.5</v>
      </c>
      <c r="G70" s="419"/>
      <c r="H70" s="75">
        <f>H17/1</f>
        <v>0</v>
      </c>
      <c r="I70" s="31">
        <f t="shared" si="10"/>
        <v>7.666666666666667</v>
      </c>
      <c r="J70" s="30">
        <f t="shared" si="12"/>
        <v>0.6428571428571429</v>
      </c>
      <c r="L70" s="408"/>
      <c r="M70" s="99"/>
      <c r="N70" s="408"/>
      <c r="O70" s="99"/>
      <c r="P70" s="449"/>
      <c r="Q70" s="222"/>
      <c r="R70" s="222"/>
      <c r="S70" s="177"/>
      <c r="T70" s="177"/>
      <c r="U70" s="177"/>
      <c r="V70" s="177"/>
      <c r="W70" s="177"/>
      <c r="X70" s="177"/>
      <c r="Y70" s="177"/>
    </row>
    <row r="71" spans="1:28">
      <c r="A71" s="416"/>
      <c r="B71" s="406"/>
      <c r="C71" s="406"/>
      <c r="D71" s="448" t="s">
        <v>240</v>
      </c>
      <c r="E71" s="447">
        <f t="shared" si="9"/>
        <v>3.8888888888888888</v>
      </c>
      <c r="F71" s="138">
        <f t="shared" si="11"/>
        <v>5</v>
      </c>
      <c r="G71" s="419"/>
      <c r="H71" s="75">
        <f>H18/1</f>
        <v>0</v>
      </c>
      <c r="I71" s="31">
        <f t="shared" si="10"/>
        <v>11.666666666666666</v>
      </c>
      <c r="J71" s="30">
        <f t="shared" si="12"/>
        <v>0</v>
      </c>
      <c r="L71" s="417"/>
      <c r="M71" s="446"/>
      <c r="N71" s="408"/>
      <c r="O71" s="441"/>
      <c r="P71" s="441"/>
      <c r="Q71" s="177"/>
      <c r="R71" s="177"/>
      <c r="S71" s="177"/>
      <c r="T71" s="177"/>
      <c r="U71" s="177"/>
      <c r="V71" s="177"/>
      <c r="W71" s="177"/>
      <c r="X71" s="177"/>
      <c r="Y71" s="177"/>
    </row>
    <row r="72" spans="1:28" ht="15.75" thickBot="1">
      <c r="A72" s="445"/>
      <c r="B72" s="444"/>
      <c r="C72" s="444"/>
      <c r="D72" s="443" t="s">
        <v>239</v>
      </c>
      <c r="E72" s="442">
        <f t="shared" si="9"/>
        <v>0</v>
      </c>
      <c r="F72" s="141">
        <f t="shared" si="11"/>
        <v>3.5</v>
      </c>
      <c r="G72" s="413"/>
      <c r="H72" s="81">
        <f>H19/1</f>
        <v>0</v>
      </c>
      <c r="I72" s="419"/>
      <c r="J72" s="68">
        <f t="shared" si="12"/>
        <v>0.14285714285714285</v>
      </c>
      <c r="L72" s="408"/>
      <c r="M72" s="99"/>
      <c r="N72" s="408"/>
      <c r="O72" s="441"/>
      <c r="P72" s="441"/>
      <c r="Q72" s="177"/>
      <c r="R72" s="177"/>
      <c r="S72" s="177"/>
      <c r="T72" s="177"/>
      <c r="U72" s="177"/>
      <c r="V72" s="177"/>
      <c r="W72" s="177"/>
      <c r="X72" s="177"/>
      <c r="Y72" s="177"/>
    </row>
    <row r="73" spans="1:28">
      <c r="A73" s="407"/>
      <c r="B73" s="407"/>
      <c r="C73" s="407"/>
      <c r="D73" s="406"/>
      <c r="E73" s="406"/>
      <c r="F73" s="406"/>
      <c r="G73" s="177"/>
      <c r="H73" s="177"/>
      <c r="I73" s="177"/>
      <c r="J73" s="177"/>
      <c r="K73" s="177"/>
      <c r="L73" s="99"/>
      <c r="M73" s="99"/>
      <c r="N73" s="99"/>
      <c r="O73" s="99"/>
      <c r="P73" s="177"/>
      <c r="Q73" s="177"/>
      <c r="R73" s="177"/>
      <c r="S73" s="177"/>
      <c r="T73" s="177"/>
      <c r="U73" s="177"/>
      <c r="V73" s="177"/>
      <c r="W73" s="177"/>
      <c r="X73" s="177"/>
      <c r="Y73" s="177"/>
    </row>
    <row r="74" spans="1:28" ht="15.75" thickBot="1">
      <c r="A74" s="440" t="s">
        <v>277</v>
      </c>
      <c r="B74" s="440"/>
      <c r="C74" s="440"/>
      <c r="D74" s="440"/>
      <c r="E74" s="440"/>
      <c r="F74" s="440"/>
      <c r="G74" s="439"/>
      <c r="H74" s="439"/>
      <c r="I74" s="439"/>
      <c r="J74" s="439"/>
      <c r="K74" s="439"/>
      <c r="L74" s="439"/>
      <c r="M74" s="439"/>
      <c r="N74" s="439"/>
      <c r="O74" s="439"/>
      <c r="P74" s="439"/>
      <c r="Q74" s="439"/>
      <c r="R74" s="439"/>
      <c r="S74" s="439"/>
      <c r="T74" s="439"/>
      <c r="U74" s="439"/>
      <c r="V74" s="439"/>
    </row>
    <row r="75" spans="1:28" ht="15.75" thickBot="1">
      <c r="A75" s="438"/>
      <c r="B75" s="436"/>
      <c r="C75" s="436"/>
      <c r="D75" s="431"/>
      <c r="E75" s="437" t="s">
        <v>276</v>
      </c>
      <c r="F75" s="436"/>
      <c r="G75" s="431"/>
      <c r="H75" s="431"/>
      <c r="I75" s="431"/>
      <c r="J75" s="431"/>
      <c r="K75" s="431"/>
      <c r="L75" s="431"/>
      <c r="M75" s="177"/>
      <c r="N75" s="177"/>
      <c r="O75" s="177"/>
      <c r="P75" s="177"/>
      <c r="Q75" s="326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28">
      <c r="A76" s="416"/>
      <c r="B76" s="406"/>
      <c r="C76" s="406"/>
      <c r="D76" s="435" t="s">
        <v>275</v>
      </c>
      <c r="E76" s="434" t="s">
        <v>274</v>
      </c>
      <c r="F76" s="434" t="s">
        <v>273</v>
      </c>
      <c r="G76" s="433" t="s">
        <v>272</v>
      </c>
      <c r="H76" s="432" t="s">
        <v>271</v>
      </c>
      <c r="I76" s="432" t="s">
        <v>270</v>
      </c>
      <c r="J76" s="432" t="s">
        <v>269</v>
      </c>
      <c r="K76" s="431"/>
      <c r="L76" s="430" t="s">
        <v>65</v>
      </c>
      <c r="M76" s="429"/>
      <c r="N76" s="177"/>
      <c r="O76" s="177"/>
      <c r="P76" s="177"/>
      <c r="Q76" s="429"/>
      <c r="R76" s="429"/>
      <c r="S76" s="428"/>
      <c r="T76" s="428"/>
      <c r="U76" s="177"/>
      <c r="V76" s="177"/>
      <c r="W76" s="177"/>
      <c r="X76" s="177"/>
      <c r="Y76" s="177"/>
      <c r="Z76" s="177"/>
      <c r="AA76" s="177"/>
      <c r="AB76" s="177"/>
    </row>
    <row r="77" spans="1:28">
      <c r="A77" s="416"/>
      <c r="B77" s="406"/>
      <c r="C77" s="406"/>
      <c r="D77" s="420" t="s">
        <v>254</v>
      </c>
      <c r="E77" s="425"/>
      <c r="F77" s="425"/>
      <c r="G77" s="31">
        <f>G31/1</f>
        <v>1</v>
      </c>
      <c r="H77" s="138">
        <f>H31/1</f>
        <v>0</v>
      </c>
      <c r="I77" s="419"/>
      <c r="J77" s="419"/>
      <c r="K77" s="177"/>
      <c r="L77" s="418"/>
      <c r="M77" s="177"/>
      <c r="N77" s="177"/>
      <c r="O77" s="177"/>
      <c r="P77" s="177"/>
      <c r="Q77" s="427"/>
      <c r="R77" s="427"/>
      <c r="S77" s="427"/>
      <c r="T77" s="427"/>
      <c r="U77" s="426"/>
      <c r="V77" s="426"/>
      <c r="W77" s="426"/>
      <c r="X77" s="426"/>
      <c r="Y77" s="177"/>
      <c r="Z77" s="177"/>
      <c r="AA77" s="177"/>
      <c r="AB77" s="177"/>
    </row>
    <row r="78" spans="1:28">
      <c r="A78" s="416"/>
      <c r="B78" s="406"/>
      <c r="C78" s="406"/>
      <c r="D78" s="420" t="s">
        <v>253</v>
      </c>
      <c r="E78" s="425"/>
      <c r="F78" s="425"/>
      <c r="G78" s="31">
        <f>G32/1</f>
        <v>5</v>
      </c>
      <c r="H78" s="138">
        <f>H32/1</f>
        <v>0</v>
      </c>
      <c r="I78" s="419"/>
      <c r="J78" s="419"/>
      <c r="K78" s="177"/>
      <c r="L78" s="418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</row>
    <row r="79" spans="1:28">
      <c r="A79" s="416"/>
      <c r="B79" s="406"/>
      <c r="C79" s="406"/>
      <c r="D79" s="420" t="s">
        <v>251</v>
      </c>
      <c r="E79" s="138">
        <f t="shared" ref="E79:E89" si="13">E34/9</f>
        <v>3.4444444444444446</v>
      </c>
      <c r="F79" s="421"/>
      <c r="G79" s="31">
        <f>G34/1</f>
        <v>13</v>
      </c>
      <c r="H79" s="138">
        <f>H34/1</f>
        <v>0</v>
      </c>
      <c r="I79" s="419"/>
      <c r="J79" s="31">
        <f>J34/14</f>
        <v>0.2857142857142857</v>
      </c>
      <c r="K79" s="177"/>
      <c r="L79" s="418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</row>
    <row r="80" spans="1:28">
      <c r="A80" s="416"/>
      <c r="B80" s="406"/>
      <c r="C80" s="406"/>
      <c r="D80" s="420" t="s">
        <v>250</v>
      </c>
      <c r="E80" s="138">
        <f t="shared" si="13"/>
        <v>4.8888888888888893</v>
      </c>
      <c r="F80" s="138">
        <f>F35/2</f>
        <v>9.5</v>
      </c>
      <c r="G80" s="31">
        <f>G35/1</f>
        <v>17</v>
      </c>
      <c r="H80" s="138">
        <f>H35/1</f>
        <v>3</v>
      </c>
      <c r="I80" s="31">
        <f t="shared" ref="I80:I89" si="14">I9/3</f>
        <v>11.666666666666666</v>
      </c>
      <c r="J80" s="31">
        <f>J35/14</f>
        <v>0</v>
      </c>
      <c r="K80" s="177"/>
      <c r="L80" s="74">
        <f>L35/1</f>
        <v>0</v>
      </c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</row>
    <row r="81" spans="1:28">
      <c r="A81" s="416"/>
      <c r="B81" s="406"/>
      <c r="C81" s="406"/>
      <c r="D81" s="420" t="s">
        <v>249</v>
      </c>
      <c r="E81" s="138">
        <f t="shared" si="13"/>
        <v>0</v>
      </c>
      <c r="F81" s="421"/>
      <c r="G81" s="419"/>
      <c r="H81" s="421"/>
      <c r="I81" s="31">
        <f t="shared" si="14"/>
        <v>7.333333333333333</v>
      </c>
      <c r="J81" s="419"/>
      <c r="K81" s="177"/>
      <c r="L81" s="418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</row>
    <row r="82" spans="1:28">
      <c r="A82" s="416"/>
      <c r="B82" s="406"/>
      <c r="C82" s="406"/>
      <c r="D82" s="420" t="s">
        <v>247</v>
      </c>
      <c r="E82" s="138">
        <f t="shared" si="13"/>
        <v>4.333333333333333</v>
      </c>
      <c r="F82" s="138">
        <f>F37/2</f>
        <v>11.5</v>
      </c>
      <c r="G82" s="31">
        <f>G37/1</f>
        <v>5</v>
      </c>
      <c r="H82" s="138">
        <f>H37/1</f>
        <v>0</v>
      </c>
      <c r="I82" s="31">
        <f t="shared" si="14"/>
        <v>4</v>
      </c>
      <c r="J82" s="31">
        <f>J37/14</f>
        <v>0.2857142857142857</v>
      </c>
      <c r="K82" s="177"/>
      <c r="L82" s="74">
        <f>L37/1</f>
        <v>2</v>
      </c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</row>
    <row r="83" spans="1:28">
      <c r="A83" s="416"/>
      <c r="B83" s="406"/>
      <c r="C83" s="406"/>
      <c r="D83" s="420" t="s">
        <v>246</v>
      </c>
      <c r="E83" s="138">
        <f t="shared" si="13"/>
        <v>5</v>
      </c>
      <c r="F83" s="138">
        <f>F38/2</f>
        <v>21</v>
      </c>
      <c r="G83" s="31">
        <f>G38/1</f>
        <v>19</v>
      </c>
      <c r="H83" s="138">
        <f>H38/1</f>
        <v>0</v>
      </c>
      <c r="I83" s="31">
        <f t="shared" si="14"/>
        <v>8.3333333333333339</v>
      </c>
      <c r="J83" s="31">
        <f>J38/14</f>
        <v>0.21428571428571427</v>
      </c>
      <c r="K83" s="177"/>
      <c r="L83" s="74">
        <f>L38/1</f>
        <v>4</v>
      </c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</row>
    <row r="84" spans="1:28">
      <c r="A84" s="416"/>
      <c r="B84" s="406"/>
      <c r="C84" s="406"/>
      <c r="D84" s="420" t="s">
        <v>245</v>
      </c>
      <c r="E84" s="138">
        <f t="shared" si="13"/>
        <v>0</v>
      </c>
      <c r="F84" s="421"/>
      <c r="G84" s="419"/>
      <c r="H84" s="421"/>
      <c r="I84" s="31">
        <f t="shared" si="14"/>
        <v>9.3333333333333339</v>
      </c>
      <c r="J84" s="419"/>
      <c r="K84" s="177"/>
      <c r="L84" s="418"/>
      <c r="M84" s="177"/>
      <c r="N84" s="177"/>
      <c r="O84" s="177"/>
      <c r="P84" s="177"/>
      <c r="Q84" s="177"/>
      <c r="R84" s="222"/>
      <c r="S84" s="222"/>
      <c r="T84" s="222"/>
      <c r="U84" s="177"/>
      <c r="V84" s="177"/>
      <c r="W84" s="177"/>
      <c r="X84" s="177"/>
      <c r="Y84" s="177"/>
      <c r="Z84" s="177"/>
      <c r="AA84" s="177"/>
      <c r="AB84" s="177"/>
    </row>
    <row r="85" spans="1:28">
      <c r="A85" s="416"/>
      <c r="B85" s="406"/>
      <c r="C85" s="406"/>
      <c r="D85" s="420" t="s">
        <v>244</v>
      </c>
      <c r="E85" s="138">
        <f t="shared" si="13"/>
        <v>1.2222222222222223</v>
      </c>
      <c r="F85" s="138">
        <f>F40/2</f>
        <v>13.5</v>
      </c>
      <c r="G85" s="31">
        <f>G40/1</f>
        <v>12</v>
      </c>
      <c r="H85" s="138">
        <f>H40/1</f>
        <v>3</v>
      </c>
      <c r="I85" s="31">
        <f t="shared" si="14"/>
        <v>10</v>
      </c>
      <c r="J85" s="31">
        <f>J40/14</f>
        <v>0.6428571428571429</v>
      </c>
      <c r="K85" s="177"/>
      <c r="L85" s="74">
        <f>L40/1</f>
        <v>9</v>
      </c>
      <c r="M85" s="177"/>
      <c r="N85" s="424"/>
      <c r="O85" s="423"/>
      <c r="P85" s="423"/>
      <c r="Q85" s="422"/>
      <c r="R85" s="222"/>
      <c r="S85" s="222"/>
      <c r="T85" s="222"/>
      <c r="U85" s="177"/>
      <c r="V85" s="177"/>
      <c r="W85" s="177"/>
      <c r="X85" s="177"/>
      <c r="Y85" s="177"/>
      <c r="Z85" s="177"/>
      <c r="AA85" s="177"/>
      <c r="AB85" s="177"/>
    </row>
    <row r="86" spans="1:28">
      <c r="A86" s="416"/>
      <c r="B86" s="406"/>
      <c r="C86" s="406"/>
      <c r="D86" s="420" t="s">
        <v>243</v>
      </c>
      <c r="E86" s="138">
        <f t="shared" si="13"/>
        <v>4.1111111111111107</v>
      </c>
      <c r="F86" s="138">
        <f>F41/2</f>
        <v>14.5</v>
      </c>
      <c r="G86" s="31">
        <f>G41/1</f>
        <v>10</v>
      </c>
      <c r="H86" s="138">
        <f>H41/1</f>
        <v>1</v>
      </c>
      <c r="I86" s="31">
        <f t="shared" si="14"/>
        <v>11</v>
      </c>
      <c r="J86" s="31">
        <f>J41/14</f>
        <v>0.5</v>
      </c>
      <c r="K86" s="177"/>
      <c r="L86" s="74">
        <f>L41/1</f>
        <v>0</v>
      </c>
      <c r="M86" s="177"/>
      <c r="N86" s="408"/>
      <c r="O86" s="408"/>
      <c r="P86" s="408"/>
      <c r="Q86" s="411"/>
      <c r="R86" s="177"/>
      <c r="S86" s="222"/>
      <c r="T86" s="222"/>
      <c r="U86" s="177"/>
      <c r="V86" s="177"/>
      <c r="W86" s="177"/>
      <c r="X86" s="177"/>
      <c r="Y86" s="177"/>
      <c r="Z86" s="177"/>
      <c r="AA86" s="177"/>
      <c r="AB86" s="177"/>
    </row>
    <row r="87" spans="1:28">
      <c r="A87" s="416"/>
      <c r="B87" s="406"/>
      <c r="C87" s="406"/>
      <c r="D87" s="420" t="s">
        <v>242</v>
      </c>
      <c r="E87" s="138">
        <f t="shared" si="13"/>
        <v>0</v>
      </c>
      <c r="F87" s="421"/>
      <c r="G87" s="419"/>
      <c r="H87" s="421"/>
      <c r="I87" s="31">
        <f t="shared" si="14"/>
        <v>12</v>
      </c>
      <c r="J87" s="419"/>
      <c r="K87" s="177"/>
      <c r="L87" s="418"/>
      <c r="M87" s="177"/>
      <c r="N87" s="408"/>
      <c r="O87" s="99"/>
      <c r="P87" s="408"/>
      <c r="Q87" s="411"/>
      <c r="R87" s="222"/>
      <c r="S87" s="222"/>
      <c r="T87" s="222"/>
      <c r="U87" s="177"/>
      <c r="V87" s="177"/>
      <c r="W87" s="177"/>
      <c r="X87" s="177"/>
      <c r="Y87" s="177"/>
      <c r="Z87" s="177"/>
      <c r="AA87" s="177"/>
      <c r="AB87" s="177"/>
    </row>
    <row r="88" spans="1:28">
      <c r="A88" s="416"/>
      <c r="B88" s="406"/>
      <c r="C88" s="406"/>
      <c r="D88" s="420" t="s">
        <v>240</v>
      </c>
      <c r="E88" s="138">
        <f t="shared" si="13"/>
        <v>3.6666666666666665</v>
      </c>
      <c r="F88" s="138">
        <f>F43/2</f>
        <v>12.5</v>
      </c>
      <c r="G88" s="419"/>
      <c r="H88" s="138">
        <f>H43/1</f>
        <v>0</v>
      </c>
      <c r="I88" s="31">
        <f t="shared" si="14"/>
        <v>7.666666666666667</v>
      </c>
      <c r="J88" s="31">
        <f>J43/14</f>
        <v>1</v>
      </c>
      <c r="K88" s="177"/>
      <c r="L88" s="418"/>
      <c r="M88" s="177"/>
      <c r="N88" s="417"/>
      <c r="O88" s="99"/>
      <c r="P88" s="408"/>
      <c r="Q88" s="99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</row>
    <row r="89" spans="1:28" ht="15.75" thickBot="1">
      <c r="A89" s="416"/>
      <c r="B89" s="406"/>
      <c r="C89" s="406"/>
      <c r="D89" s="415" t="s">
        <v>239</v>
      </c>
      <c r="E89" s="141">
        <f t="shared" si="13"/>
        <v>1.1111111111111112</v>
      </c>
      <c r="F89" s="414"/>
      <c r="G89" s="413"/>
      <c r="H89" s="414"/>
      <c r="I89" s="31">
        <f t="shared" si="14"/>
        <v>11.666666666666666</v>
      </c>
      <c r="J89" s="413"/>
      <c r="K89" s="61"/>
      <c r="L89" s="412"/>
      <c r="M89" s="177"/>
      <c r="N89" s="408"/>
      <c r="O89" s="99"/>
      <c r="P89" s="408"/>
      <c r="Q89" s="99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</row>
    <row r="90" spans="1:28">
      <c r="A90" s="407"/>
      <c r="B90" s="407"/>
      <c r="C90" s="407"/>
      <c r="D90" s="406"/>
      <c r="E90" s="410"/>
      <c r="F90" s="411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</row>
    <row r="91" spans="1:28">
      <c r="A91" s="407"/>
      <c r="B91" s="407"/>
      <c r="C91" s="407"/>
      <c r="D91" s="406"/>
      <c r="E91" s="406"/>
      <c r="F91" s="406"/>
      <c r="G91" s="177"/>
      <c r="H91" s="225"/>
      <c r="I91" s="411"/>
      <c r="J91" s="411"/>
      <c r="K91" s="177"/>
      <c r="L91" s="411"/>
      <c r="M91" s="177"/>
      <c r="N91" s="177"/>
      <c r="O91" s="177"/>
      <c r="P91" s="177"/>
      <c r="Q91" s="177"/>
      <c r="R91" s="177"/>
    </row>
    <row r="92" spans="1:28">
      <c r="A92" s="407"/>
      <c r="B92" s="407"/>
      <c r="C92" s="407"/>
      <c r="D92" s="406"/>
      <c r="E92" s="410"/>
      <c r="F92" s="406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</row>
    <row r="93" spans="1:28">
      <c r="A93" s="407"/>
      <c r="B93" s="407"/>
      <c r="C93" s="407"/>
      <c r="D93" s="406"/>
      <c r="E93" s="406"/>
      <c r="F93" s="406"/>
      <c r="G93" s="406"/>
      <c r="H93" s="406"/>
      <c r="I93" s="406"/>
      <c r="J93" s="406"/>
      <c r="K93" s="177"/>
      <c r="L93" s="406"/>
      <c r="M93" s="177"/>
      <c r="N93" s="177"/>
      <c r="O93" s="177"/>
      <c r="P93" s="177"/>
      <c r="Q93" s="177"/>
      <c r="R93" s="177"/>
    </row>
    <row r="94" spans="1:28">
      <c r="A94" s="408"/>
      <c r="B94" s="177"/>
      <c r="C94" s="407"/>
      <c r="D94" s="406"/>
      <c r="E94" s="406"/>
      <c r="F94" s="406"/>
      <c r="G94" s="406"/>
      <c r="H94" s="406"/>
      <c r="I94" s="406"/>
      <c r="J94" s="406"/>
      <c r="K94" s="177"/>
      <c r="L94" s="406"/>
    </row>
    <row r="95" spans="1:28">
      <c r="A95" s="409"/>
      <c r="B95" s="177"/>
      <c r="C95" s="407"/>
      <c r="D95" s="406"/>
      <c r="E95" s="406"/>
      <c r="F95" s="406"/>
      <c r="G95" s="406"/>
      <c r="H95" s="406"/>
      <c r="I95" s="406"/>
      <c r="J95" s="406"/>
      <c r="K95" s="177"/>
      <c r="L95" s="406"/>
    </row>
    <row r="96" spans="1:28">
      <c r="A96" s="408"/>
      <c r="B96" s="177"/>
      <c r="C96" s="407"/>
      <c r="D96" s="177"/>
      <c r="E96" s="406"/>
      <c r="F96" s="177"/>
      <c r="G96" s="177"/>
      <c r="H96" s="177"/>
      <c r="I96" s="177"/>
      <c r="J96" s="177"/>
      <c r="K96" s="177"/>
      <c r="L96" s="177"/>
      <c r="O96" s="405"/>
      <c r="P96" s="404"/>
      <c r="Q96" s="404"/>
      <c r="R96" s="404"/>
      <c r="S96" s="404"/>
      <c r="T96" s="404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filterMode="1"/>
  <dimension ref="A1:D151"/>
  <sheetViews>
    <sheetView workbookViewId="0">
      <selection activeCell="B121" sqref="B121"/>
    </sheetView>
  </sheetViews>
  <sheetFormatPr defaultRowHeight="15"/>
  <cols>
    <col min="4" max="4" width="11.42578125" bestFit="1" customWidth="1"/>
    <col min="6" max="6" width="9.42578125" customWidth="1"/>
    <col min="7" max="7" width="10.28515625" bestFit="1" customWidth="1"/>
    <col min="9" max="9" width="9.42578125" customWidth="1"/>
    <col min="10" max="10" width="10.28515625" bestFit="1" customWidth="1"/>
  </cols>
  <sheetData>
    <row r="1" spans="1:4">
      <c r="A1" t="s">
        <v>123</v>
      </c>
      <c r="B1" t="s">
        <v>315</v>
      </c>
      <c r="C1" t="s">
        <v>81</v>
      </c>
      <c r="D1" t="s">
        <v>117</v>
      </c>
    </row>
    <row r="2" spans="1:4" hidden="1">
      <c r="A2" t="s">
        <v>316</v>
      </c>
      <c r="B2" s="501">
        <v>0.1</v>
      </c>
      <c r="C2" s="289">
        <v>0.41666666666666669</v>
      </c>
      <c r="D2" t="s">
        <v>122</v>
      </c>
    </row>
    <row r="3" spans="1:4" hidden="1">
      <c r="A3" t="s">
        <v>316</v>
      </c>
      <c r="B3">
        <v>0.1</v>
      </c>
      <c r="C3" s="289">
        <v>0.41666666666666669</v>
      </c>
      <c r="D3" t="s">
        <v>122</v>
      </c>
    </row>
    <row r="4" spans="1:4" hidden="1">
      <c r="A4" t="s">
        <v>316</v>
      </c>
      <c r="B4">
        <v>0.1</v>
      </c>
      <c r="C4" s="289">
        <v>0.41666666666666669</v>
      </c>
      <c r="D4" t="s">
        <v>122</v>
      </c>
    </row>
    <row r="5" spans="1:4" hidden="1">
      <c r="A5" t="s">
        <v>316</v>
      </c>
      <c r="B5">
        <v>0.1</v>
      </c>
      <c r="C5" s="289">
        <v>0.41666666666666669</v>
      </c>
      <c r="D5" t="s">
        <v>122</v>
      </c>
    </row>
    <row r="6" spans="1:4" hidden="1">
      <c r="A6" t="s">
        <v>316</v>
      </c>
      <c r="B6">
        <v>0.3</v>
      </c>
      <c r="C6" s="289">
        <v>0.41666666666666669</v>
      </c>
      <c r="D6" t="s">
        <v>122</v>
      </c>
    </row>
    <row r="7" spans="1:4" hidden="1">
      <c r="A7" t="s">
        <v>316</v>
      </c>
      <c r="B7">
        <v>0.1</v>
      </c>
      <c r="C7" s="289">
        <v>0.41666666666666669</v>
      </c>
      <c r="D7" t="s">
        <v>122</v>
      </c>
    </row>
    <row r="8" spans="1:4" hidden="1">
      <c r="A8" t="s">
        <v>316</v>
      </c>
      <c r="B8">
        <v>0.2</v>
      </c>
      <c r="C8" s="289">
        <v>0.41666666666666669</v>
      </c>
      <c r="D8" t="s">
        <v>122</v>
      </c>
    </row>
    <row r="9" spans="1:4" hidden="1">
      <c r="A9" t="s">
        <v>316</v>
      </c>
      <c r="B9">
        <v>0.1</v>
      </c>
      <c r="C9" s="289">
        <v>0.41666666666666669</v>
      </c>
      <c r="D9" t="s">
        <v>122</v>
      </c>
    </row>
    <row r="10" spans="1:4" hidden="1">
      <c r="A10" t="s">
        <v>316</v>
      </c>
      <c r="B10">
        <v>0.2</v>
      </c>
      <c r="C10" s="289">
        <v>0.54166666666666663</v>
      </c>
      <c r="D10" t="s">
        <v>122</v>
      </c>
    </row>
    <row r="11" spans="1:4" hidden="1">
      <c r="A11" t="s">
        <v>316</v>
      </c>
      <c r="B11">
        <v>0.1</v>
      </c>
      <c r="C11" s="289">
        <v>0.54166666666666663</v>
      </c>
      <c r="D11" t="s">
        <v>122</v>
      </c>
    </row>
    <row r="12" spans="1:4" hidden="1">
      <c r="A12" t="s">
        <v>316</v>
      </c>
      <c r="B12">
        <v>0.1</v>
      </c>
      <c r="C12" s="289">
        <v>0.54166666666666663</v>
      </c>
      <c r="D12" t="s">
        <v>122</v>
      </c>
    </row>
    <row r="13" spans="1:4">
      <c r="A13" t="s">
        <v>316</v>
      </c>
      <c r="B13">
        <v>0</v>
      </c>
      <c r="C13" s="289">
        <v>0.58333333333333337</v>
      </c>
      <c r="D13" t="s">
        <v>122</v>
      </c>
    </row>
    <row r="14" spans="1:4">
      <c r="A14" t="s">
        <v>316</v>
      </c>
      <c r="B14">
        <v>0</v>
      </c>
      <c r="C14" s="289">
        <v>0.58333333333333337</v>
      </c>
      <c r="D14" t="s">
        <v>122</v>
      </c>
    </row>
    <row r="15" spans="1:4" hidden="1">
      <c r="A15" t="s">
        <v>316</v>
      </c>
      <c r="B15">
        <v>0.1</v>
      </c>
      <c r="C15" s="289">
        <v>0.58333333333333337</v>
      </c>
      <c r="D15" t="s">
        <v>122</v>
      </c>
    </row>
    <row r="16" spans="1:4">
      <c r="A16" t="s">
        <v>316</v>
      </c>
      <c r="B16">
        <v>0</v>
      </c>
      <c r="C16" s="289">
        <v>0.58333333333333337</v>
      </c>
      <c r="D16" t="s">
        <v>122</v>
      </c>
    </row>
    <row r="17" spans="1:4" hidden="1">
      <c r="A17" t="s">
        <v>316</v>
      </c>
      <c r="B17">
        <v>0.2</v>
      </c>
      <c r="C17" s="289">
        <v>0.58333333333333337</v>
      </c>
      <c r="D17" t="s">
        <v>122</v>
      </c>
    </row>
    <row r="18" spans="1:4">
      <c r="A18" t="s">
        <v>316</v>
      </c>
      <c r="B18">
        <v>0</v>
      </c>
      <c r="C18" s="289">
        <v>0.66666666666666663</v>
      </c>
      <c r="D18" t="s">
        <v>122</v>
      </c>
    </row>
    <row r="19" spans="1:4" hidden="1">
      <c r="A19" t="s">
        <v>316</v>
      </c>
      <c r="B19">
        <v>0.2</v>
      </c>
      <c r="C19" s="289">
        <v>0.66666666666666663</v>
      </c>
      <c r="D19" t="s">
        <v>122</v>
      </c>
    </row>
    <row r="20" spans="1:4" hidden="1">
      <c r="A20" t="s">
        <v>316</v>
      </c>
      <c r="B20">
        <v>0.2</v>
      </c>
      <c r="C20" s="289">
        <v>0.66666666666666663</v>
      </c>
      <c r="D20" t="s">
        <v>122</v>
      </c>
    </row>
    <row r="21" spans="1:4" hidden="1">
      <c r="A21" t="s">
        <v>316</v>
      </c>
      <c r="B21">
        <v>0.1</v>
      </c>
      <c r="C21" s="289">
        <v>0.66666666666666663</v>
      </c>
      <c r="D21" t="s">
        <v>122</v>
      </c>
    </row>
    <row r="22" spans="1:4" hidden="1">
      <c r="A22" t="s">
        <v>316</v>
      </c>
      <c r="B22">
        <v>0.1</v>
      </c>
      <c r="C22" s="289">
        <v>0.70833333333333337</v>
      </c>
      <c r="D22" t="s">
        <v>122</v>
      </c>
    </row>
    <row r="23" spans="1:4" hidden="1">
      <c r="A23" t="s">
        <v>316</v>
      </c>
      <c r="B23">
        <v>0.2</v>
      </c>
      <c r="C23" s="289">
        <v>0.70833333333333337</v>
      </c>
      <c r="D23" t="s">
        <v>122</v>
      </c>
    </row>
    <row r="24" spans="1:4" hidden="1">
      <c r="A24" t="s">
        <v>316</v>
      </c>
      <c r="B24">
        <v>0.2</v>
      </c>
      <c r="C24" s="289">
        <v>0.70833333333333337</v>
      </c>
      <c r="D24" t="s">
        <v>122</v>
      </c>
    </row>
    <row r="25" spans="1:4" hidden="1">
      <c r="A25" t="s">
        <v>316</v>
      </c>
      <c r="B25">
        <v>0.1</v>
      </c>
      <c r="C25" s="289">
        <v>0.70833333333333337</v>
      </c>
      <c r="D25" t="s">
        <v>122</v>
      </c>
    </row>
    <row r="26" spans="1:4" hidden="1">
      <c r="A26" t="s">
        <v>316</v>
      </c>
      <c r="B26">
        <v>0.2</v>
      </c>
      <c r="C26" s="289">
        <v>0.79166666666666663</v>
      </c>
      <c r="D26" t="s">
        <v>122</v>
      </c>
    </row>
    <row r="27" spans="1:4" hidden="1">
      <c r="A27" t="s">
        <v>316</v>
      </c>
      <c r="B27">
        <v>0.2</v>
      </c>
      <c r="C27" s="289">
        <v>0.79166666666666663</v>
      </c>
      <c r="D27" t="s">
        <v>122</v>
      </c>
    </row>
    <row r="28" spans="1:4" hidden="1">
      <c r="A28" t="s">
        <v>316</v>
      </c>
      <c r="B28">
        <v>0.1</v>
      </c>
      <c r="C28" s="289">
        <v>0.79166666666666663</v>
      </c>
      <c r="D28" t="s">
        <v>122</v>
      </c>
    </row>
    <row r="29" spans="1:4" hidden="1">
      <c r="A29" t="s">
        <v>316</v>
      </c>
      <c r="B29">
        <v>0.1</v>
      </c>
      <c r="C29" s="289">
        <v>0.79166666666666663</v>
      </c>
      <c r="D29" t="s">
        <v>122</v>
      </c>
    </row>
    <row r="30" spans="1:4" hidden="1">
      <c r="A30" t="s">
        <v>316</v>
      </c>
      <c r="B30">
        <v>0.1</v>
      </c>
      <c r="C30" s="289">
        <v>0.79166666666666663</v>
      </c>
      <c r="D30" t="s">
        <v>122</v>
      </c>
    </row>
    <row r="31" spans="1:4" hidden="1">
      <c r="A31" t="s">
        <v>316</v>
      </c>
      <c r="B31">
        <v>0.1</v>
      </c>
      <c r="C31" s="289">
        <v>0.33333333333333331</v>
      </c>
      <c r="D31" t="s">
        <v>116</v>
      </c>
    </row>
    <row r="32" spans="1:4" hidden="1">
      <c r="A32" t="s">
        <v>316</v>
      </c>
      <c r="B32">
        <v>0.1</v>
      </c>
      <c r="C32" s="289">
        <v>0.33333333333333331</v>
      </c>
      <c r="D32" t="s">
        <v>116</v>
      </c>
    </row>
    <row r="33" spans="1:4" hidden="1">
      <c r="A33" t="s">
        <v>316</v>
      </c>
      <c r="B33">
        <v>0.2</v>
      </c>
      <c r="C33" s="289">
        <v>0.33333333333333331</v>
      </c>
      <c r="D33" t="s">
        <v>116</v>
      </c>
    </row>
    <row r="34" spans="1:4" hidden="1">
      <c r="A34" t="s">
        <v>316</v>
      </c>
      <c r="B34">
        <v>0.2</v>
      </c>
      <c r="C34" s="289">
        <v>0.33333333333333331</v>
      </c>
      <c r="D34" t="s">
        <v>116</v>
      </c>
    </row>
    <row r="35" spans="1:4" hidden="1">
      <c r="A35" t="s">
        <v>316</v>
      </c>
      <c r="B35">
        <v>0.3</v>
      </c>
      <c r="C35" s="289">
        <v>0.33333333333333331</v>
      </c>
      <c r="D35" t="s">
        <v>116</v>
      </c>
    </row>
    <row r="36" spans="1:4" hidden="1">
      <c r="A36" t="s">
        <v>316</v>
      </c>
      <c r="B36">
        <v>0.1</v>
      </c>
      <c r="C36" s="289">
        <v>0.41666666666666669</v>
      </c>
      <c r="D36" t="s">
        <v>116</v>
      </c>
    </row>
    <row r="37" spans="1:4" hidden="1">
      <c r="A37" t="s">
        <v>316</v>
      </c>
      <c r="B37">
        <v>0.2</v>
      </c>
      <c r="C37" s="289">
        <v>0.41666666666666669</v>
      </c>
      <c r="D37" t="s">
        <v>116</v>
      </c>
    </row>
    <row r="38" spans="1:4" hidden="1">
      <c r="A38" t="s">
        <v>316</v>
      </c>
      <c r="B38">
        <v>0.1</v>
      </c>
      <c r="C38" s="289">
        <v>0.41666666666666669</v>
      </c>
      <c r="D38" t="s">
        <v>116</v>
      </c>
    </row>
    <row r="39" spans="1:4" hidden="1">
      <c r="A39" t="s">
        <v>316</v>
      </c>
      <c r="B39">
        <v>0.3</v>
      </c>
      <c r="C39" s="289">
        <v>0.41666666666666669</v>
      </c>
      <c r="D39" t="s">
        <v>116</v>
      </c>
    </row>
    <row r="40" spans="1:4" hidden="1">
      <c r="A40" t="s">
        <v>316</v>
      </c>
      <c r="B40">
        <v>0.2</v>
      </c>
      <c r="C40" s="289">
        <v>0.41666666666666669</v>
      </c>
      <c r="D40" t="s">
        <v>116</v>
      </c>
    </row>
    <row r="41" spans="1:4" hidden="1">
      <c r="A41" t="s">
        <v>316</v>
      </c>
      <c r="B41">
        <v>0.2</v>
      </c>
      <c r="C41" s="289">
        <v>0.41666666666666669</v>
      </c>
      <c r="D41" t="s">
        <v>116</v>
      </c>
    </row>
    <row r="42" spans="1:4" hidden="1">
      <c r="A42" t="s">
        <v>316</v>
      </c>
      <c r="B42">
        <v>0.2</v>
      </c>
      <c r="C42" s="289">
        <v>0.45833333333333331</v>
      </c>
      <c r="D42" t="s">
        <v>116</v>
      </c>
    </row>
    <row r="43" spans="1:4" hidden="1">
      <c r="A43" t="s">
        <v>316</v>
      </c>
      <c r="B43">
        <v>0.1</v>
      </c>
      <c r="C43" s="289">
        <v>0.45833333333333331</v>
      </c>
      <c r="D43" t="s">
        <v>116</v>
      </c>
    </row>
    <row r="44" spans="1:4" hidden="1">
      <c r="A44" t="s">
        <v>316</v>
      </c>
      <c r="B44">
        <v>0.2</v>
      </c>
      <c r="C44" s="289">
        <v>0.5</v>
      </c>
      <c r="D44" t="s">
        <v>116</v>
      </c>
    </row>
    <row r="45" spans="1:4" hidden="1">
      <c r="A45" t="s">
        <v>316</v>
      </c>
      <c r="B45">
        <v>0.1</v>
      </c>
      <c r="C45" s="289">
        <v>0.5</v>
      </c>
      <c r="D45" t="s">
        <v>116</v>
      </c>
    </row>
    <row r="46" spans="1:4" hidden="1">
      <c r="A46" t="s">
        <v>316</v>
      </c>
      <c r="B46">
        <v>0.1</v>
      </c>
      <c r="C46" s="289">
        <v>0.54166666666666663</v>
      </c>
      <c r="D46" t="s">
        <v>116</v>
      </c>
    </row>
    <row r="47" spans="1:4" hidden="1">
      <c r="A47" t="s">
        <v>316</v>
      </c>
      <c r="B47">
        <v>0.2</v>
      </c>
      <c r="C47" s="289">
        <v>0.54166666666666663</v>
      </c>
      <c r="D47" t="s">
        <v>116</v>
      </c>
    </row>
    <row r="48" spans="1:4" hidden="1">
      <c r="A48" t="s">
        <v>316</v>
      </c>
      <c r="B48">
        <v>0.2</v>
      </c>
      <c r="C48" s="289">
        <v>0.54166666666666663</v>
      </c>
      <c r="D48" t="s">
        <v>116</v>
      </c>
    </row>
    <row r="49" spans="1:4" hidden="1">
      <c r="A49" t="s">
        <v>316</v>
      </c>
      <c r="B49">
        <v>0.1</v>
      </c>
      <c r="C49" s="289">
        <v>0.58333333333333337</v>
      </c>
      <c r="D49" t="s">
        <v>116</v>
      </c>
    </row>
    <row r="50" spans="1:4" hidden="1">
      <c r="A50" t="s">
        <v>316</v>
      </c>
      <c r="B50">
        <v>0.1</v>
      </c>
      <c r="C50" s="289">
        <v>0.58333333333333337</v>
      </c>
      <c r="D50" t="s">
        <v>116</v>
      </c>
    </row>
    <row r="51" spans="1:4" hidden="1">
      <c r="A51" t="s">
        <v>316</v>
      </c>
      <c r="B51">
        <v>0.2</v>
      </c>
      <c r="C51" s="289">
        <v>0.58333333333333337</v>
      </c>
      <c r="D51" t="s">
        <v>116</v>
      </c>
    </row>
    <row r="52" spans="1:4" hidden="1">
      <c r="A52" t="s">
        <v>316</v>
      </c>
      <c r="B52">
        <v>0.1</v>
      </c>
      <c r="C52" s="289">
        <v>0.58333333333333337</v>
      </c>
      <c r="D52" t="s">
        <v>116</v>
      </c>
    </row>
    <row r="53" spans="1:4" hidden="1">
      <c r="A53" t="s">
        <v>316</v>
      </c>
      <c r="B53">
        <v>0.1</v>
      </c>
      <c r="C53" s="289">
        <v>0.58333333333333337</v>
      </c>
      <c r="D53" t="s">
        <v>116</v>
      </c>
    </row>
    <row r="54" spans="1:4" hidden="1">
      <c r="A54" t="s">
        <v>316</v>
      </c>
      <c r="B54">
        <v>0.2</v>
      </c>
      <c r="C54" s="289">
        <v>0.58333333333333337</v>
      </c>
      <c r="D54" t="s">
        <v>116</v>
      </c>
    </row>
    <row r="55" spans="1:4" hidden="1">
      <c r="A55" t="s">
        <v>316</v>
      </c>
      <c r="B55">
        <v>0.1</v>
      </c>
      <c r="C55" s="289">
        <v>0.625</v>
      </c>
      <c r="D55" t="s">
        <v>116</v>
      </c>
    </row>
    <row r="56" spans="1:4" hidden="1">
      <c r="A56" t="s">
        <v>316</v>
      </c>
      <c r="B56">
        <v>0.3</v>
      </c>
      <c r="C56" s="289">
        <v>0.625</v>
      </c>
      <c r="D56" t="s">
        <v>116</v>
      </c>
    </row>
    <row r="57" spans="1:4" hidden="1">
      <c r="A57" t="s">
        <v>316</v>
      </c>
      <c r="B57">
        <v>0.3</v>
      </c>
      <c r="C57" s="289">
        <v>0.66666666666666663</v>
      </c>
      <c r="D57" t="s">
        <v>116</v>
      </c>
    </row>
    <row r="58" spans="1:4" hidden="1">
      <c r="A58" t="s">
        <v>316</v>
      </c>
      <c r="B58">
        <v>0.1</v>
      </c>
      <c r="C58" s="289">
        <v>0.66666666666666663</v>
      </c>
      <c r="D58" t="s">
        <v>116</v>
      </c>
    </row>
    <row r="59" spans="1:4" hidden="1">
      <c r="A59" t="s">
        <v>316</v>
      </c>
      <c r="B59">
        <v>0.3</v>
      </c>
      <c r="C59" s="289">
        <v>0.70833333333333337</v>
      </c>
      <c r="D59" t="s">
        <v>116</v>
      </c>
    </row>
    <row r="60" spans="1:4" hidden="1">
      <c r="A60" t="s">
        <v>316</v>
      </c>
      <c r="B60">
        <v>0.1</v>
      </c>
      <c r="C60" s="289">
        <v>0.70833333333333337</v>
      </c>
      <c r="D60" t="s">
        <v>116</v>
      </c>
    </row>
    <row r="61" spans="1:4" hidden="1">
      <c r="A61" t="s">
        <v>316</v>
      </c>
      <c r="B61">
        <v>0.1</v>
      </c>
      <c r="C61" s="289">
        <v>0.70833333333333337</v>
      </c>
      <c r="D61" t="s">
        <v>116</v>
      </c>
    </row>
    <row r="62" spans="1:4" hidden="1">
      <c r="A62" t="s">
        <v>316</v>
      </c>
      <c r="B62">
        <v>0.1</v>
      </c>
      <c r="C62" s="289">
        <v>0.75</v>
      </c>
      <c r="D62" t="s">
        <v>116</v>
      </c>
    </row>
    <row r="63" spans="1:4" hidden="1">
      <c r="A63" t="s">
        <v>316</v>
      </c>
      <c r="B63">
        <v>0.1</v>
      </c>
      <c r="C63" s="289">
        <v>0.75</v>
      </c>
      <c r="D63" t="s">
        <v>116</v>
      </c>
    </row>
    <row r="64" spans="1:4" hidden="1">
      <c r="A64" t="s">
        <v>316</v>
      </c>
      <c r="B64">
        <v>0</v>
      </c>
      <c r="C64" s="289">
        <v>0.75</v>
      </c>
      <c r="D64" t="s">
        <v>116</v>
      </c>
    </row>
    <row r="65" spans="1:4" hidden="1">
      <c r="A65" t="s">
        <v>316</v>
      </c>
      <c r="B65">
        <v>0.2</v>
      </c>
      <c r="C65" s="289">
        <v>0.75</v>
      </c>
      <c r="D65" t="s">
        <v>116</v>
      </c>
    </row>
    <row r="66" spans="1:4" hidden="1">
      <c r="A66" t="s">
        <v>316</v>
      </c>
      <c r="B66">
        <v>0.1</v>
      </c>
      <c r="C66" s="289">
        <v>0.75</v>
      </c>
      <c r="D66" t="s">
        <v>116</v>
      </c>
    </row>
    <row r="67" spans="1:4" hidden="1">
      <c r="A67" t="s">
        <v>316</v>
      </c>
      <c r="B67">
        <v>0.2</v>
      </c>
      <c r="C67" s="289">
        <v>0.75</v>
      </c>
      <c r="D67" t="s">
        <v>116</v>
      </c>
    </row>
    <row r="68" spans="1:4" hidden="1">
      <c r="A68" t="s">
        <v>316</v>
      </c>
      <c r="B68">
        <v>0.1</v>
      </c>
      <c r="C68" s="289">
        <v>0.75</v>
      </c>
      <c r="D68" t="s">
        <v>116</v>
      </c>
    </row>
    <row r="69" spans="1:4" hidden="1">
      <c r="A69" t="s">
        <v>316</v>
      </c>
      <c r="B69">
        <v>0.2</v>
      </c>
      <c r="C69" s="289">
        <v>0.75</v>
      </c>
      <c r="D69" t="s">
        <v>116</v>
      </c>
    </row>
    <row r="70" spans="1:4" hidden="1">
      <c r="A70" t="s">
        <v>316</v>
      </c>
      <c r="B70">
        <v>0.2</v>
      </c>
      <c r="C70" s="289">
        <v>0.75</v>
      </c>
      <c r="D70" t="s">
        <v>116</v>
      </c>
    </row>
    <row r="71" spans="1:4" hidden="1">
      <c r="A71" t="s">
        <v>316</v>
      </c>
      <c r="B71">
        <v>0.1</v>
      </c>
      <c r="C71" s="289">
        <v>0.75</v>
      </c>
      <c r="D71" t="s">
        <v>116</v>
      </c>
    </row>
    <row r="72" spans="1:4" hidden="1">
      <c r="A72" t="s">
        <v>316</v>
      </c>
      <c r="B72">
        <v>0.1</v>
      </c>
      <c r="C72" s="289">
        <v>0.75</v>
      </c>
      <c r="D72" t="s">
        <v>116</v>
      </c>
    </row>
    <row r="73" spans="1:4" hidden="1">
      <c r="A73" t="s">
        <v>316</v>
      </c>
      <c r="B73">
        <v>0.1</v>
      </c>
      <c r="C73" s="289">
        <v>0.79166666666666663</v>
      </c>
      <c r="D73" t="s">
        <v>116</v>
      </c>
    </row>
    <row r="74" spans="1:4" hidden="1">
      <c r="A74" t="s">
        <v>316</v>
      </c>
      <c r="B74">
        <v>0.3</v>
      </c>
      <c r="C74" s="289">
        <v>0.79166666666666663</v>
      </c>
      <c r="D74" t="s">
        <v>116</v>
      </c>
    </row>
    <row r="75" spans="1:4" hidden="1">
      <c r="A75" t="s">
        <v>316</v>
      </c>
      <c r="B75">
        <v>0.1</v>
      </c>
      <c r="C75" s="289">
        <v>0.79166666666666663</v>
      </c>
      <c r="D75" t="s">
        <v>116</v>
      </c>
    </row>
    <row r="76" spans="1:4" hidden="1">
      <c r="A76" t="s">
        <v>316</v>
      </c>
      <c r="B76">
        <v>0.2</v>
      </c>
      <c r="C76" s="289">
        <v>0.79166666666666663</v>
      </c>
      <c r="D76" t="s">
        <v>116</v>
      </c>
    </row>
    <row r="77" spans="1:4" hidden="1">
      <c r="A77" t="s">
        <v>317</v>
      </c>
      <c r="B77">
        <v>0</v>
      </c>
      <c r="C77" s="289">
        <v>0.41666666666666669</v>
      </c>
      <c r="D77" t="s">
        <v>122</v>
      </c>
    </row>
    <row r="78" spans="1:4" hidden="1">
      <c r="A78" t="s">
        <v>317</v>
      </c>
      <c r="B78">
        <v>0.1</v>
      </c>
      <c r="C78" s="289">
        <v>0.41666666666666669</v>
      </c>
      <c r="D78" t="s">
        <v>122</v>
      </c>
    </row>
    <row r="79" spans="1:4" hidden="1">
      <c r="A79" t="s">
        <v>317</v>
      </c>
      <c r="B79">
        <v>0.1</v>
      </c>
      <c r="C79" s="289">
        <v>0.41666666666666669</v>
      </c>
      <c r="D79" t="s">
        <v>122</v>
      </c>
    </row>
    <row r="80" spans="1:4" hidden="1">
      <c r="A80" t="s">
        <v>317</v>
      </c>
      <c r="B80">
        <v>0.2</v>
      </c>
      <c r="C80" s="289">
        <v>0.41666666666666669</v>
      </c>
      <c r="D80" t="s">
        <v>122</v>
      </c>
    </row>
    <row r="81" spans="1:4" hidden="1">
      <c r="A81" t="s">
        <v>317</v>
      </c>
      <c r="B81">
        <v>0</v>
      </c>
      <c r="C81" s="289">
        <v>0.41666666666666669</v>
      </c>
      <c r="D81" t="s">
        <v>122</v>
      </c>
    </row>
    <row r="82" spans="1:4" hidden="1">
      <c r="A82" t="s">
        <v>317</v>
      </c>
      <c r="B82">
        <v>0.2</v>
      </c>
      <c r="C82" s="289">
        <v>0.41666666666666669</v>
      </c>
      <c r="D82" t="s">
        <v>122</v>
      </c>
    </row>
    <row r="83" spans="1:4" hidden="1">
      <c r="A83" t="s">
        <v>317</v>
      </c>
      <c r="B83">
        <v>0.1</v>
      </c>
      <c r="C83" s="289">
        <v>0.45833333333333331</v>
      </c>
      <c r="D83" t="s">
        <v>122</v>
      </c>
    </row>
    <row r="84" spans="1:4" hidden="1">
      <c r="A84" t="s">
        <v>317</v>
      </c>
      <c r="B84">
        <v>0.1</v>
      </c>
      <c r="C84" s="289">
        <v>0.45833333333333331</v>
      </c>
      <c r="D84" t="s">
        <v>122</v>
      </c>
    </row>
    <row r="85" spans="1:4" hidden="1">
      <c r="A85" t="s">
        <v>317</v>
      </c>
      <c r="B85">
        <v>0.1</v>
      </c>
      <c r="C85" s="289">
        <v>0.45833333333333331</v>
      </c>
      <c r="D85" t="s">
        <v>122</v>
      </c>
    </row>
    <row r="86" spans="1:4" hidden="1">
      <c r="A86" t="s">
        <v>317</v>
      </c>
      <c r="B86">
        <v>0.1</v>
      </c>
      <c r="C86" s="289">
        <v>0.45833333333333331</v>
      </c>
      <c r="D86" t="s">
        <v>122</v>
      </c>
    </row>
    <row r="87" spans="1:4">
      <c r="A87" t="s">
        <v>317</v>
      </c>
      <c r="B87">
        <v>0</v>
      </c>
      <c r="C87" s="289">
        <v>0.45833333333333331</v>
      </c>
      <c r="D87" t="s">
        <v>122</v>
      </c>
    </row>
    <row r="88" spans="1:4" hidden="1">
      <c r="A88" t="s">
        <v>317</v>
      </c>
      <c r="B88">
        <v>0.2</v>
      </c>
      <c r="C88" s="289">
        <v>0.45833333333333331</v>
      </c>
      <c r="D88" t="s">
        <v>122</v>
      </c>
    </row>
    <row r="89" spans="1:4" hidden="1">
      <c r="A89" t="s">
        <v>317</v>
      </c>
      <c r="B89">
        <v>0.2</v>
      </c>
      <c r="C89" s="289">
        <v>0.45833333333333331</v>
      </c>
      <c r="D89" t="s">
        <v>122</v>
      </c>
    </row>
    <row r="90" spans="1:4" hidden="1">
      <c r="A90" t="s">
        <v>317</v>
      </c>
      <c r="B90">
        <v>0.3</v>
      </c>
      <c r="C90" s="289">
        <v>0.45833333333333331</v>
      </c>
      <c r="D90" t="s">
        <v>122</v>
      </c>
    </row>
    <row r="91" spans="1:4" hidden="1">
      <c r="A91" t="s">
        <v>317</v>
      </c>
      <c r="B91">
        <v>0.2</v>
      </c>
      <c r="C91" s="289">
        <v>0.54166666666666663</v>
      </c>
      <c r="D91" t="s">
        <v>122</v>
      </c>
    </row>
    <row r="92" spans="1:4" hidden="1">
      <c r="A92" t="s">
        <v>317</v>
      </c>
      <c r="B92">
        <v>0.1</v>
      </c>
      <c r="C92" s="289">
        <v>0.54166666666666663</v>
      </c>
      <c r="D92" t="s">
        <v>122</v>
      </c>
    </row>
    <row r="93" spans="1:4" hidden="1">
      <c r="A93" t="s">
        <v>317</v>
      </c>
      <c r="B93">
        <v>0.2</v>
      </c>
      <c r="C93" s="289">
        <v>0.54166666666666663</v>
      </c>
      <c r="D93" t="s">
        <v>122</v>
      </c>
    </row>
    <row r="94" spans="1:4" hidden="1">
      <c r="A94" t="s">
        <v>317</v>
      </c>
      <c r="B94">
        <v>0.1</v>
      </c>
      <c r="C94" s="289">
        <v>0.54166666666666663</v>
      </c>
      <c r="D94" t="s">
        <v>122</v>
      </c>
    </row>
    <row r="95" spans="1:4" hidden="1">
      <c r="A95" t="s">
        <v>317</v>
      </c>
      <c r="B95">
        <v>0.1</v>
      </c>
      <c r="C95" s="289">
        <v>0.54166666666666663</v>
      </c>
      <c r="D95" t="s">
        <v>122</v>
      </c>
    </row>
    <row r="96" spans="1:4" hidden="1">
      <c r="A96" t="s">
        <v>317</v>
      </c>
      <c r="B96">
        <v>0.3</v>
      </c>
      <c r="C96" s="289">
        <v>0.54166666666666663</v>
      </c>
      <c r="D96" t="s">
        <v>122</v>
      </c>
    </row>
    <row r="97" spans="1:4">
      <c r="A97" t="s">
        <v>317</v>
      </c>
      <c r="B97">
        <v>0</v>
      </c>
      <c r="C97" s="289">
        <v>0.54166666666666663</v>
      </c>
      <c r="D97" t="s">
        <v>122</v>
      </c>
    </row>
    <row r="98" spans="1:4" hidden="1">
      <c r="A98" t="s">
        <v>317</v>
      </c>
      <c r="B98">
        <v>0.3</v>
      </c>
      <c r="C98" s="289">
        <v>0.54166666666666663</v>
      </c>
      <c r="D98" t="s">
        <v>122</v>
      </c>
    </row>
    <row r="99" spans="1:4" hidden="1">
      <c r="A99" t="s">
        <v>317</v>
      </c>
      <c r="B99">
        <v>0.1</v>
      </c>
      <c r="C99" s="289">
        <v>0.58333333333333337</v>
      </c>
      <c r="D99" t="s">
        <v>122</v>
      </c>
    </row>
    <row r="100" spans="1:4" hidden="1">
      <c r="A100" t="s">
        <v>317</v>
      </c>
      <c r="B100">
        <v>0.1</v>
      </c>
      <c r="C100" s="289">
        <v>0.58333333333333337</v>
      </c>
      <c r="D100" t="s">
        <v>122</v>
      </c>
    </row>
    <row r="101" spans="1:4">
      <c r="A101" t="s">
        <v>317</v>
      </c>
      <c r="B101">
        <v>0</v>
      </c>
      <c r="C101" s="289">
        <v>0.58333333333333337</v>
      </c>
      <c r="D101" t="s">
        <v>122</v>
      </c>
    </row>
    <row r="102" spans="1:4" hidden="1">
      <c r="A102" t="s">
        <v>317</v>
      </c>
      <c r="B102">
        <v>0.2</v>
      </c>
      <c r="C102" s="289">
        <v>0.58333333333333337</v>
      </c>
      <c r="D102" t="s">
        <v>122</v>
      </c>
    </row>
    <row r="103" spans="1:4" hidden="1">
      <c r="A103" t="s">
        <v>317</v>
      </c>
      <c r="B103">
        <v>0.1</v>
      </c>
      <c r="C103" s="289">
        <v>0.58333333333333337</v>
      </c>
      <c r="D103" t="s">
        <v>122</v>
      </c>
    </row>
    <row r="104" spans="1:4" hidden="1">
      <c r="A104" t="s">
        <v>317</v>
      </c>
      <c r="B104">
        <v>0.1</v>
      </c>
      <c r="C104" s="289">
        <v>0.58333333333333337</v>
      </c>
      <c r="D104" t="s">
        <v>122</v>
      </c>
    </row>
    <row r="105" spans="1:4" hidden="1">
      <c r="A105" t="s">
        <v>317</v>
      </c>
      <c r="B105">
        <v>0.1</v>
      </c>
      <c r="C105" s="289">
        <v>0.58333333333333337</v>
      </c>
      <c r="D105" t="s">
        <v>122</v>
      </c>
    </row>
    <row r="106" spans="1:4" hidden="1">
      <c r="A106" t="s">
        <v>317</v>
      </c>
      <c r="B106">
        <v>0.1</v>
      </c>
      <c r="C106" s="289">
        <v>0.58333333333333337</v>
      </c>
      <c r="D106" t="s">
        <v>122</v>
      </c>
    </row>
    <row r="107" spans="1:4" hidden="1">
      <c r="A107" t="s">
        <v>317</v>
      </c>
      <c r="B107">
        <v>0.1</v>
      </c>
      <c r="C107" s="289">
        <v>0.58333333333333337</v>
      </c>
      <c r="D107" t="s">
        <v>122</v>
      </c>
    </row>
    <row r="108" spans="1:4">
      <c r="A108" t="s">
        <v>317</v>
      </c>
      <c r="B108">
        <v>0</v>
      </c>
      <c r="C108" s="289">
        <v>0.58333333333333337</v>
      </c>
      <c r="D108" t="s">
        <v>122</v>
      </c>
    </row>
    <row r="109" spans="1:4" hidden="1">
      <c r="A109" t="s">
        <v>317</v>
      </c>
      <c r="B109">
        <v>0.2</v>
      </c>
      <c r="C109" s="289">
        <v>0.66666666666666663</v>
      </c>
      <c r="D109" t="s">
        <v>122</v>
      </c>
    </row>
    <row r="110" spans="1:4" hidden="1">
      <c r="A110" t="s">
        <v>317</v>
      </c>
      <c r="B110">
        <v>0.3</v>
      </c>
      <c r="C110" s="289">
        <v>0.66666666666666663</v>
      </c>
      <c r="D110" t="s">
        <v>122</v>
      </c>
    </row>
    <row r="111" spans="1:4" hidden="1">
      <c r="A111" t="s">
        <v>317</v>
      </c>
      <c r="B111">
        <v>0.2</v>
      </c>
      <c r="C111" s="289">
        <v>0.66666666666666663</v>
      </c>
      <c r="D111" t="s">
        <v>122</v>
      </c>
    </row>
    <row r="112" spans="1:4" hidden="1">
      <c r="A112" t="s">
        <v>317</v>
      </c>
      <c r="B112">
        <v>0.3</v>
      </c>
      <c r="C112" s="289">
        <v>0.66666666666666663</v>
      </c>
      <c r="D112" t="s">
        <v>122</v>
      </c>
    </row>
    <row r="113" spans="1:4" hidden="1">
      <c r="A113" t="s">
        <v>317</v>
      </c>
      <c r="B113">
        <v>0.2</v>
      </c>
      <c r="C113" s="289">
        <v>0.66666666666666663</v>
      </c>
      <c r="D113" t="s">
        <v>122</v>
      </c>
    </row>
    <row r="114" spans="1:4" hidden="1">
      <c r="A114" t="s">
        <v>317</v>
      </c>
      <c r="B114">
        <v>0.1</v>
      </c>
      <c r="C114" s="289">
        <v>0.66666666666666663</v>
      </c>
      <c r="D114" t="s">
        <v>122</v>
      </c>
    </row>
    <row r="115" spans="1:4" hidden="1">
      <c r="A115" t="s">
        <v>317</v>
      </c>
      <c r="B115">
        <v>0.2</v>
      </c>
      <c r="C115" s="289">
        <v>0.70833333333333337</v>
      </c>
      <c r="D115" t="s">
        <v>122</v>
      </c>
    </row>
    <row r="116" spans="1:4" hidden="1">
      <c r="A116" t="s">
        <v>317</v>
      </c>
      <c r="B116">
        <v>0.2</v>
      </c>
      <c r="C116" s="289">
        <v>0.70833333333333337</v>
      </c>
      <c r="D116" t="s">
        <v>122</v>
      </c>
    </row>
    <row r="117" spans="1:4">
      <c r="A117" t="s">
        <v>317</v>
      </c>
      <c r="B117">
        <v>0</v>
      </c>
      <c r="C117" s="289">
        <v>0.70833333333333337</v>
      </c>
      <c r="D117" t="s">
        <v>122</v>
      </c>
    </row>
    <row r="118" spans="1:4" hidden="1">
      <c r="A118" t="s">
        <v>317</v>
      </c>
      <c r="B118">
        <v>0.1</v>
      </c>
      <c r="C118" s="289">
        <v>0.70833333333333337</v>
      </c>
      <c r="D118" t="s">
        <v>122</v>
      </c>
    </row>
    <row r="119" spans="1:4" hidden="1">
      <c r="A119" t="s">
        <v>317</v>
      </c>
      <c r="B119">
        <v>0.1</v>
      </c>
      <c r="C119" s="289">
        <v>0.70833333333333337</v>
      </c>
      <c r="D119" t="s">
        <v>122</v>
      </c>
    </row>
    <row r="120" spans="1:4" hidden="1">
      <c r="A120" t="s">
        <v>317</v>
      </c>
      <c r="B120">
        <v>0.2</v>
      </c>
      <c r="C120" s="289">
        <v>0.79166666666666663</v>
      </c>
      <c r="D120" t="s">
        <v>122</v>
      </c>
    </row>
    <row r="121" spans="1:4">
      <c r="A121" t="s">
        <v>317</v>
      </c>
      <c r="B121">
        <v>0</v>
      </c>
      <c r="C121" s="289">
        <v>0.79166666666666663</v>
      </c>
      <c r="D121" t="s">
        <v>122</v>
      </c>
    </row>
    <row r="122" spans="1:4" hidden="1">
      <c r="A122" t="s">
        <v>317</v>
      </c>
      <c r="B122">
        <v>0.1</v>
      </c>
      <c r="C122" s="289">
        <v>0.79166666666666663</v>
      </c>
      <c r="D122" t="s">
        <v>122</v>
      </c>
    </row>
    <row r="123" spans="1:4" hidden="1">
      <c r="A123" t="s">
        <v>317</v>
      </c>
      <c r="B123">
        <v>0.1</v>
      </c>
      <c r="C123" s="289">
        <v>0.41666666666666669</v>
      </c>
      <c r="D123" t="s">
        <v>116</v>
      </c>
    </row>
    <row r="124" spans="1:4" hidden="1">
      <c r="A124" t="s">
        <v>317</v>
      </c>
      <c r="B124">
        <v>0.1</v>
      </c>
      <c r="C124" s="289">
        <v>0.41666666666666669</v>
      </c>
      <c r="D124" t="s">
        <v>116</v>
      </c>
    </row>
    <row r="125" spans="1:4" hidden="1">
      <c r="A125" t="s">
        <v>317</v>
      </c>
      <c r="B125">
        <v>0.1</v>
      </c>
      <c r="C125" s="289">
        <v>0.41666666666666669</v>
      </c>
      <c r="D125" t="s">
        <v>116</v>
      </c>
    </row>
    <row r="126" spans="1:4" hidden="1">
      <c r="A126" t="s">
        <v>317</v>
      </c>
      <c r="B126">
        <v>0.1</v>
      </c>
      <c r="C126" s="289">
        <v>0.41666666666666669</v>
      </c>
      <c r="D126" t="s">
        <v>116</v>
      </c>
    </row>
    <row r="127" spans="1:4" hidden="1">
      <c r="A127" t="s">
        <v>317</v>
      </c>
      <c r="B127">
        <v>0.1</v>
      </c>
      <c r="C127" s="289">
        <v>0.41666666666666669</v>
      </c>
      <c r="D127" t="s">
        <v>116</v>
      </c>
    </row>
    <row r="128" spans="1:4" hidden="1">
      <c r="A128" t="s">
        <v>317</v>
      </c>
      <c r="B128">
        <v>0.1</v>
      </c>
      <c r="C128" s="289">
        <v>0.41666666666666669</v>
      </c>
      <c r="D128" t="s">
        <v>116</v>
      </c>
    </row>
    <row r="129" spans="1:4" hidden="1">
      <c r="A129" t="s">
        <v>317</v>
      </c>
      <c r="B129">
        <v>0.2</v>
      </c>
      <c r="C129" s="289">
        <v>0.45833333333333331</v>
      </c>
      <c r="D129" t="s">
        <v>116</v>
      </c>
    </row>
    <row r="130" spans="1:4" hidden="1">
      <c r="A130" t="s">
        <v>317</v>
      </c>
      <c r="B130">
        <v>0.2</v>
      </c>
      <c r="C130" s="289">
        <v>0.45833333333333331</v>
      </c>
      <c r="D130" t="s">
        <v>116</v>
      </c>
    </row>
    <row r="131" spans="1:4" hidden="1">
      <c r="A131" t="s">
        <v>317</v>
      </c>
      <c r="B131">
        <v>0.3</v>
      </c>
      <c r="C131" s="289">
        <v>0.45833333333333331</v>
      </c>
      <c r="D131" t="s">
        <v>116</v>
      </c>
    </row>
    <row r="132" spans="1:4" hidden="1">
      <c r="A132" t="s">
        <v>317</v>
      </c>
      <c r="B132">
        <v>0.2</v>
      </c>
      <c r="C132" s="289">
        <v>0.45833333333333331</v>
      </c>
      <c r="D132" t="s">
        <v>116</v>
      </c>
    </row>
    <row r="133" spans="1:4" hidden="1">
      <c r="A133" t="s">
        <v>317</v>
      </c>
      <c r="B133">
        <v>0.1</v>
      </c>
      <c r="C133" s="289">
        <v>0.5</v>
      </c>
      <c r="D133" t="s">
        <v>116</v>
      </c>
    </row>
    <row r="134" spans="1:4" hidden="1">
      <c r="A134" t="s">
        <v>317</v>
      </c>
      <c r="B134">
        <v>0.1</v>
      </c>
      <c r="C134" s="289">
        <v>0.54166666666666663</v>
      </c>
      <c r="D134" t="s">
        <v>116</v>
      </c>
    </row>
    <row r="135" spans="1:4" hidden="1">
      <c r="A135" t="s">
        <v>317</v>
      </c>
      <c r="B135">
        <v>0.1</v>
      </c>
      <c r="C135" s="289">
        <v>0.54166666666666663</v>
      </c>
      <c r="D135" t="s">
        <v>116</v>
      </c>
    </row>
    <row r="136" spans="1:4" hidden="1">
      <c r="A136" t="s">
        <v>317</v>
      </c>
      <c r="B136">
        <v>0.2</v>
      </c>
      <c r="C136" s="289">
        <v>0.54166666666666663</v>
      </c>
      <c r="D136" t="s">
        <v>116</v>
      </c>
    </row>
    <row r="137" spans="1:4" hidden="1">
      <c r="A137" t="s">
        <v>317</v>
      </c>
      <c r="B137">
        <v>0.2</v>
      </c>
      <c r="C137" s="289">
        <v>0.54166666666666663</v>
      </c>
      <c r="D137" t="s">
        <v>116</v>
      </c>
    </row>
    <row r="138" spans="1:4" hidden="1">
      <c r="A138" t="s">
        <v>317</v>
      </c>
      <c r="B138">
        <v>0.2</v>
      </c>
      <c r="C138" s="289">
        <v>0.58333333333333337</v>
      </c>
      <c r="D138" t="s">
        <v>116</v>
      </c>
    </row>
    <row r="139" spans="1:4" hidden="1">
      <c r="A139" t="s">
        <v>317</v>
      </c>
      <c r="B139">
        <v>0.1</v>
      </c>
      <c r="C139" s="289">
        <v>0.58333333333333337</v>
      </c>
      <c r="D139" t="s">
        <v>116</v>
      </c>
    </row>
    <row r="140" spans="1:4" hidden="1">
      <c r="A140" t="s">
        <v>317</v>
      </c>
      <c r="B140">
        <v>0</v>
      </c>
      <c r="C140" s="289">
        <v>0.625</v>
      </c>
      <c r="D140" t="s">
        <v>116</v>
      </c>
    </row>
    <row r="141" spans="1:4" hidden="1">
      <c r="A141" t="s">
        <v>317</v>
      </c>
      <c r="B141">
        <v>0.2</v>
      </c>
      <c r="C141" s="289">
        <v>0.66666666666666663</v>
      </c>
      <c r="D141" t="s">
        <v>116</v>
      </c>
    </row>
    <row r="142" spans="1:4" hidden="1">
      <c r="A142" t="s">
        <v>317</v>
      </c>
      <c r="B142">
        <v>0</v>
      </c>
      <c r="C142" s="289">
        <v>0.70833333333333337</v>
      </c>
      <c r="D142" t="s">
        <v>116</v>
      </c>
    </row>
    <row r="143" spans="1:4" hidden="1">
      <c r="A143" t="s">
        <v>317</v>
      </c>
      <c r="B143">
        <v>0.1</v>
      </c>
      <c r="C143" s="289">
        <v>0.70833333333333337</v>
      </c>
      <c r="D143" t="s">
        <v>116</v>
      </c>
    </row>
    <row r="144" spans="1:4" hidden="1">
      <c r="A144" t="s">
        <v>317</v>
      </c>
      <c r="B144">
        <v>0</v>
      </c>
      <c r="C144" s="289">
        <v>0.70833333333333337</v>
      </c>
      <c r="D144" t="s">
        <v>116</v>
      </c>
    </row>
    <row r="145" spans="1:4" hidden="1">
      <c r="A145" t="s">
        <v>317</v>
      </c>
      <c r="B145">
        <v>0.3</v>
      </c>
      <c r="C145" s="289">
        <v>0.70833333333333337</v>
      </c>
      <c r="D145" t="s">
        <v>116</v>
      </c>
    </row>
    <row r="146" spans="1:4" hidden="1">
      <c r="A146" t="s">
        <v>317</v>
      </c>
      <c r="B146">
        <v>0.2</v>
      </c>
      <c r="C146" s="289">
        <v>0.75</v>
      </c>
      <c r="D146" t="s">
        <v>116</v>
      </c>
    </row>
    <row r="147" spans="1:4" hidden="1">
      <c r="A147" t="s">
        <v>317</v>
      </c>
      <c r="B147">
        <v>0.1</v>
      </c>
      <c r="C147" s="289">
        <v>0.75</v>
      </c>
      <c r="D147" t="s">
        <v>116</v>
      </c>
    </row>
    <row r="148" spans="1:4" hidden="1">
      <c r="A148" t="s">
        <v>317</v>
      </c>
      <c r="B148">
        <v>0.1</v>
      </c>
      <c r="C148" s="289">
        <v>0.75</v>
      </c>
      <c r="D148" t="s">
        <v>116</v>
      </c>
    </row>
    <row r="149" spans="1:4" hidden="1">
      <c r="A149" t="s">
        <v>317</v>
      </c>
      <c r="B149">
        <v>0.2</v>
      </c>
      <c r="C149" s="289">
        <v>0.75</v>
      </c>
      <c r="D149" t="s">
        <v>116</v>
      </c>
    </row>
    <row r="150" spans="1:4" hidden="1">
      <c r="A150" t="s">
        <v>317</v>
      </c>
      <c r="B150">
        <v>0.1</v>
      </c>
      <c r="C150" s="289">
        <v>0.75</v>
      </c>
      <c r="D150" t="s">
        <v>116</v>
      </c>
    </row>
    <row r="151" spans="1:4" hidden="1">
      <c r="A151" t="s">
        <v>317</v>
      </c>
      <c r="B151">
        <v>0.1</v>
      </c>
      <c r="C151" s="289">
        <v>0.75</v>
      </c>
      <c r="D151" t="s">
        <v>116</v>
      </c>
    </row>
  </sheetData>
  <autoFilter ref="A1:D151">
    <filterColumn colId="1">
      <filters>
        <filter val="0"/>
      </filters>
    </filterColumn>
    <filterColumn colId="2">
      <filters>
        <filter val="11:00"/>
        <filter val="13:00"/>
        <filter val="14:00"/>
        <filter val="15:00"/>
        <filter val="16:00"/>
        <filter val="17:00"/>
        <filter val="18:00"/>
        <filter val="19:00"/>
      </filters>
    </filterColumn>
    <filterColumn colId="3">
      <filters>
        <filter val="Saturday"/>
      </filters>
    </filterColumn>
  </autoFilter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N35"/>
  <sheetViews>
    <sheetView workbookViewId="0">
      <selection activeCell="E22" sqref="E22"/>
    </sheetView>
  </sheetViews>
  <sheetFormatPr defaultRowHeight="15"/>
  <cols>
    <col min="1" max="1" width="12.7109375" customWidth="1"/>
    <col min="2" max="2" width="10.28515625" bestFit="1" customWidth="1"/>
    <col min="3" max="3" width="10.5703125" bestFit="1" customWidth="1"/>
    <col min="5" max="5" width="13.28515625" customWidth="1"/>
    <col min="6" max="6" width="10.28515625" bestFit="1" customWidth="1"/>
    <col min="7" max="7" width="10.5703125" bestFit="1" customWidth="1"/>
    <col min="9" max="9" width="12.7109375" customWidth="1"/>
    <col min="10" max="10" width="10" bestFit="1" customWidth="1"/>
    <col min="11" max="11" width="12" bestFit="1" customWidth="1"/>
    <col min="13" max="13" width="12" bestFit="1" customWidth="1"/>
  </cols>
  <sheetData>
    <row r="1" spans="1:14">
      <c r="A1" s="1" t="s">
        <v>318</v>
      </c>
      <c r="E1" s="1" t="s">
        <v>319</v>
      </c>
      <c r="J1" s="1" t="s">
        <v>163</v>
      </c>
      <c r="K1" s="1" t="s">
        <v>165</v>
      </c>
      <c r="L1" s="1" t="s">
        <v>334</v>
      </c>
      <c r="M1" s="1" t="s">
        <v>332</v>
      </c>
      <c r="N1" s="1" t="s">
        <v>327</v>
      </c>
    </row>
    <row r="2" spans="1:14">
      <c r="A2" t="s">
        <v>320</v>
      </c>
      <c r="B2" t="s">
        <v>164</v>
      </c>
      <c r="C2" t="s">
        <v>323</v>
      </c>
      <c r="E2" t="s">
        <v>320</v>
      </c>
      <c r="F2" t="s">
        <v>164</v>
      </c>
      <c r="G2" t="s">
        <v>323</v>
      </c>
      <c r="I2" s="1" t="s">
        <v>321</v>
      </c>
      <c r="J2" s="504">
        <f>(SUM(C3:C6))/B8</f>
        <v>0.14533333333333334</v>
      </c>
      <c r="K2" s="504">
        <f>(SUM(G3:G6))/F8</f>
        <v>0.13333333333333333</v>
      </c>
      <c r="L2" s="504">
        <f>(SUM(C13:C16))/B18</f>
        <v>0.13114754098360656</v>
      </c>
      <c r="M2" s="504">
        <f>(SUM(G13:G16))/F18</f>
        <v>0.14285714285714288</v>
      </c>
      <c r="N2" s="504">
        <f>(SUM(K13:K16))/J18</f>
        <v>0.18000000000000002</v>
      </c>
    </row>
    <row r="3" spans="1:14">
      <c r="A3">
        <v>0</v>
      </c>
      <c r="B3">
        <v>5</v>
      </c>
      <c r="C3">
        <f>A3*B3</f>
        <v>0</v>
      </c>
      <c r="E3">
        <v>0</v>
      </c>
      <c r="F3">
        <v>11</v>
      </c>
      <c r="G3">
        <f>E3*F3</f>
        <v>0</v>
      </c>
      <c r="I3" s="1"/>
    </row>
    <row r="4" spans="1:14">
      <c r="A4">
        <v>0.1</v>
      </c>
      <c r="B4">
        <v>38</v>
      </c>
      <c r="C4">
        <f t="shared" ref="C4:C6" si="0">A4*B4</f>
        <v>3.8000000000000003</v>
      </c>
      <c r="E4">
        <v>0.1</v>
      </c>
      <c r="F4">
        <v>35</v>
      </c>
      <c r="G4">
        <f t="shared" ref="G4:G5" si="1">E4*F4</f>
        <v>3.5</v>
      </c>
    </row>
    <row r="5" spans="1:14">
      <c r="A5">
        <v>0.2</v>
      </c>
      <c r="B5">
        <v>25</v>
      </c>
      <c r="C5">
        <f t="shared" si="0"/>
        <v>5</v>
      </c>
      <c r="E5">
        <v>0.2</v>
      </c>
      <c r="F5">
        <v>22</v>
      </c>
      <c r="G5">
        <f t="shared" si="1"/>
        <v>4.4000000000000004</v>
      </c>
    </row>
    <row r="6" spans="1:14">
      <c r="A6">
        <v>0.3</v>
      </c>
      <c r="B6">
        <v>7</v>
      </c>
      <c r="C6">
        <f t="shared" si="0"/>
        <v>2.1</v>
      </c>
      <c r="E6">
        <v>0.3</v>
      </c>
      <c r="F6">
        <v>7</v>
      </c>
      <c r="G6">
        <f>E6*F6</f>
        <v>2.1</v>
      </c>
    </row>
    <row r="8" spans="1:14">
      <c r="A8" t="s">
        <v>322</v>
      </c>
      <c r="B8">
        <f>SUM(B3:B6)</f>
        <v>75</v>
      </c>
      <c r="E8" t="s">
        <v>322</v>
      </c>
      <c r="F8">
        <f>SUM(F3:F6)</f>
        <v>75</v>
      </c>
    </row>
    <row r="11" spans="1:14">
      <c r="A11" s="1" t="s">
        <v>324</v>
      </c>
      <c r="E11" s="1" t="s">
        <v>326</v>
      </c>
      <c r="I11" s="1" t="s">
        <v>325</v>
      </c>
    </row>
    <row r="12" spans="1:14">
      <c r="A12" t="s">
        <v>320</v>
      </c>
      <c r="B12" t="s">
        <v>164</v>
      </c>
      <c r="C12" t="s">
        <v>323</v>
      </c>
      <c r="E12" t="s">
        <v>320</v>
      </c>
      <c r="F12" t="s">
        <v>164</v>
      </c>
      <c r="G12" t="s">
        <v>323</v>
      </c>
      <c r="I12" t="s">
        <v>320</v>
      </c>
      <c r="J12" t="s">
        <v>164</v>
      </c>
      <c r="K12" t="s">
        <v>323</v>
      </c>
      <c r="M12" s="1"/>
    </row>
    <row r="13" spans="1:14">
      <c r="A13">
        <v>0</v>
      </c>
      <c r="B13">
        <v>10</v>
      </c>
      <c r="C13">
        <f>A13*B13</f>
        <v>0</v>
      </c>
      <c r="E13">
        <v>0</v>
      </c>
      <c r="F13">
        <v>6</v>
      </c>
      <c r="G13">
        <f>E13*F13</f>
        <v>0</v>
      </c>
      <c r="I13">
        <v>0</v>
      </c>
      <c r="J13">
        <v>0</v>
      </c>
      <c r="K13">
        <f>I13*J13</f>
        <v>0</v>
      </c>
    </row>
    <row r="14" spans="1:14">
      <c r="A14">
        <v>0.1</v>
      </c>
      <c r="B14">
        <v>27</v>
      </c>
      <c r="C14">
        <f t="shared" ref="C14:C16" si="2">A14*B14</f>
        <v>2.7</v>
      </c>
      <c r="E14">
        <v>0.1</v>
      </c>
      <c r="F14">
        <v>44</v>
      </c>
      <c r="G14">
        <f t="shared" ref="G14:G16" si="3">E14*F14</f>
        <v>4.4000000000000004</v>
      </c>
      <c r="I14">
        <v>0.1</v>
      </c>
      <c r="J14">
        <v>2</v>
      </c>
      <c r="K14">
        <f t="shared" ref="K14:K16" si="4">I14*J14</f>
        <v>0.2</v>
      </c>
    </row>
    <row r="15" spans="1:14">
      <c r="A15">
        <v>0.2</v>
      </c>
      <c r="B15">
        <v>19</v>
      </c>
      <c r="C15">
        <f t="shared" si="2"/>
        <v>3.8000000000000003</v>
      </c>
      <c r="E15">
        <v>0.2</v>
      </c>
      <c r="F15">
        <v>26</v>
      </c>
      <c r="G15">
        <f t="shared" si="3"/>
        <v>5.2</v>
      </c>
      <c r="I15">
        <v>0.2</v>
      </c>
      <c r="J15">
        <v>2</v>
      </c>
      <c r="K15">
        <f t="shared" si="4"/>
        <v>0.4</v>
      </c>
    </row>
    <row r="16" spans="1:14">
      <c r="A16">
        <v>0.3</v>
      </c>
      <c r="B16">
        <v>5</v>
      </c>
      <c r="C16">
        <f t="shared" si="2"/>
        <v>1.5</v>
      </c>
      <c r="E16">
        <v>0.3</v>
      </c>
      <c r="F16">
        <v>8</v>
      </c>
      <c r="G16">
        <f t="shared" si="3"/>
        <v>2.4</v>
      </c>
      <c r="I16">
        <v>0.3</v>
      </c>
      <c r="J16">
        <v>1</v>
      </c>
      <c r="K16">
        <f t="shared" si="4"/>
        <v>0.3</v>
      </c>
    </row>
    <row r="18" spans="1:10">
      <c r="A18" t="s">
        <v>322</v>
      </c>
      <c r="B18">
        <f>SUM(B13:B16)</f>
        <v>61</v>
      </c>
      <c r="E18" t="s">
        <v>336</v>
      </c>
      <c r="F18">
        <f>SUM(F13:F16)</f>
        <v>84</v>
      </c>
      <c r="I18" t="s">
        <v>337</v>
      </c>
      <c r="J18">
        <f>SUM(J13:J16)</f>
        <v>5</v>
      </c>
    </row>
    <row r="20" spans="1:10">
      <c r="A20" s="1" t="s">
        <v>327</v>
      </c>
      <c r="E20" s="1" t="s">
        <v>338</v>
      </c>
    </row>
    <row r="21" spans="1:10">
      <c r="A21" t="s">
        <v>328</v>
      </c>
      <c r="E21">
        <f>(SUM(C13:C16,G13:G16,K13:K16))/(SUM(B18,F18,J18))</f>
        <v>0.13933333333333334</v>
      </c>
    </row>
    <row r="22" spans="1:10">
      <c r="A22" t="s">
        <v>329</v>
      </c>
    </row>
    <row r="23" spans="1:10">
      <c r="A23" t="s">
        <v>330</v>
      </c>
    </row>
    <row r="24" spans="1:10">
      <c r="A24" t="s">
        <v>331</v>
      </c>
    </row>
    <row r="26" spans="1:10">
      <c r="A26" s="1" t="s">
        <v>332</v>
      </c>
    </row>
    <row r="27" spans="1:10">
      <c r="A27" t="s">
        <v>328</v>
      </c>
    </row>
    <row r="28" spans="1:10">
      <c r="A28" t="s">
        <v>333</v>
      </c>
    </row>
    <row r="29" spans="1:10">
      <c r="A29" t="s">
        <v>330</v>
      </c>
    </row>
    <row r="30" spans="1:10">
      <c r="A30">
        <v>10</v>
      </c>
    </row>
    <row r="32" spans="1:10">
      <c r="A32" s="1" t="s">
        <v>334</v>
      </c>
    </row>
    <row r="33" spans="1:1">
      <c r="A33" t="s">
        <v>328</v>
      </c>
    </row>
    <row r="34" spans="1:1">
      <c r="A34" t="s">
        <v>330</v>
      </c>
    </row>
    <row r="35" spans="1:1">
      <c r="A35" t="s">
        <v>335</v>
      </c>
    </row>
  </sheetData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BY491"/>
  <sheetViews>
    <sheetView topLeftCell="AJ1" workbookViewId="0">
      <selection activeCell="AQ11" sqref="AQ11"/>
    </sheetView>
  </sheetViews>
  <sheetFormatPr defaultRowHeight="15"/>
  <cols>
    <col min="1" max="1" width="8.140625" bestFit="1" customWidth="1"/>
    <col min="2" max="2" width="11.85546875" bestFit="1" customWidth="1"/>
    <col min="3" max="3" width="10.5703125" bestFit="1" customWidth="1"/>
    <col min="4" max="4" width="4.42578125" bestFit="1" customWidth="1"/>
    <col min="5" max="5" width="4.140625" bestFit="1" customWidth="1"/>
    <col min="6" max="6" width="7" bestFit="1" customWidth="1"/>
    <col min="7" max="7" width="4.7109375" bestFit="1" customWidth="1"/>
    <col min="8" max="8" width="11.42578125" bestFit="1" customWidth="1"/>
    <col min="10" max="10" width="14.140625" bestFit="1" customWidth="1"/>
    <col min="12" max="12" width="8.140625" customWidth="1"/>
    <col min="13" max="13" width="11.85546875" bestFit="1" customWidth="1"/>
    <col min="14" max="14" width="10.5703125" bestFit="1" customWidth="1"/>
    <col min="15" max="15" width="4.42578125" bestFit="1" customWidth="1"/>
    <col min="16" max="16" width="4.140625" bestFit="1" customWidth="1"/>
    <col min="17" max="17" width="7" bestFit="1" customWidth="1"/>
    <col min="18" max="18" width="4.7109375" bestFit="1" customWidth="1"/>
    <col min="19" max="19" width="11.42578125" bestFit="1" customWidth="1"/>
    <col min="21" max="21" width="14" bestFit="1" customWidth="1"/>
    <col min="23" max="23" width="7.85546875" customWidth="1"/>
    <col min="24" max="24" width="11.85546875" bestFit="1" customWidth="1"/>
    <col min="25" max="25" width="10.5703125" bestFit="1" customWidth="1"/>
    <col min="26" max="26" width="4.85546875" bestFit="1" customWidth="1"/>
    <col min="27" max="27" width="4.140625" bestFit="1" customWidth="1"/>
    <col min="28" max="28" width="7.42578125" bestFit="1" customWidth="1"/>
    <col min="29" max="29" width="4.7109375" bestFit="1" customWidth="1"/>
    <col min="30" max="30" width="11.42578125" bestFit="1" customWidth="1"/>
    <col min="32" max="32" width="17.42578125" bestFit="1" customWidth="1"/>
    <col min="34" max="34" width="7.5703125" customWidth="1"/>
    <col min="35" max="35" width="11.85546875" bestFit="1" customWidth="1"/>
    <col min="36" max="36" width="10.5703125" bestFit="1" customWidth="1"/>
    <col min="37" max="37" width="4.42578125" bestFit="1" customWidth="1"/>
    <col min="38" max="38" width="4.140625" bestFit="1" customWidth="1"/>
    <col min="39" max="39" width="7" bestFit="1" customWidth="1"/>
    <col min="40" max="40" width="4.7109375" bestFit="1" customWidth="1"/>
    <col min="41" max="41" width="11.42578125" bestFit="1" customWidth="1"/>
    <col min="42" max="42" width="9.140625" customWidth="1"/>
    <col min="43" max="43" width="20.7109375" bestFit="1" customWidth="1"/>
    <col min="45" max="45" width="7.85546875" customWidth="1"/>
    <col min="46" max="46" width="11.85546875" bestFit="1" customWidth="1"/>
    <col min="47" max="47" width="10.5703125" bestFit="1" customWidth="1"/>
    <col min="48" max="48" width="4.42578125" bestFit="1" customWidth="1"/>
    <col min="49" max="49" width="4.140625" bestFit="1" customWidth="1"/>
    <col min="50" max="50" width="7" bestFit="1" customWidth="1"/>
    <col min="51" max="51" width="4.7109375" bestFit="1" customWidth="1"/>
    <col min="52" max="52" width="11.42578125" bestFit="1" customWidth="1"/>
    <col min="54" max="54" width="17.42578125" bestFit="1" customWidth="1"/>
    <col min="56" max="56" width="7.7109375" customWidth="1"/>
    <col min="57" max="57" width="11.85546875" bestFit="1" customWidth="1"/>
    <col min="58" max="58" width="10.5703125" bestFit="1" customWidth="1"/>
    <col min="59" max="59" width="4.42578125" bestFit="1" customWidth="1"/>
    <col min="60" max="60" width="4.140625" bestFit="1" customWidth="1"/>
    <col min="61" max="61" width="7" bestFit="1" customWidth="1"/>
    <col min="62" max="62" width="4.28515625" bestFit="1" customWidth="1"/>
    <col min="63" max="63" width="11.42578125" bestFit="1" customWidth="1"/>
    <col min="64" max="64" width="9.140625" customWidth="1"/>
    <col min="65" max="65" width="13.5703125" bestFit="1" customWidth="1"/>
    <col min="66" max="66" width="9.140625" customWidth="1"/>
    <col min="67" max="67" width="8" customWidth="1"/>
    <col min="68" max="68" width="11.85546875" bestFit="1" customWidth="1"/>
    <col min="69" max="69" width="10.5703125" bestFit="1" customWidth="1"/>
    <col min="70" max="70" width="4.42578125" bestFit="1" customWidth="1"/>
    <col min="71" max="71" width="4.140625" bestFit="1" customWidth="1"/>
    <col min="72" max="72" width="7" bestFit="1" customWidth="1"/>
    <col min="73" max="73" width="4.28515625" bestFit="1" customWidth="1"/>
    <col min="74" max="74" width="11.42578125" bestFit="1" customWidth="1"/>
  </cols>
  <sheetData>
    <row r="1" spans="1:77">
      <c r="A1" s="1" t="s">
        <v>359</v>
      </c>
      <c r="B1" s="1"/>
      <c r="C1" s="1"/>
      <c r="D1" s="1"/>
      <c r="E1" s="1"/>
      <c r="F1" s="1"/>
      <c r="G1" s="1"/>
      <c r="H1" s="1"/>
      <c r="I1" s="1"/>
      <c r="J1" s="1"/>
      <c r="K1" s="1"/>
      <c r="L1" s="1" t="s">
        <v>360</v>
      </c>
      <c r="M1" s="1"/>
      <c r="N1" s="1"/>
      <c r="O1" s="1"/>
      <c r="P1" s="1"/>
      <c r="Q1" s="1"/>
      <c r="R1" s="1"/>
      <c r="W1" s="1" t="s">
        <v>341</v>
      </c>
      <c r="AH1" s="1" t="s">
        <v>343</v>
      </c>
      <c r="AS1" s="1" t="s">
        <v>344</v>
      </c>
      <c r="BD1" s="1" t="s">
        <v>345</v>
      </c>
      <c r="BO1" s="1" t="s">
        <v>346</v>
      </c>
    </row>
    <row r="2" spans="1:77">
      <c r="A2" s="1" t="s">
        <v>70</v>
      </c>
      <c r="B2" s="1" t="s">
        <v>108</v>
      </c>
      <c r="C2" s="1" t="s">
        <v>71</v>
      </c>
      <c r="D2" s="1" t="s">
        <v>82</v>
      </c>
      <c r="E2" s="1" t="s">
        <v>339</v>
      </c>
      <c r="F2" s="1" t="s">
        <v>340</v>
      </c>
      <c r="G2" s="1" t="s">
        <v>118</v>
      </c>
      <c r="H2" s="1" t="s">
        <v>117</v>
      </c>
      <c r="L2" s="1" t="s">
        <v>70</v>
      </c>
      <c r="M2" s="1" t="s">
        <v>108</v>
      </c>
      <c r="N2" s="1" t="s">
        <v>71</v>
      </c>
      <c r="O2" s="1" t="s">
        <v>82</v>
      </c>
      <c r="P2" s="1" t="s">
        <v>339</v>
      </c>
      <c r="Q2" s="1" t="s">
        <v>340</v>
      </c>
      <c r="R2" s="1" t="s">
        <v>118</v>
      </c>
      <c r="S2" s="1" t="s">
        <v>117</v>
      </c>
      <c r="W2" s="1" t="s">
        <v>70</v>
      </c>
      <c r="X2" s="1" t="s">
        <v>108</v>
      </c>
      <c r="Y2" s="1" t="s">
        <v>71</v>
      </c>
      <c r="Z2" s="1" t="s">
        <v>170</v>
      </c>
      <c r="AA2" s="1" t="s">
        <v>339</v>
      </c>
      <c r="AB2" s="1" t="s">
        <v>342</v>
      </c>
      <c r="AC2" s="1" t="s">
        <v>118</v>
      </c>
      <c r="AD2" s="1" t="s">
        <v>117</v>
      </c>
      <c r="AH2" s="1" t="s">
        <v>70</v>
      </c>
      <c r="AI2" s="1" t="s">
        <v>108</v>
      </c>
      <c r="AJ2" s="1" t="s">
        <v>71</v>
      </c>
      <c r="AK2" s="1" t="s">
        <v>82</v>
      </c>
      <c r="AL2" s="1" t="s">
        <v>339</v>
      </c>
      <c r="AM2" s="1" t="s">
        <v>340</v>
      </c>
      <c r="AN2" s="1" t="s">
        <v>118</v>
      </c>
      <c r="AO2" s="1" t="s">
        <v>117</v>
      </c>
      <c r="AP2" s="1"/>
      <c r="AQ2" s="1"/>
      <c r="AS2" s="1" t="s">
        <v>70</v>
      </c>
      <c r="AT2" s="1" t="s">
        <v>108</v>
      </c>
      <c r="AU2" s="1" t="s">
        <v>71</v>
      </c>
      <c r="AV2" s="1" t="s">
        <v>82</v>
      </c>
      <c r="AW2" s="1" t="s">
        <v>339</v>
      </c>
      <c r="AX2" s="1" t="s">
        <v>340</v>
      </c>
      <c r="AY2" s="1" t="s">
        <v>118</v>
      </c>
      <c r="AZ2" s="1" t="s">
        <v>117</v>
      </c>
      <c r="BD2" s="1" t="s">
        <v>70</v>
      </c>
      <c r="BE2" s="1" t="s">
        <v>108</v>
      </c>
      <c r="BF2" s="1" t="s">
        <v>71</v>
      </c>
      <c r="BG2" s="1" t="s">
        <v>82</v>
      </c>
      <c r="BH2" s="1" t="s">
        <v>339</v>
      </c>
      <c r="BI2" s="1" t="s">
        <v>340</v>
      </c>
      <c r="BJ2" s="1" t="s">
        <v>118</v>
      </c>
      <c r="BK2" s="1" t="s">
        <v>117</v>
      </c>
      <c r="BO2" s="1" t="s">
        <v>70</v>
      </c>
      <c r="BP2" s="1" t="s">
        <v>108</v>
      </c>
      <c r="BQ2" s="1" t="s">
        <v>71</v>
      </c>
      <c r="BR2" s="1" t="s">
        <v>82</v>
      </c>
      <c r="BS2" s="1" t="s">
        <v>339</v>
      </c>
      <c r="BT2" s="1" t="s">
        <v>340</v>
      </c>
      <c r="BU2" s="1" t="s">
        <v>118</v>
      </c>
      <c r="BV2" s="1" t="s">
        <v>117</v>
      </c>
    </row>
    <row r="3" spans="1:77">
      <c r="A3" s="509">
        <v>3.4</v>
      </c>
      <c r="B3" s="510">
        <v>2.2794117647058822</v>
      </c>
      <c r="C3" s="509">
        <v>1</v>
      </c>
      <c r="D3" s="509">
        <v>3</v>
      </c>
      <c r="E3" s="511" t="s">
        <v>96</v>
      </c>
      <c r="F3" s="511" t="s">
        <v>98</v>
      </c>
      <c r="G3" s="512">
        <v>7</v>
      </c>
      <c r="H3" s="513" t="s">
        <v>116</v>
      </c>
      <c r="I3" s="505"/>
      <c r="J3" s="506" t="s">
        <v>347</v>
      </c>
      <c r="K3" s="505"/>
      <c r="L3" s="205">
        <v>8</v>
      </c>
      <c r="M3" s="514">
        <v>0.96875</v>
      </c>
      <c r="N3" s="211">
        <v>13</v>
      </c>
      <c r="O3" s="211">
        <v>3</v>
      </c>
      <c r="P3" s="512" t="s">
        <v>96</v>
      </c>
      <c r="Q3" s="512" t="s">
        <v>98</v>
      </c>
      <c r="R3" s="512">
        <v>9</v>
      </c>
      <c r="S3" s="144" t="s">
        <v>116</v>
      </c>
      <c r="T3" s="505"/>
      <c r="U3" s="505" t="s">
        <v>347</v>
      </c>
      <c r="V3" s="505"/>
      <c r="W3" s="211">
        <v>8</v>
      </c>
      <c r="X3" s="514">
        <v>0.96875</v>
      </c>
      <c r="Y3" s="211">
        <v>1</v>
      </c>
      <c r="Z3" s="211">
        <v>4</v>
      </c>
      <c r="AA3" s="512" t="s">
        <v>97</v>
      </c>
      <c r="AB3" s="512" t="s">
        <v>98</v>
      </c>
      <c r="AC3" s="512">
        <v>7</v>
      </c>
      <c r="AD3" s="513" t="s">
        <v>116</v>
      </c>
      <c r="AE3" s="505"/>
      <c r="AF3" s="505" t="s">
        <v>352</v>
      </c>
      <c r="AG3" s="505"/>
      <c r="AH3" s="211">
        <v>7.3</v>
      </c>
      <c r="AI3" s="514">
        <v>1.0616438356164384</v>
      </c>
      <c r="AJ3" s="211">
        <v>1</v>
      </c>
      <c r="AK3" s="211">
        <v>3</v>
      </c>
      <c r="AL3" s="512" t="s">
        <v>97</v>
      </c>
      <c r="AM3" s="512" t="s">
        <v>112</v>
      </c>
      <c r="AN3" s="512">
        <v>7</v>
      </c>
      <c r="AO3" s="513" t="s">
        <v>116</v>
      </c>
      <c r="AP3" s="505"/>
      <c r="AQ3" s="505" t="s">
        <v>352</v>
      </c>
      <c r="AR3" s="505"/>
      <c r="AS3" s="195">
        <v>7.6</v>
      </c>
      <c r="AT3" s="273">
        <v>1.0197368421052633</v>
      </c>
      <c r="AU3" s="195">
        <v>1</v>
      </c>
      <c r="AV3" s="195">
        <v>3</v>
      </c>
      <c r="AW3" s="186" t="s">
        <v>97</v>
      </c>
      <c r="AX3" s="186" t="s">
        <v>98</v>
      </c>
      <c r="AY3" s="130">
        <v>7</v>
      </c>
      <c r="AZ3" s="31" t="s">
        <v>116</v>
      </c>
      <c r="BA3" s="505"/>
      <c r="BB3" s="505" t="s">
        <v>352</v>
      </c>
      <c r="BC3" s="505"/>
      <c r="BD3" s="509">
        <v>3.4</v>
      </c>
      <c r="BE3" s="510">
        <v>2.2794117647058822</v>
      </c>
      <c r="BF3" s="509">
        <v>1</v>
      </c>
      <c r="BG3" s="509">
        <v>3</v>
      </c>
      <c r="BH3" s="511" t="s">
        <v>96</v>
      </c>
      <c r="BI3" s="511" t="s">
        <v>98</v>
      </c>
      <c r="BJ3" s="512">
        <v>7</v>
      </c>
      <c r="BK3" s="513" t="s">
        <v>116</v>
      </c>
      <c r="BL3" s="515"/>
      <c r="BM3" s="516" t="s">
        <v>347</v>
      </c>
      <c r="BN3" s="515"/>
      <c r="BO3" s="509">
        <v>7.6</v>
      </c>
      <c r="BP3" s="510">
        <v>1.0197368421052633</v>
      </c>
      <c r="BQ3" s="509">
        <v>1</v>
      </c>
      <c r="BR3" s="509">
        <v>3</v>
      </c>
      <c r="BS3" s="511" t="s">
        <v>97</v>
      </c>
      <c r="BT3" s="511" t="s">
        <v>98</v>
      </c>
      <c r="BU3" s="512">
        <v>7</v>
      </c>
      <c r="BV3" s="513" t="s">
        <v>116</v>
      </c>
      <c r="BW3" s="505"/>
      <c r="BX3" s="506" t="s">
        <v>352</v>
      </c>
      <c r="BY3" s="505"/>
    </row>
    <row r="4" spans="1:77">
      <c r="A4" s="211">
        <v>4.8</v>
      </c>
      <c r="B4" s="514">
        <v>1.6145833333333335</v>
      </c>
      <c r="C4" s="211">
        <v>1</v>
      </c>
      <c r="D4" s="211">
        <v>3</v>
      </c>
      <c r="E4" s="512" t="s">
        <v>96</v>
      </c>
      <c r="F4" s="512" t="s">
        <v>98</v>
      </c>
      <c r="G4" s="512">
        <v>7</v>
      </c>
      <c r="H4" s="513" t="s">
        <v>116</v>
      </c>
      <c r="I4" s="505"/>
      <c r="J4" s="507">
        <v>378</v>
      </c>
      <c r="K4" s="505"/>
      <c r="L4" s="205">
        <v>9.1999999999999993</v>
      </c>
      <c r="M4" s="514">
        <v>1.4782608695652175</v>
      </c>
      <c r="N4" s="211">
        <v>15</v>
      </c>
      <c r="O4" s="211">
        <v>3</v>
      </c>
      <c r="P4" s="512" t="s">
        <v>96</v>
      </c>
      <c r="Q4" s="512" t="s">
        <v>98</v>
      </c>
      <c r="R4" s="512">
        <v>9</v>
      </c>
      <c r="S4" s="144" t="s">
        <v>116</v>
      </c>
      <c r="T4" s="505"/>
      <c r="U4" s="505">
        <v>378</v>
      </c>
      <c r="V4" s="505"/>
      <c r="W4" s="509">
        <v>10.1</v>
      </c>
      <c r="X4" s="510">
        <v>1.3465346534653466</v>
      </c>
      <c r="Y4" s="509">
        <v>1</v>
      </c>
      <c r="Z4" s="509">
        <v>4</v>
      </c>
      <c r="AA4" s="511" t="s">
        <v>97</v>
      </c>
      <c r="AB4" s="511" t="s">
        <v>98</v>
      </c>
      <c r="AC4" s="512">
        <v>7</v>
      </c>
      <c r="AD4" s="513" t="s">
        <v>116</v>
      </c>
      <c r="AE4" s="505"/>
      <c r="AF4" s="505">
        <v>489</v>
      </c>
      <c r="AG4" s="505"/>
      <c r="AH4" s="210">
        <v>11.5</v>
      </c>
      <c r="AI4" s="514">
        <v>1.182608695652174</v>
      </c>
      <c r="AJ4" s="210">
        <v>1</v>
      </c>
      <c r="AK4" s="210">
        <v>3</v>
      </c>
      <c r="AL4" s="277" t="s">
        <v>97</v>
      </c>
      <c r="AM4" s="277" t="s">
        <v>112</v>
      </c>
      <c r="AN4" s="512">
        <v>8</v>
      </c>
      <c r="AO4" s="513" t="s">
        <v>116</v>
      </c>
      <c r="AP4" s="505"/>
      <c r="AQ4" s="505">
        <v>489</v>
      </c>
      <c r="AR4" s="505"/>
      <c r="AS4" s="195">
        <v>3.2</v>
      </c>
      <c r="AT4" s="273">
        <v>2.421875</v>
      </c>
      <c r="AU4" s="195">
        <v>1</v>
      </c>
      <c r="AV4" s="195">
        <v>3</v>
      </c>
      <c r="AW4" s="186" t="s">
        <v>97</v>
      </c>
      <c r="AX4" s="186" t="s">
        <v>98</v>
      </c>
      <c r="AY4" s="130">
        <v>7</v>
      </c>
      <c r="AZ4" s="31" t="s">
        <v>116</v>
      </c>
      <c r="BA4" s="505"/>
      <c r="BB4" s="505">
        <v>489</v>
      </c>
      <c r="BC4" s="505"/>
      <c r="BD4" s="211">
        <v>4.8</v>
      </c>
      <c r="BE4" s="514">
        <v>1.6145833333333335</v>
      </c>
      <c r="BF4" s="211">
        <v>1</v>
      </c>
      <c r="BG4" s="211">
        <v>3</v>
      </c>
      <c r="BH4" s="512" t="s">
        <v>96</v>
      </c>
      <c r="BI4" s="512" t="s">
        <v>98</v>
      </c>
      <c r="BJ4" s="512">
        <v>7</v>
      </c>
      <c r="BK4" s="513" t="s">
        <v>116</v>
      </c>
      <c r="BL4" s="515"/>
      <c r="BM4" s="515">
        <v>378</v>
      </c>
      <c r="BN4" s="515"/>
      <c r="BO4" s="509">
        <v>3.2</v>
      </c>
      <c r="BP4" s="510">
        <v>2.421875</v>
      </c>
      <c r="BQ4" s="509">
        <v>1</v>
      </c>
      <c r="BR4" s="509">
        <v>3</v>
      </c>
      <c r="BS4" s="511" t="s">
        <v>97</v>
      </c>
      <c r="BT4" s="511" t="s">
        <v>98</v>
      </c>
      <c r="BU4" s="512">
        <v>7</v>
      </c>
      <c r="BV4" s="513" t="s">
        <v>116</v>
      </c>
      <c r="BW4" s="505"/>
      <c r="BX4" s="505">
        <v>489</v>
      </c>
      <c r="BY4" s="505"/>
    </row>
    <row r="5" spans="1:77">
      <c r="A5" s="509">
        <v>7</v>
      </c>
      <c r="B5" s="510">
        <v>1.9428571428571428</v>
      </c>
      <c r="C5" s="509">
        <v>1</v>
      </c>
      <c r="D5" s="509">
        <v>3</v>
      </c>
      <c r="E5" s="511" t="s">
        <v>96</v>
      </c>
      <c r="F5" s="511" t="s">
        <v>98</v>
      </c>
      <c r="G5" s="512">
        <v>7</v>
      </c>
      <c r="H5" s="513" t="s">
        <v>116</v>
      </c>
      <c r="I5" s="505"/>
      <c r="J5" s="507"/>
      <c r="K5" s="505"/>
      <c r="L5" s="211">
        <v>6.9</v>
      </c>
      <c r="M5" s="514">
        <v>1.1231884057971013</v>
      </c>
      <c r="N5" s="211">
        <v>38</v>
      </c>
      <c r="O5" s="211">
        <v>5</v>
      </c>
      <c r="P5" s="512" t="s">
        <v>96</v>
      </c>
      <c r="Q5" s="512" t="s">
        <v>98</v>
      </c>
      <c r="R5" s="512">
        <v>13</v>
      </c>
      <c r="S5" s="511" t="s">
        <v>116</v>
      </c>
      <c r="T5" s="505"/>
      <c r="U5" s="505"/>
      <c r="V5" s="505"/>
      <c r="W5" s="509">
        <v>7.2</v>
      </c>
      <c r="X5" s="510">
        <v>1.8888888888888888</v>
      </c>
      <c r="Y5" s="509">
        <v>1</v>
      </c>
      <c r="Z5" s="509">
        <v>4</v>
      </c>
      <c r="AA5" s="511" t="s">
        <v>97</v>
      </c>
      <c r="AB5" s="511" t="s">
        <v>98</v>
      </c>
      <c r="AC5" s="512">
        <v>7</v>
      </c>
      <c r="AD5" s="513" t="s">
        <v>116</v>
      </c>
      <c r="AE5" s="505"/>
      <c r="AF5" s="505"/>
      <c r="AG5" s="505"/>
      <c r="AH5" s="509">
        <v>5.7</v>
      </c>
      <c r="AI5" s="514">
        <v>1.3596491228070176</v>
      </c>
      <c r="AJ5" s="211">
        <v>1</v>
      </c>
      <c r="AK5" s="211">
        <v>3</v>
      </c>
      <c r="AL5" s="512" t="s">
        <v>97</v>
      </c>
      <c r="AM5" s="512" t="s">
        <v>112</v>
      </c>
      <c r="AN5" s="512">
        <v>10</v>
      </c>
      <c r="AO5" s="513" t="s">
        <v>116</v>
      </c>
      <c r="AP5" s="505"/>
      <c r="AQ5" s="505"/>
      <c r="AR5" s="505"/>
      <c r="AS5" s="138">
        <v>5.3</v>
      </c>
      <c r="AT5" s="274">
        <v>1.4622641509433962</v>
      </c>
      <c r="AU5" s="138">
        <v>1</v>
      </c>
      <c r="AV5" s="138">
        <v>3</v>
      </c>
      <c r="AW5" s="130" t="s">
        <v>97</v>
      </c>
      <c r="AX5" s="130" t="s">
        <v>99</v>
      </c>
      <c r="AY5" s="130">
        <v>7</v>
      </c>
      <c r="AZ5" s="31" t="s">
        <v>116</v>
      </c>
      <c r="BA5" s="505"/>
      <c r="BB5" s="505"/>
      <c r="BC5" s="505"/>
      <c r="BD5" s="509">
        <v>7</v>
      </c>
      <c r="BE5" s="510">
        <v>1.9428571428571428</v>
      </c>
      <c r="BF5" s="509">
        <v>1</v>
      </c>
      <c r="BG5" s="509">
        <v>3</v>
      </c>
      <c r="BH5" s="511" t="s">
        <v>96</v>
      </c>
      <c r="BI5" s="511" t="s">
        <v>98</v>
      </c>
      <c r="BJ5" s="512">
        <v>7</v>
      </c>
      <c r="BK5" s="513" t="s">
        <v>116</v>
      </c>
      <c r="BL5" s="515"/>
      <c r="BM5" s="515"/>
      <c r="BN5" s="515"/>
      <c r="BO5" s="211">
        <v>5.3</v>
      </c>
      <c r="BP5" s="514">
        <v>1.4622641509433962</v>
      </c>
      <c r="BQ5" s="211">
        <v>1</v>
      </c>
      <c r="BR5" s="211">
        <v>3</v>
      </c>
      <c r="BS5" s="512" t="s">
        <v>97</v>
      </c>
      <c r="BT5" s="512" t="s">
        <v>99</v>
      </c>
      <c r="BU5" s="512">
        <v>7</v>
      </c>
      <c r="BV5" s="513" t="s">
        <v>116</v>
      </c>
      <c r="BW5" s="505"/>
      <c r="BX5" s="505"/>
      <c r="BY5" s="505"/>
    </row>
    <row r="6" spans="1:77">
      <c r="A6" s="509">
        <v>9.6</v>
      </c>
      <c r="B6" s="510">
        <v>1.4166666666666667</v>
      </c>
      <c r="C6" s="509">
        <v>3</v>
      </c>
      <c r="D6" s="509">
        <v>3</v>
      </c>
      <c r="E6" s="511" t="s">
        <v>96</v>
      </c>
      <c r="F6" s="511" t="s">
        <v>98</v>
      </c>
      <c r="G6" s="512">
        <v>7</v>
      </c>
      <c r="H6" s="513" t="s">
        <v>116</v>
      </c>
      <c r="I6" s="505"/>
      <c r="J6" s="506" t="s">
        <v>348</v>
      </c>
      <c r="K6" s="505"/>
      <c r="L6" s="211">
        <v>5.9</v>
      </c>
      <c r="M6" s="514">
        <v>1.3135593220338981</v>
      </c>
      <c r="N6" s="211">
        <v>12</v>
      </c>
      <c r="O6" s="211">
        <v>5</v>
      </c>
      <c r="P6" s="512" t="s">
        <v>114</v>
      </c>
      <c r="Q6" s="512" t="s">
        <v>98</v>
      </c>
      <c r="R6" s="512">
        <v>14</v>
      </c>
      <c r="S6" s="144" t="s">
        <v>116</v>
      </c>
      <c r="T6" s="505"/>
      <c r="U6" s="505" t="s">
        <v>350</v>
      </c>
      <c r="V6" s="505"/>
      <c r="W6" s="210">
        <v>6.8</v>
      </c>
      <c r="X6" s="510">
        <v>1.1397058823529411</v>
      </c>
      <c r="Y6" s="210">
        <v>1</v>
      </c>
      <c r="Z6" s="210">
        <v>4</v>
      </c>
      <c r="AA6" s="277" t="s">
        <v>97</v>
      </c>
      <c r="AB6" s="277" t="s">
        <v>99</v>
      </c>
      <c r="AC6" s="512">
        <v>8</v>
      </c>
      <c r="AD6" s="513" t="s">
        <v>116</v>
      </c>
      <c r="AE6" s="505"/>
      <c r="AF6" s="505" t="s">
        <v>353</v>
      </c>
      <c r="AG6" s="505"/>
      <c r="AH6" s="211">
        <v>5.0999999999999996</v>
      </c>
      <c r="AI6" s="514">
        <v>1.5196078431372551</v>
      </c>
      <c r="AJ6" s="211">
        <v>1</v>
      </c>
      <c r="AK6" s="211">
        <v>3</v>
      </c>
      <c r="AL6" s="512" t="s">
        <v>97</v>
      </c>
      <c r="AM6" s="512" t="s">
        <v>77</v>
      </c>
      <c r="AN6" s="512">
        <v>10</v>
      </c>
      <c r="AO6" s="513" t="s">
        <v>116</v>
      </c>
      <c r="AP6" s="505"/>
      <c r="AQ6" s="505" t="s">
        <v>355</v>
      </c>
      <c r="AR6" s="505"/>
      <c r="AS6" s="138">
        <v>7.1</v>
      </c>
      <c r="AT6" s="274">
        <v>1.091549295774648</v>
      </c>
      <c r="AU6" s="138">
        <v>2</v>
      </c>
      <c r="AV6" s="138">
        <v>3</v>
      </c>
      <c r="AW6" s="130" t="s">
        <v>97</v>
      </c>
      <c r="AX6" s="130" t="s">
        <v>98</v>
      </c>
      <c r="AY6" s="130">
        <v>7</v>
      </c>
      <c r="AZ6" s="31" t="s">
        <v>116</v>
      </c>
      <c r="BA6" s="505"/>
      <c r="BB6" s="505" t="s">
        <v>357</v>
      </c>
      <c r="BC6" s="505"/>
      <c r="BD6" s="509">
        <v>9.6</v>
      </c>
      <c r="BE6" s="510">
        <v>1.4166666666666667</v>
      </c>
      <c r="BF6" s="509">
        <v>3</v>
      </c>
      <c r="BG6" s="509">
        <v>3</v>
      </c>
      <c r="BH6" s="511" t="s">
        <v>96</v>
      </c>
      <c r="BI6" s="511" t="s">
        <v>98</v>
      </c>
      <c r="BJ6" s="512">
        <v>7</v>
      </c>
      <c r="BK6" s="513" t="s">
        <v>116</v>
      </c>
      <c r="BL6" s="515"/>
      <c r="BM6" s="515"/>
      <c r="BN6" s="515"/>
      <c r="BO6" s="211">
        <v>7.1</v>
      </c>
      <c r="BP6" s="514">
        <v>1.091549295774648</v>
      </c>
      <c r="BQ6" s="211">
        <v>2</v>
      </c>
      <c r="BR6" s="211">
        <v>3</v>
      </c>
      <c r="BS6" s="512" t="s">
        <v>97</v>
      </c>
      <c r="BT6" s="512" t="s">
        <v>98</v>
      </c>
      <c r="BU6" s="512">
        <v>7</v>
      </c>
      <c r="BV6" s="513" t="s">
        <v>116</v>
      </c>
      <c r="BW6" s="505"/>
      <c r="BX6" s="505"/>
      <c r="BY6" s="505"/>
    </row>
    <row r="7" spans="1:77">
      <c r="A7" s="509">
        <v>9.3000000000000007</v>
      </c>
      <c r="B7" s="510">
        <v>1.4623655913978493</v>
      </c>
      <c r="C7" s="509">
        <v>1</v>
      </c>
      <c r="D7" s="509">
        <v>3</v>
      </c>
      <c r="E7" s="511" t="s">
        <v>96</v>
      </c>
      <c r="F7" s="511" t="s">
        <v>99</v>
      </c>
      <c r="G7" s="512">
        <v>7</v>
      </c>
      <c r="H7" s="513" t="s">
        <v>116</v>
      </c>
      <c r="I7" s="505"/>
      <c r="J7" s="507">
        <v>367</v>
      </c>
      <c r="K7" s="505"/>
      <c r="L7" s="211">
        <v>8.1999999999999993</v>
      </c>
      <c r="M7" s="514">
        <v>0.94512195121951226</v>
      </c>
      <c r="N7" s="211">
        <v>21</v>
      </c>
      <c r="O7" s="211">
        <v>5</v>
      </c>
      <c r="P7" s="512" t="s">
        <v>96</v>
      </c>
      <c r="Q7" s="512" t="s">
        <v>98</v>
      </c>
      <c r="R7" s="512">
        <v>14</v>
      </c>
      <c r="S7" s="144" t="s">
        <v>116</v>
      </c>
      <c r="T7" s="505"/>
      <c r="U7" s="505">
        <v>11</v>
      </c>
      <c r="V7" s="505"/>
      <c r="W7" s="210">
        <v>13.5</v>
      </c>
      <c r="X7" s="514">
        <v>1.0074074074074073</v>
      </c>
      <c r="Y7" s="210">
        <v>2</v>
      </c>
      <c r="Z7" s="210">
        <v>4</v>
      </c>
      <c r="AA7" s="277" t="s">
        <v>97</v>
      </c>
      <c r="AB7" s="277" t="s">
        <v>98</v>
      </c>
      <c r="AC7" s="512">
        <v>8</v>
      </c>
      <c r="AD7" s="513" t="s">
        <v>116</v>
      </c>
      <c r="AE7" s="505"/>
      <c r="AF7" s="505">
        <v>74</v>
      </c>
      <c r="AG7" s="505"/>
      <c r="AH7" s="211">
        <v>6.2</v>
      </c>
      <c r="AI7" s="514">
        <v>1.25</v>
      </c>
      <c r="AJ7" s="211">
        <v>1</v>
      </c>
      <c r="AK7" s="211">
        <v>3</v>
      </c>
      <c r="AL7" s="512" t="s">
        <v>97</v>
      </c>
      <c r="AM7" s="512" t="s">
        <v>77</v>
      </c>
      <c r="AN7" s="512">
        <v>10</v>
      </c>
      <c r="AO7" s="513" t="s">
        <v>116</v>
      </c>
      <c r="AP7" s="505"/>
      <c r="AQ7" s="505">
        <v>30</v>
      </c>
      <c r="AR7" s="505"/>
      <c r="AS7" s="138">
        <v>6.9</v>
      </c>
      <c r="AT7" s="274">
        <v>1.1231884057971013</v>
      </c>
      <c r="AU7" s="138">
        <v>1</v>
      </c>
      <c r="AV7" s="138">
        <v>3</v>
      </c>
      <c r="AW7" s="130" t="s">
        <v>97</v>
      </c>
      <c r="AX7" s="130" t="s">
        <v>98</v>
      </c>
      <c r="AY7" s="130">
        <v>7</v>
      </c>
      <c r="AZ7" s="31" t="s">
        <v>116</v>
      </c>
      <c r="BA7" s="505"/>
      <c r="BB7" s="505">
        <v>385</v>
      </c>
      <c r="BC7" s="505"/>
      <c r="BD7" s="509">
        <v>9.3000000000000007</v>
      </c>
      <c r="BE7" s="510">
        <v>1.4623655913978493</v>
      </c>
      <c r="BF7" s="509">
        <v>1</v>
      </c>
      <c r="BG7" s="509">
        <v>3</v>
      </c>
      <c r="BH7" s="511" t="s">
        <v>96</v>
      </c>
      <c r="BI7" s="511" t="s">
        <v>99</v>
      </c>
      <c r="BJ7" s="512">
        <v>7</v>
      </c>
      <c r="BK7" s="513" t="s">
        <v>116</v>
      </c>
      <c r="BL7" s="515"/>
      <c r="BM7" s="515"/>
      <c r="BN7" s="515"/>
      <c r="BO7" s="211">
        <v>6.9</v>
      </c>
      <c r="BP7" s="514">
        <v>1.1231884057971013</v>
      </c>
      <c r="BQ7" s="211">
        <v>1</v>
      </c>
      <c r="BR7" s="211">
        <v>3</v>
      </c>
      <c r="BS7" s="512" t="s">
        <v>97</v>
      </c>
      <c r="BT7" s="512" t="s">
        <v>98</v>
      </c>
      <c r="BU7" s="512">
        <v>7</v>
      </c>
      <c r="BV7" s="513" t="s">
        <v>116</v>
      </c>
      <c r="BW7" s="505"/>
      <c r="BX7" s="505"/>
      <c r="BY7" s="505"/>
    </row>
    <row r="8" spans="1:77">
      <c r="A8" s="210">
        <v>5.7</v>
      </c>
      <c r="B8" s="510">
        <v>1.3596491228070176</v>
      </c>
      <c r="C8" s="210">
        <v>2</v>
      </c>
      <c r="D8" s="210">
        <v>5</v>
      </c>
      <c r="E8" s="277" t="s">
        <v>96</v>
      </c>
      <c r="F8" s="277" t="s">
        <v>98</v>
      </c>
      <c r="G8" s="512">
        <v>8</v>
      </c>
      <c r="H8" s="513" t="s">
        <v>116</v>
      </c>
      <c r="I8" s="505"/>
      <c r="J8" s="507"/>
      <c r="K8" s="505"/>
      <c r="L8" s="205">
        <v>6.1</v>
      </c>
      <c r="M8" s="514">
        <v>1.2704918032786885</v>
      </c>
      <c r="N8" s="211">
        <v>50</v>
      </c>
      <c r="O8" s="211">
        <v>3</v>
      </c>
      <c r="P8" s="512" t="s">
        <v>96</v>
      </c>
      <c r="Q8" s="512" t="s">
        <v>98</v>
      </c>
      <c r="R8" s="512">
        <v>18</v>
      </c>
      <c r="S8" s="144" t="s">
        <v>116</v>
      </c>
      <c r="T8" s="505"/>
      <c r="U8" s="505"/>
      <c r="V8" s="505"/>
      <c r="W8" s="205">
        <v>6.4</v>
      </c>
      <c r="X8" s="514">
        <v>1.2109375</v>
      </c>
      <c r="Y8" s="211">
        <v>1</v>
      </c>
      <c r="Z8" s="211">
        <v>4</v>
      </c>
      <c r="AA8" s="512" t="s">
        <v>97</v>
      </c>
      <c r="AB8" s="512" t="s">
        <v>98</v>
      </c>
      <c r="AC8" s="512">
        <v>9</v>
      </c>
      <c r="AD8" s="144" t="s">
        <v>116</v>
      </c>
      <c r="AE8" s="505"/>
      <c r="AF8" s="505"/>
      <c r="AG8" s="505"/>
      <c r="AH8" s="211">
        <v>5.5</v>
      </c>
      <c r="AI8" s="514">
        <v>1.4090909090909092</v>
      </c>
      <c r="AJ8" s="211">
        <v>1</v>
      </c>
      <c r="AK8" s="211">
        <v>3</v>
      </c>
      <c r="AL8" s="512" t="s">
        <v>97</v>
      </c>
      <c r="AM8" s="512" t="s">
        <v>77</v>
      </c>
      <c r="AN8" s="512">
        <v>10</v>
      </c>
      <c r="AO8" s="513" t="s">
        <v>116</v>
      </c>
      <c r="AP8" s="505"/>
      <c r="AQ8" s="505"/>
      <c r="AR8" s="505"/>
      <c r="AS8" s="138">
        <v>6</v>
      </c>
      <c r="AT8" s="274">
        <v>1.2916666666666667</v>
      </c>
      <c r="AU8" s="138">
        <v>1</v>
      </c>
      <c r="AV8" s="138">
        <v>3</v>
      </c>
      <c r="AW8" s="130" t="s">
        <v>97</v>
      </c>
      <c r="AX8" s="130" t="s">
        <v>98</v>
      </c>
      <c r="AY8" s="130">
        <v>7</v>
      </c>
      <c r="AZ8" s="31" t="s">
        <v>116</v>
      </c>
      <c r="BA8" s="505"/>
      <c r="BB8" s="505"/>
      <c r="BC8" s="505"/>
      <c r="BD8" s="210">
        <v>5.7</v>
      </c>
      <c r="BE8" s="510">
        <v>1.3596491228070176</v>
      </c>
      <c r="BF8" s="210">
        <v>2</v>
      </c>
      <c r="BG8" s="210">
        <v>5</v>
      </c>
      <c r="BH8" s="277" t="s">
        <v>96</v>
      </c>
      <c r="BI8" s="277" t="s">
        <v>98</v>
      </c>
      <c r="BJ8" s="512">
        <v>8</v>
      </c>
      <c r="BK8" s="513" t="s">
        <v>116</v>
      </c>
      <c r="BL8" s="515"/>
      <c r="BM8" s="515"/>
      <c r="BN8" s="515"/>
      <c r="BO8" s="211">
        <v>7.3</v>
      </c>
      <c r="BP8" s="514">
        <v>1.0616438356164384</v>
      </c>
      <c r="BQ8" s="211">
        <v>1</v>
      </c>
      <c r="BR8" s="211">
        <v>3</v>
      </c>
      <c r="BS8" s="512" t="s">
        <v>97</v>
      </c>
      <c r="BT8" s="512" t="s">
        <v>112</v>
      </c>
      <c r="BU8" s="512">
        <v>7</v>
      </c>
      <c r="BV8" s="513" t="s">
        <v>116</v>
      </c>
      <c r="BW8" s="505"/>
      <c r="BX8" s="505"/>
      <c r="BY8" s="505"/>
    </row>
    <row r="9" spans="1:77">
      <c r="A9" s="210">
        <v>6.4</v>
      </c>
      <c r="B9" s="510">
        <v>1.2109375</v>
      </c>
      <c r="C9" s="210">
        <v>2</v>
      </c>
      <c r="D9" s="210">
        <v>3</v>
      </c>
      <c r="E9" s="277" t="s">
        <v>96</v>
      </c>
      <c r="F9" s="277" t="s">
        <v>99</v>
      </c>
      <c r="G9" s="512">
        <v>8</v>
      </c>
      <c r="H9" s="513" t="s">
        <v>116</v>
      </c>
      <c r="I9" s="505"/>
      <c r="J9" s="507" t="s">
        <v>349</v>
      </c>
      <c r="K9" s="505"/>
      <c r="L9" s="517">
        <v>6.7</v>
      </c>
      <c r="M9" s="510">
        <v>1.1567164179104477</v>
      </c>
      <c r="N9" s="509">
        <v>12</v>
      </c>
      <c r="O9" s="509">
        <v>3</v>
      </c>
      <c r="P9" s="511" t="s">
        <v>114</v>
      </c>
      <c r="Q9" s="511" t="s">
        <v>99</v>
      </c>
      <c r="R9" s="511">
        <v>10</v>
      </c>
      <c r="S9" s="144" t="s">
        <v>122</v>
      </c>
      <c r="T9" s="505"/>
      <c r="U9" s="505" t="s">
        <v>351</v>
      </c>
      <c r="V9" s="505"/>
      <c r="W9" s="205">
        <v>10.199999999999999</v>
      </c>
      <c r="X9" s="514">
        <v>0.75980392156862753</v>
      </c>
      <c r="Y9" s="211">
        <v>1</v>
      </c>
      <c r="Z9" s="211">
        <v>4</v>
      </c>
      <c r="AA9" s="512" t="s">
        <v>97</v>
      </c>
      <c r="AB9" s="512" t="s">
        <v>98</v>
      </c>
      <c r="AC9" s="512">
        <v>9</v>
      </c>
      <c r="AD9" s="144" t="s">
        <v>116</v>
      </c>
      <c r="AE9" s="505"/>
      <c r="AF9" s="505" t="s">
        <v>354</v>
      </c>
      <c r="AG9" s="505"/>
      <c r="AH9" s="211">
        <v>4.8</v>
      </c>
      <c r="AI9" s="514">
        <v>1.6145833333333335</v>
      </c>
      <c r="AJ9" s="211">
        <v>1</v>
      </c>
      <c r="AK9" s="211">
        <v>3</v>
      </c>
      <c r="AL9" s="512" t="s">
        <v>97</v>
      </c>
      <c r="AM9" s="512" t="s">
        <v>77</v>
      </c>
      <c r="AN9" s="512">
        <v>10</v>
      </c>
      <c r="AO9" s="513" t="s">
        <v>116</v>
      </c>
      <c r="AP9" s="505"/>
      <c r="AQ9" s="505" t="s">
        <v>356</v>
      </c>
      <c r="AR9" s="505"/>
      <c r="AS9" s="138">
        <v>5.8</v>
      </c>
      <c r="AT9" s="274">
        <v>1.3362068965517242</v>
      </c>
      <c r="AU9" s="138">
        <v>1</v>
      </c>
      <c r="AV9" s="138">
        <v>3</v>
      </c>
      <c r="AW9" s="130" t="s">
        <v>97</v>
      </c>
      <c r="AX9" s="130" t="s">
        <v>98</v>
      </c>
      <c r="AY9" s="130">
        <v>7</v>
      </c>
      <c r="AZ9" s="31" t="s">
        <v>116</v>
      </c>
      <c r="BA9" s="505"/>
      <c r="BB9" s="505" t="s">
        <v>358</v>
      </c>
      <c r="BC9" s="505"/>
      <c r="BD9" s="210">
        <v>6.4</v>
      </c>
      <c r="BE9" s="510">
        <v>1.2109375</v>
      </c>
      <c r="BF9" s="210">
        <v>2</v>
      </c>
      <c r="BG9" s="210">
        <v>3</v>
      </c>
      <c r="BH9" s="277" t="s">
        <v>96</v>
      </c>
      <c r="BI9" s="277" t="s">
        <v>99</v>
      </c>
      <c r="BJ9" s="512">
        <v>8</v>
      </c>
      <c r="BK9" s="513" t="s">
        <v>116</v>
      </c>
      <c r="BL9" s="515"/>
      <c r="BM9" s="515"/>
      <c r="BN9" s="515"/>
      <c r="BO9" s="211">
        <v>8</v>
      </c>
      <c r="BP9" s="514">
        <v>0.96875</v>
      </c>
      <c r="BQ9" s="211">
        <v>1</v>
      </c>
      <c r="BR9" s="211">
        <v>4</v>
      </c>
      <c r="BS9" s="512" t="s">
        <v>97</v>
      </c>
      <c r="BT9" s="512" t="s">
        <v>98</v>
      </c>
      <c r="BU9" s="512">
        <v>7</v>
      </c>
      <c r="BV9" s="513" t="s">
        <v>116</v>
      </c>
      <c r="BW9" s="505"/>
      <c r="BX9" s="505"/>
      <c r="BY9" s="505"/>
    </row>
    <row r="10" spans="1:77">
      <c r="A10" s="210">
        <v>6.7</v>
      </c>
      <c r="B10" s="273">
        <v>1.1567164179104477</v>
      </c>
      <c r="C10" s="210">
        <v>4</v>
      </c>
      <c r="D10" s="210">
        <v>4</v>
      </c>
      <c r="E10" s="277" t="s">
        <v>96</v>
      </c>
      <c r="F10" s="277" t="s">
        <v>98</v>
      </c>
      <c r="G10" s="130">
        <v>8</v>
      </c>
      <c r="H10" s="31" t="s">
        <v>116</v>
      </c>
      <c r="J10" s="1">
        <f>100*J7/J4</f>
        <v>97.089947089947088</v>
      </c>
      <c r="L10" s="204">
        <v>5.8</v>
      </c>
      <c r="M10" s="274">
        <v>1.3362068965517242</v>
      </c>
      <c r="N10" s="138">
        <v>21</v>
      </c>
      <c r="O10" s="138">
        <v>3</v>
      </c>
      <c r="P10" s="130" t="s">
        <v>96</v>
      </c>
      <c r="Q10" s="130" t="s">
        <v>98</v>
      </c>
      <c r="R10" s="186">
        <v>10</v>
      </c>
      <c r="S10" s="176" t="s">
        <v>122</v>
      </c>
      <c r="U10" s="1">
        <f>100*U7/U4</f>
        <v>2.9100529100529102</v>
      </c>
      <c r="W10" s="203">
        <v>10.4</v>
      </c>
      <c r="X10" s="273">
        <v>1.3076923076923077</v>
      </c>
      <c r="Y10" s="195">
        <v>1</v>
      </c>
      <c r="Z10" s="195">
        <v>4</v>
      </c>
      <c r="AA10" s="186" t="s">
        <v>95</v>
      </c>
      <c r="AB10" s="186" t="s">
        <v>98</v>
      </c>
      <c r="AC10" s="130">
        <v>9</v>
      </c>
      <c r="AD10" s="176" t="s">
        <v>116</v>
      </c>
      <c r="AF10" s="1">
        <f>100*AF7/AF4</f>
        <v>15.132924335378323</v>
      </c>
      <c r="AH10" s="195">
        <v>7.4</v>
      </c>
      <c r="AI10" s="273">
        <v>1.8378378378378377</v>
      </c>
      <c r="AJ10" s="195">
        <v>2</v>
      </c>
      <c r="AK10" s="195">
        <v>3</v>
      </c>
      <c r="AL10" s="186" t="s">
        <v>97</v>
      </c>
      <c r="AM10" s="186" t="s">
        <v>306</v>
      </c>
      <c r="AN10" s="130">
        <v>10</v>
      </c>
      <c r="AO10" s="31" t="s">
        <v>116</v>
      </c>
      <c r="AQ10" s="1">
        <f>100*AQ7/AQ4</f>
        <v>6.1349693251533743</v>
      </c>
      <c r="AS10" s="195">
        <v>8.1999999999999993</v>
      </c>
      <c r="AT10" s="273">
        <v>1.6585365853658538</v>
      </c>
      <c r="AU10" s="195">
        <v>2</v>
      </c>
      <c r="AV10" s="195">
        <v>3</v>
      </c>
      <c r="AW10" s="186" t="s">
        <v>97</v>
      </c>
      <c r="AX10" s="186" t="s">
        <v>98</v>
      </c>
      <c r="AY10" s="130">
        <v>7</v>
      </c>
      <c r="AZ10" s="31" t="s">
        <v>116</v>
      </c>
      <c r="BB10" s="1">
        <f>100*BB7/BB4</f>
        <v>78.732106339468302</v>
      </c>
      <c r="BD10" s="210">
        <v>6.7</v>
      </c>
      <c r="BE10" s="273">
        <v>1.1567164179104477</v>
      </c>
      <c r="BF10" s="210">
        <v>4</v>
      </c>
      <c r="BG10" s="210">
        <v>4</v>
      </c>
      <c r="BH10" s="277" t="s">
        <v>96</v>
      </c>
      <c r="BI10" s="277" t="s">
        <v>98</v>
      </c>
      <c r="BJ10" s="130">
        <v>8</v>
      </c>
      <c r="BK10" s="31" t="s">
        <v>116</v>
      </c>
      <c r="BL10" s="177"/>
      <c r="BM10" s="177"/>
      <c r="BN10" s="177"/>
      <c r="BO10" s="138">
        <v>6</v>
      </c>
      <c r="BP10" s="274">
        <v>1.2916666666666667</v>
      </c>
      <c r="BQ10" s="138">
        <v>1</v>
      </c>
      <c r="BR10" s="138">
        <v>3</v>
      </c>
      <c r="BS10" s="130" t="s">
        <v>97</v>
      </c>
      <c r="BT10" s="130" t="s">
        <v>98</v>
      </c>
      <c r="BU10" s="130">
        <v>7</v>
      </c>
      <c r="BV10" s="31" t="s">
        <v>116</v>
      </c>
    </row>
    <row r="11" spans="1:77">
      <c r="A11" s="210">
        <v>5.9</v>
      </c>
      <c r="B11" s="273">
        <v>1.3135593220338981</v>
      </c>
      <c r="C11" s="210">
        <v>1</v>
      </c>
      <c r="D11" s="210">
        <v>1</v>
      </c>
      <c r="E11" s="277" t="s">
        <v>96</v>
      </c>
      <c r="F11" s="277" t="s">
        <v>98</v>
      </c>
      <c r="G11" s="130">
        <v>8</v>
      </c>
      <c r="H11" s="31" t="s">
        <v>116</v>
      </c>
      <c r="L11" s="204">
        <v>5.4</v>
      </c>
      <c r="M11" s="274">
        <v>1.4351851851851851</v>
      </c>
      <c r="N11" s="138">
        <v>25</v>
      </c>
      <c r="O11" s="138">
        <v>3</v>
      </c>
      <c r="P11" s="130" t="s">
        <v>96</v>
      </c>
      <c r="Q11" s="130" t="s">
        <v>98</v>
      </c>
      <c r="R11" s="186">
        <v>13</v>
      </c>
      <c r="S11" s="176" t="s">
        <v>122</v>
      </c>
      <c r="W11" s="203">
        <v>10.5</v>
      </c>
      <c r="X11" s="273">
        <v>1.2952380952380953</v>
      </c>
      <c r="Y11" s="195">
        <v>1</v>
      </c>
      <c r="Z11" s="195">
        <v>4</v>
      </c>
      <c r="AA11" s="186" t="s">
        <v>97</v>
      </c>
      <c r="AB11" s="186" t="s">
        <v>98</v>
      </c>
      <c r="AC11" s="130">
        <v>9</v>
      </c>
      <c r="AD11" s="176" t="s">
        <v>116</v>
      </c>
      <c r="AH11" s="138">
        <v>15.2</v>
      </c>
      <c r="AI11" s="274">
        <v>0.89473684210526316</v>
      </c>
      <c r="AJ11" s="138">
        <v>1</v>
      </c>
      <c r="AK11" s="138">
        <v>3</v>
      </c>
      <c r="AL11" s="130" t="s">
        <v>97</v>
      </c>
      <c r="AM11" s="130" t="s">
        <v>112</v>
      </c>
      <c r="AN11" s="130">
        <v>10</v>
      </c>
      <c r="AO11" s="31" t="s">
        <v>116</v>
      </c>
      <c r="AS11" s="195">
        <v>10.8</v>
      </c>
      <c r="AT11" s="273">
        <v>1.2592592592592591</v>
      </c>
      <c r="AU11" s="195">
        <v>1</v>
      </c>
      <c r="AV11" s="195">
        <v>3</v>
      </c>
      <c r="AW11" s="186" t="s">
        <v>97</v>
      </c>
      <c r="AX11" s="186" t="s">
        <v>98</v>
      </c>
      <c r="AY11" s="130">
        <v>7</v>
      </c>
      <c r="AZ11" s="31" t="s">
        <v>116</v>
      </c>
      <c r="BD11" s="210">
        <v>5.9</v>
      </c>
      <c r="BE11" s="273">
        <v>1.3135593220338981</v>
      </c>
      <c r="BF11" s="210">
        <v>1</v>
      </c>
      <c r="BG11" s="210">
        <v>1</v>
      </c>
      <c r="BH11" s="277" t="s">
        <v>96</v>
      </c>
      <c r="BI11" s="277" t="s">
        <v>98</v>
      </c>
      <c r="BJ11" s="130">
        <v>8</v>
      </c>
      <c r="BK11" s="31" t="s">
        <v>116</v>
      </c>
      <c r="BL11" s="177"/>
      <c r="BM11" s="177"/>
      <c r="BN11" s="177"/>
      <c r="BO11" s="138">
        <v>5.8</v>
      </c>
      <c r="BP11" s="274">
        <v>1.3362068965517242</v>
      </c>
      <c r="BQ11" s="138">
        <v>1</v>
      </c>
      <c r="BR11" s="138">
        <v>3</v>
      </c>
      <c r="BS11" s="130" t="s">
        <v>97</v>
      </c>
      <c r="BT11" s="130" t="s">
        <v>98</v>
      </c>
      <c r="BU11" s="130">
        <v>7</v>
      </c>
      <c r="BV11" s="31" t="s">
        <v>116</v>
      </c>
    </row>
    <row r="12" spans="1:77">
      <c r="A12" s="210">
        <v>9.5</v>
      </c>
      <c r="B12" s="274">
        <v>1.4315789473684211</v>
      </c>
      <c r="C12" s="210">
        <v>1</v>
      </c>
      <c r="D12" s="210">
        <v>3</v>
      </c>
      <c r="E12" s="277" t="s">
        <v>96</v>
      </c>
      <c r="F12" s="277" t="s">
        <v>99</v>
      </c>
      <c r="G12" s="130">
        <v>8</v>
      </c>
      <c r="H12" s="31" t="s">
        <v>116</v>
      </c>
      <c r="L12" s="203">
        <v>17.600000000000001</v>
      </c>
      <c r="M12" s="273">
        <v>0.7727272727272726</v>
      </c>
      <c r="N12" s="195">
        <v>20</v>
      </c>
      <c r="O12" s="195">
        <v>3</v>
      </c>
      <c r="P12" s="186" t="s">
        <v>96</v>
      </c>
      <c r="Q12" s="186" t="s">
        <v>98</v>
      </c>
      <c r="R12" s="186">
        <v>14</v>
      </c>
      <c r="S12" s="176" t="s">
        <v>122</v>
      </c>
      <c r="W12" s="204">
        <v>11.6</v>
      </c>
      <c r="X12" s="274">
        <v>1.1724137931034482</v>
      </c>
      <c r="Y12" s="138">
        <v>1</v>
      </c>
      <c r="Z12" s="138">
        <v>4</v>
      </c>
      <c r="AA12" s="130" t="s">
        <v>97</v>
      </c>
      <c r="AB12" s="130" t="s">
        <v>98</v>
      </c>
      <c r="AC12" s="130">
        <v>9</v>
      </c>
      <c r="AD12" s="176" t="s">
        <v>116</v>
      </c>
      <c r="AH12" s="138">
        <v>13.1</v>
      </c>
      <c r="AI12" s="274">
        <v>1.0381679389312977</v>
      </c>
      <c r="AJ12" s="138">
        <v>1</v>
      </c>
      <c r="AK12" s="138">
        <v>3</v>
      </c>
      <c r="AL12" s="130" t="s">
        <v>97</v>
      </c>
      <c r="AM12" s="130" t="s">
        <v>77</v>
      </c>
      <c r="AN12" s="130">
        <v>10</v>
      </c>
      <c r="AO12" s="31" t="s">
        <v>116</v>
      </c>
      <c r="AS12" s="195">
        <v>8.1</v>
      </c>
      <c r="AT12" s="273">
        <v>1.6790123456790125</v>
      </c>
      <c r="AU12" s="195">
        <v>1</v>
      </c>
      <c r="AV12" s="195">
        <v>3</v>
      </c>
      <c r="AW12" s="186" t="s">
        <v>97</v>
      </c>
      <c r="AX12" s="186" t="s">
        <v>98</v>
      </c>
      <c r="AY12" s="130">
        <v>7</v>
      </c>
      <c r="AZ12" s="31" t="s">
        <v>116</v>
      </c>
      <c r="BD12" s="210">
        <v>9.5</v>
      </c>
      <c r="BE12" s="274">
        <v>1.4315789473684211</v>
      </c>
      <c r="BF12" s="210">
        <v>1</v>
      </c>
      <c r="BG12" s="210">
        <v>3</v>
      </c>
      <c r="BH12" s="277" t="s">
        <v>96</v>
      </c>
      <c r="BI12" s="277" t="s">
        <v>99</v>
      </c>
      <c r="BJ12" s="130">
        <v>8</v>
      </c>
      <c r="BK12" s="31" t="s">
        <v>116</v>
      </c>
      <c r="BL12" s="177"/>
      <c r="BM12" s="177"/>
      <c r="BN12" s="177"/>
      <c r="BO12" s="195">
        <v>10.1</v>
      </c>
      <c r="BP12" s="273">
        <v>1.3465346534653466</v>
      </c>
      <c r="BQ12" s="195">
        <v>1</v>
      </c>
      <c r="BR12" s="195">
        <v>4</v>
      </c>
      <c r="BS12" s="186" t="s">
        <v>97</v>
      </c>
      <c r="BT12" s="186" t="s">
        <v>98</v>
      </c>
      <c r="BU12" s="130">
        <v>7</v>
      </c>
      <c r="BV12" s="31" t="s">
        <v>116</v>
      </c>
    </row>
    <row r="13" spans="1:77">
      <c r="A13" s="204">
        <v>7.6</v>
      </c>
      <c r="B13" s="274">
        <v>1.0197368421052633</v>
      </c>
      <c r="C13" s="138">
        <v>1</v>
      </c>
      <c r="D13" s="138">
        <v>4</v>
      </c>
      <c r="E13" s="130" t="s">
        <v>96</v>
      </c>
      <c r="F13" s="130" t="s">
        <v>98</v>
      </c>
      <c r="G13" s="130">
        <v>9</v>
      </c>
      <c r="H13" s="176" t="s">
        <v>116</v>
      </c>
      <c r="L13" s="138">
        <v>9.8000000000000007</v>
      </c>
      <c r="M13" s="274">
        <v>0.79081632653061218</v>
      </c>
      <c r="N13" s="138">
        <v>28</v>
      </c>
      <c r="O13" s="138">
        <v>3</v>
      </c>
      <c r="P13" s="130" t="s">
        <v>96</v>
      </c>
      <c r="Q13" s="130" t="s">
        <v>98</v>
      </c>
      <c r="R13" s="130">
        <v>20</v>
      </c>
      <c r="S13" s="200" t="s">
        <v>122</v>
      </c>
      <c r="W13" s="195">
        <v>7.4</v>
      </c>
      <c r="X13" s="273">
        <v>1.0472972972972971</v>
      </c>
      <c r="Y13" s="195">
        <v>1</v>
      </c>
      <c r="Z13" s="195">
        <v>4</v>
      </c>
      <c r="AA13" s="186" t="s">
        <v>97</v>
      </c>
      <c r="AB13" s="186" t="s">
        <v>98</v>
      </c>
      <c r="AC13" s="130">
        <v>10</v>
      </c>
      <c r="AD13" s="31" t="s">
        <v>116</v>
      </c>
      <c r="AH13" s="138">
        <v>7.3</v>
      </c>
      <c r="AI13" s="274">
        <v>1.8630136986301369</v>
      </c>
      <c r="AJ13" s="138">
        <v>1</v>
      </c>
      <c r="AK13" s="138">
        <v>3</v>
      </c>
      <c r="AL13" s="130" t="s">
        <v>97</v>
      </c>
      <c r="AM13" s="130" t="s">
        <v>77</v>
      </c>
      <c r="AN13" s="130">
        <v>10</v>
      </c>
      <c r="AO13" s="31" t="s">
        <v>116</v>
      </c>
      <c r="AS13" s="209">
        <v>4.0999999999999996</v>
      </c>
      <c r="AT13" s="273">
        <v>1.8902439024390245</v>
      </c>
      <c r="AU13" s="209">
        <v>1</v>
      </c>
      <c r="AV13" s="209">
        <v>3</v>
      </c>
      <c r="AW13" s="276" t="s">
        <v>97</v>
      </c>
      <c r="AX13" s="276" t="s">
        <v>98</v>
      </c>
      <c r="AY13" s="130">
        <v>8</v>
      </c>
      <c r="AZ13" s="31" t="s">
        <v>116</v>
      </c>
      <c r="BD13" s="204">
        <v>8</v>
      </c>
      <c r="BE13" s="274">
        <v>0.96875</v>
      </c>
      <c r="BF13" s="138">
        <v>13</v>
      </c>
      <c r="BG13" s="138">
        <v>3</v>
      </c>
      <c r="BH13" s="130" t="s">
        <v>96</v>
      </c>
      <c r="BI13" s="130" t="s">
        <v>98</v>
      </c>
      <c r="BJ13" s="130">
        <v>9</v>
      </c>
      <c r="BK13" s="176" t="s">
        <v>116</v>
      </c>
      <c r="BL13" s="508"/>
      <c r="BM13" s="508"/>
      <c r="BN13" s="508"/>
      <c r="BO13" s="195">
        <v>8.1999999999999993</v>
      </c>
      <c r="BP13" s="273">
        <v>1.6585365853658538</v>
      </c>
      <c r="BQ13" s="195">
        <v>2</v>
      </c>
      <c r="BR13" s="195">
        <v>3</v>
      </c>
      <c r="BS13" s="186" t="s">
        <v>97</v>
      </c>
      <c r="BT13" s="186" t="s">
        <v>98</v>
      </c>
      <c r="BU13" s="130">
        <v>7</v>
      </c>
      <c r="BV13" s="31" t="s">
        <v>116</v>
      </c>
    </row>
    <row r="14" spans="1:77">
      <c r="A14" s="204">
        <v>6.4</v>
      </c>
      <c r="B14" s="274">
        <v>1.2109375</v>
      </c>
      <c r="C14" s="138">
        <v>4</v>
      </c>
      <c r="D14" s="138">
        <v>3</v>
      </c>
      <c r="E14" s="130" t="s">
        <v>96</v>
      </c>
      <c r="F14" s="130" t="s">
        <v>98</v>
      </c>
      <c r="G14" s="130">
        <v>9</v>
      </c>
      <c r="H14" s="176" t="s">
        <v>116</v>
      </c>
      <c r="W14" s="138">
        <v>7.6</v>
      </c>
      <c r="X14" s="274">
        <v>1.0197368421052633</v>
      </c>
      <c r="Y14" s="138">
        <v>2</v>
      </c>
      <c r="Z14" s="138">
        <v>4</v>
      </c>
      <c r="AA14" s="130" t="s">
        <v>97</v>
      </c>
      <c r="AB14" s="130" t="s">
        <v>98</v>
      </c>
      <c r="AC14" s="130">
        <v>10</v>
      </c>
      <c r="AD14" s="31" t="s">
        <v>116</v>
      </c>
      <c r="AH14" s="210">
        <v>5.4</v>
      </c>
      <c r="AI14" s="274">
        <v>1.4351851851851851</v>
      </c>
      <c r="AJ14" s="210">
        <v>1</v>
      </c>
      <c r="AK14" s="210">
        <v>3</v>
      </c>
      <c r="AL14" s="277" t="s">
        <v>97</v>
      </c>
      <c r="AM14" s="277" t="s">
        <v>112</v>
      </c>
      <c r="AN14" s="130">
        <v>11</v>
      </c>
      <c r="AO14" s="31" t="s">
        <v>116</v>
      </c>
      <c r="AS14" s="210">
        <v>5.4</v>
      </c>
      <c r="AT14" s="273">
        <v>1.4351851851851851</v>
      </c>
      <c r="AU14" s="210">
        <v>2</v>
      </c>
      <c r="AV14" s="210">
        <v>3</v>
      </c>
      <c r="AW14" s="277" t="s">
        <v>97</v>
      </c>
      <c r="AX14" s="277" t="s">
        <v>98</v>
      </c>
      <c r="AY14" s="130">
        <v>8</v>
      </c>
      <c r="AZ14" s="31" t="s">
        <v>116</v>
      </c>
      <c r="BD14" s="204">
        <v>7.6</v>
      </c>
      <c r="BE14" s="274">
        <v>1.0197368421052633</v>
      </c>
      <c r="BF14" s="138">
        <v>1</v>
      </c>
      <c r="BG14" s="138">
        <v>4</v>
      </c>
      <c r="BH14" s="130" t="s">
        <v>96</v>
      </c>
      <c r="BI14" s="130" t="s">
        <v>98</v>
      </c>
      <c r="BJ14" s="130">
        <v>9</v>
      </c>
      <c r="BK14" s="176" t="s">
        <v>116</v>
      </c>
      <c r="BL14" s="508"/>
      <c r="BM14" s="508"/>
      <c r="BN14" s="508"/>
      <c r="BO14" s="195">
        <v>10.8</v>
      </c>
      <c r="BP14" s="273">
        <v>1.2592592592592591</v>
      </c>
      <c r="BQ14" s="195">
        <v>1</v>
      </c>
      <c r="BR14" s="195">
        <v>3</v>
      </c>
      <c r="BS14" s="186" t="s">
        <v>97</v>
      </c>
      <c r="BT14" s="186" t="s">
        <v>98</v>
      </c>
      <c r="BU14" s="130">
        <v>7</v>
      </c>
      <c r="BV14" s="31" t="s">
        <v>116</v>
      </c>
    </row>
    <row r="15" spans="1:77">
      <c r="A15" s="204">
        <v>5.7</v>
      </c>
      <c r="B15" s="274">
        <v>1.3596491228070176</v>
      </c>
      <c r="C15" s="138">
        <v>3</v>
      </c>
      <c r="D15" s="138">
        <v>3</v>
      </c>
      <c r="E15" s="130" t="s">
        <v>96</v>
      </c>
      <c r="F15" s="130" t="s">
        <v>98</v>
      </c>
      <c r="G15" s="130">
        <v>9</v>
      </c>
      <c r="H15" s="176" t="s">
        <v>116</v>
      </c>
      <c r="W15" s="138">
        <v>6.1</v>
      </c>
      <c r="X15" s="274">
        <v>1.2704918032786885</v>
      </c>
      <c r="Y15" s="138">
        <v>1</v>
      </c>
      <c r="Z15" s="138">
        <v>4</v>
      </c>
      <c r="AA15" s="130" t="s">
        <v>97</v>
      </c>
      <c r="AB15" s="130" t="s">
        <v>98</v>
      </c>
      <c r="AC15" s="130">
        <v>10</v>
      </c>
      <c r="AD15" s="31" t="s">
        <v>116</v>
      </c>
      <c r="AH15" s="210">
        <v>8.4</v>
      </c>
      <c r="AI15" s="274">
        <v>1.6190476190476188</v>
      </c>
      <c r="AJ15" s="210">
        <v>1</v>
      </c>
      <c r="AK15" s="210">
        <v>3</v>
      </c>
      <c r="AL15" s="277" t="s">
        <v>97</v>
      </c>
      <c r="AM15" s="277" t="s">
        <v>112</v>
      </c>
      <c r="AN15" s="130">
        <v>11</v>
      </c>
      <c r="AO15" s="31" t="s">
        <v>116</v>
      </c>
      <c r="AS15" s="210">
        <v>5.3</v>
      </c>
      <c r="AT15" s="273">
        <v>1.4622641509433962</v>
      </c>
      <c r="AU15" s="210">
        <v>1</v>
      </c>
      <c r="AV15" s="210">
        <v>3</v>
      </c>
      <c r="AW15" s="277" t="s">
        <v>97</v>
      </c>
      <c r="AX15" s="277" t="s">
        <v>98</v>
      </c>
      <c r="AY15" s="130">
        <v>8</v>
      </c>
      <c r="AZ15" s="31" t="s">
        <v>116</v>
      </c>
      <c r="BD15" s="204">
        <v>6.4</v>
      </c>
      <c r="BE15" s="274">
        <v>1.2109375</v>
      </c>
      <c r="BF15" s="138">
        <v>4</v>
      </c>
      <c r="BG15" s="138">
        <v>3</v>
      </c>
      <c r="BH15" s="130" t="s">
        <v>96</v>
      </c>
      <c r="BI15" s="130" t="s">
        <v>98</v>
      </c>
      <c r="BJ15" s="130">
        <v>9</v>
      </c>
      <c r="BK15" s="176" t="s">
        <v>116</v>
      </c>
      <c r="BL15" s="508"/>
      <c r="BM15" s="508"/>
      <c r="BN15" s="508"/>
      <c r="BO15" s="195">
        <v>7.2</v>
      </c>
      <c r="BP15" s="273">
        <v>1.8888888888888888</v>
      </c>
      <c r="BQ15" s="195">
        <v>1</v>
      </c>
      <c r="BR15" s="195">
        <v>4</v>
      </c>
      <c r="BS15" s="186" t="s">
        <v>97</v>
      </c>
      <c r="BT15" s="186" t="s">
        <v>98</v>
      </c>
      <c r="BU15" s="130">
        <v>7</v>
      </c>
      <c r="BV15" s="31" t="s">
        <v>116</v>
      </c>
    </row>
    <row r="16" spans="1:77">
      <c r="A16" s="204">
        <v>7.4</v>
      </c>
      <c r="B16" s="274">
        <v>1.0472972972972971</v>
      </c>
      <c r="C16" s="138">
        <v>2</v>
      </c>
      <c r="D16" s="138">
        <v>3</v>
      </c>
      <c r="E16" s="130" t="s">
        <v>96</v>
      </c>
      <c r="F16" s="130" t="s">
        <v>98</v>
      </c>
      <c r="G16" s="130">
        <v>9</v>
      </c>
      <c r="H16" s="176" t="s">
        <v>116</v>
      </c>
      <c r="W16" s="138">
        <v>6</v>
      </c>
      <c r="X16" s="274">
        <v>1.2916666666666667</v>
      </c>
      <c r="Y16" s="138">
        <v>1</v>
      </c>
      <c r="Z16" s="138">
        <v>4</v>
      </c>
      <c r="AA16" s="130" t="s">
        <v>97</v>
      </c>
      <c r="AB16" s="130" t="s">
        <v>98</v>
      </c>
      <c r="AC16" s="130">
        <v>10</v>
      </c>
      <c r="AD16" s="31" t="s">
        <v>116</v>
      </c>
      <c r="AH16" s="210">
        <v>6.9</v>
      </c>
      <c r="AI16" s="274">
        <v>1.9710144927536231</v>
      </c>
      <c r="AJ16" s="210">
        <v>1</v>
      </c>
      <c r="AK16" s="210">
        <v>3</v>
      </c>
      <c r="AL16" s="277" t="s">
        <v>97</v>
      </c>
      <c r="AM16" s="277" t="s">
        <v>112</v>
      </c>
      <c r="AN16" s="130">
        <v>11</v>
      </c>
      <c r="AO16" s="31" t="s">
        <v>116</v>
      </c>
      <c r="AS16" s="210">
        <v>4.3</v>
      </c>
      <c r="AT16" s="273">
        <v>1.8023255813953489</v>
      </c>
      <c r="AU16" s="210">
        <v>1</v>
      </c>
      <c r="AV16" s="210">
        <v>3</v>
      </c>
      <c r="AW16" s="277" t="s">
        <v>97</v>
      </c>
      <c r="AX16" s="277" t="s">
        <v>98</v>
      </c>
      <c r="AY16" s="130">
        <v>8</v>
      </c>
      <c r="AZ16" s="31" t="s">
        <v>116</v>
      </c>
      <c r="BD16" s="204">
        <v>5.7</v>
      </c>
      <c r="BE16" s="274">
        <v>1.3596491228070176</v>
      </c>
      <c r="BF16" s="138">
        <v>3</v>
      </c>
      <c r="BG16" s="138">
        <v>3</v>
      </c>
      <c r="BH16" s="130" t="s">
        <v>96</v>
      </c>
      <c r="BI16" s="130" t="s">
        <v>98</v>
      </c>
      <c r="BJ16" s="130">
        <v>9</v>
      </c>
      <c r="BK16" s="176" t="s">
        <v>116</v>
      </c>
      <c r="BL16" s="508"/>
      <c r="BM16" s="508"/>
      <c r="BN16" s="508"/>
      <c r="BO16" s="195">
        <v>8.1</v>
      </c>
      <c r="BP16" s="273">
        <v>1.6790123456790125</v>
      </c>
      <c r="BQ16" s="195">
        <v>1</v>
      </c>
      <c r="BR16" s="195">
        <v>3</v>
      </c>
      <c r="BS16" s="186" t="s">
        <v>97</v>
      </c>
      <c r="BT16" s="186" t="s">
        <v>98</v>
      </c>
      <c r="BU16" s="130">
        <v>7</v>
      </c>
      <c r="BV16" s="31" t="s">
        <v>116</v>
      </c>
    </row>
    <row r="17" spans="1:74">
      <c r="A17" s="204">
        <v>7.5</v>
      </c>
      <c r="B17" s="274">
        <v>1.0333333333333334</v>
      </c>
      <c r="C17" s="138">
        <v>4</v>
      </c>
      <c r="D17" s="138">
        <v>5</v>
      </c>
      <c r="E17" s="130" t="s">
        <v>96</v>
      </c>
      <c r="F17" s="130" t="s">
        <v>98</v>
      </c>
      <c r="G17" s="130">
        <v>9</v>
      </c>
      <c r="H17" s="176" t="s">
        <v>116</v>
      </c>
      <c r="W17" s="195">
        <v>9.1</v>
      </c>
      <c r="X17" s="273">
        <v>1.4945054945054945</v>
      </c>
      <c r="Y17" s="195">
        <v>1</v>
      </c>
      <c r="Z17" s="195">
        <v>4</v>
      </c>
      <c r="AA17" s="186" t="s">
        <v>97</v>
      </c>
      <c r="AB17" s="186" t="s">
        <v>98</v>
      </c>
      <c r="AC17" s="130">
        <v>10</v>
      </c>
      <c r="AD17" s="31" t="s">
        <v>116</v>
      </c>
      <c r="AH17" s="138">
        <v>6.5</v>
      </c>
      <c r="AI17" s="274">
        <v>2.0923076923076924</v>
      </c>
      <c r="AJ17" s="138">
        <v>1</v>
      </c>
      <c r="AK17" s="138">
        <v>3</v>
      </c>
      <c r="AL17" s="130" t="s">
        <v>97</v>
      </c>
      <c r="AM17" s="130" t="s">
        <v>112</v>
      </c>
      <c r="AN17" s="130">
        <v>13</v>
      </c>
      <c r="AO17" s="186" t="s">
        <v>116</v>
      </c>
      <c r="AS17" s="210">
        <v>6.8</v>
      </c>
      <c r="AT17" s="273">
        <v>1.1397058823529411</v>
      </c>
      <c r="AU17" s="210">
        <v>2</v>
      </c>
      <c r="AV17" s="210">
        <v>3</v>
      </c>
      <c r="AW17" s="277" t="s">
        <v>97</v>
      </c>
      <c r="AX17" s="277" t="s">
        <v>98</v>
      </c>
      <c r="AY17" s="130">
        <v>8</v>
      </c>
      <c r="AZ17" s="31" t="s">
        <v>116</v>
      </c>
      <c r="BD17" s="204">
        <v>7.4</v>
      </c>
      <c r="BE17" s="274">
        <v>1.0472972972972971</v>
      </c>
      <c r="BF17" s="138">
        <v>2</v>
      </c>
      <c r="BG17" s="138">
        <v>3</v>
      </c>
      <c r="BH17" s="130" t="s">
        <v>96</v>
      </c>
      <c r="BI17" s="130" t="s">
        <v>98</v>
      </c>
      <c r="BJ17" s="130">
        <v>9</v>
      </c>
      <c r="BK17" s="176" t="s">
        <v>116</v>
      </c>
      <c r="BL17" s="508"/>
      <c r="BM17" s="508"/>
      <c r="BN17" s="508"/>
      <c r="BO17" s="209">
        <v>4.0999999999999996</v>
      </c>
      <c r="BP17" s="273">
        <v>1.8902439024390245</v>
      </c>
      <c r="BQ17" s="209">
        <v>1</v>
      </c>
      <c r="BR17" s="209">
        <v>3</v>
      </c>
      <c r="BS17" s="276" t="s">
        <v>97</v>
      </c>
      <c r="BT17" s="276" t="s">
        <v>98</v>
      </c>
      <c r="BU17" s="130">
        <v>8</v>
      </c>
      <c r="BV17" s="31" t="s">
        <v>116</v>
      </c>
    </row>
    <row r="18" spans="1:74">
      <c r="A18" s="204">
        <v>6.3</v>
      </c>
      <c r="B18" s="274">
        <v>1.2301587301587302</v>
      </c>
      <c r="C18" s="138">
        <v>2</v>
      </c>
      <c r="D18" s="138">
        <v>3</v>
      </c>
      <c r="E18" s="130" t="s">
        <v>96</v>
      </c>
      <c r="F18" s="130" t="s">
        <v>98</v>
      </c>
      <c r="G18" s="130">
        <v>9</v>
      </c>
      <c r="H18" s="176" t="s">
        <v>116</v>
      </c>
      <c r="W18" s="195">
        <v>9.4</v>
      </c>
      <c r="X18" s="273">
        <v>1.4468085106382977</v>
      </c>
      <c r="Y18" s="195">
        <v>2</v>
      </c>
      <c r="Z18" s="195">
        <v>4</v>
      </c>
      <c r="AA18" s="186" t="s">
        <v>97</v>
      </c>
      <c r="AB18" s="186" t="s">
        <v>98</v>
      </c>
      <c r="AC18" s="130">
        <v>10</v>
      </c>
      <c r="AD18" s="31" t="s">
        <v>116</v>
      </c>
      <c r="AH18" s="195">
        <v>10</v>
      </c>
      <c r="AI18" s="273">
        <v>1.3599999999999999</v>
      </c>
      <c r="AJ18" s="195">
        <v>1</v>
      </c>
      <c r="AK18" s="195">
        <v>3</v>
      </c>
      <c r="AL18" s="186" t="s">
        <v>97</v>
      </c>
      <c r="AM18" s="186" t="s">
        <v>77</v>
      </c>
      <c r="AN18" s="130">
        <v>14</v>
      </c>
      <c r="AO18" s="176" t="s">
        <v>116</v>
      </c>
      <c r="AS18" s="210">
        <v>6</v>
      </c>
      <c r="AT18" s="273">
        <v>1.2916666666666667</v>
      </c>
      <c r="AU18" s="210">
        <v>1</v>
      </c>
      <c r="AV18" s="210">
        <v>3</v>
      </c>
      <c r="AW18" s="277" t="s">
        <v>97</v>
      </c>
      <c r="AX18" s="277" t="s">
        <v>98</v>
      </c>
      <c r="AY18" s="130">
        <v>8</v>
      </c>
      <c r="AZ18" s="31" t="s">
        <v>116</v>
      </c>
      <c r="BD18" s="204">
        <v>7.5</v>
      </c>
      <c r="BE18" s="274">
        <v>1.0333333333333334</v>
      </c>
      <c r="BF18" s="138">
        <v>4</v>
      </c>
      <c r="BG18" s="138">
        <v>5</v>
      </c>
      <c r="BH18" s="130" t="s">
        <v>96</v>
      </c>
      <c r="BI18" s="130" t="s">
        <v>98</v>
      </c>
      <c r="BJ18" s="130">
        <v>9</v>
      </c>
      <c r="BK18" s="176" t="s">
        <v>116</v>
      </c>
      <c r="BL18" s="508"/>
      <c r="BM18" s="508"/>
      <c r="BN18" s="508"/>
      <c r="BO18" s="210">
        <v>5.4</v>
      </c>
      <c r="BP18" s="273">
        <v>1.4351851851851851</v>
      </c>
      <c r="BQ18" s="210">
        <v>2</v>
      </c>
      <c r="BR18" s="210">
        <v>3</v>
      </c>
      <c r="BS18" s="277" t="s">
        <v>97</v>
      </c>
      <c r="BT18" s="277" t="s">
        <v>98</v>
      </c>
      <c r="BU18" s="130">
        <v>8</v>
      </c>
      <c r="BV18" s="31" t="s">
        <v>116</v>
      </c>
    </row>
    <row r="19" spans="1:74">
      <c r="A19" s="204">
        <v>5.9</v>
      </c>
      <c r="B19" s="274">
        <v>1.3135593220338981</v>
      </c>
      <c r="C19" s="138">
        <v>2</v>
      </c>
      <c r="D19" s="138">
        <v>3</v>
      </c>
      <c r="E19" s="130" t="s">
        <v>96</v>
      </c>
      <c r="F19" s="130" t="s">
        <v>98</v>
      </c>
      <c r="G19" s="130">
        <v>9</v>
      </c>
      <c r="H19" s="176" t="s">
        <v>116</v>
      </c>
      <c r="W19" s="138">
        <v>11.5</v>
      </c>
      <c r="X19" s="274">
        <v>1.182608695652174</v>
      </c>
      <c r="Y19" s="138">
        <v>1</v>
      </c>
      <c r="Z19" s="138">
        <v>4</v>
      </c>
      <c r="AA19" s="130" t="s">
        <v>97</v>
      </c>
      <c r="AB19" s="130" t="s">
        <v>98</v>
      </c>
      <c r="AC19" s="130">
        <v>10</v>
      </c>
      <c r="AD19" s="31" t="s">
        <v>116</v>
      </c>
      <c r="AH19" s="204">
        <v>4.8</v>
      </c>
      <c r="AI19" s="274">
        <v>1.6145833333333335</v>
      </c>
      <c r="AJ19" s="138">
        <v>1</v>
      </c>
      <c r="AK19" s="138">
        <v>3</v>
      </c>
      <c r="AL19" s="130" t="s">
        <v>97</v>
      </c>
      <c r="AM19" s="130" t="s">
        <v>112</v>
      </c>
      <c r="AN19" s="130">
        <v>15</v>
      </c>
      <c r="AO19" s="176" t="s">
        <v>116</v>
      </c>
      <c r="AS19" s="210">
        <v>6.7</v>
      </c>
      <c r="AT19" s="273">
        <v>1.1567164179104477</v>
      </c>
      <c r="AU19" s="210">
        <v>1</v>
      </c>
      <c r="AV19" s="210">
        <v>5</v>
      </c>
      <c r="AW19" s="277" t="s">
        <v>97</v>
      </c>
      <c r="AX19" s="277" t="s">
        <v>98</v>
      </c>
      <c r="AY19" s="130">
        <v>8</v>
      </c>
      <c r="AZ19" s="31" t="s">
        <v>116</v>
      </c>
      <c r="BD19" s="204">
        <v>6.3</v>
      </c>
      <c r="BE19" s="274">
        <v>1.2301587301587302</v>
      </c>
      <c r="BF19" s="138">
        <v>2</v>
      </c>
      <c r="BG19" s="138">
        <v>3</v>
      </c>
      <c r="BH19" s="130" t="s">
        <v>96</v>
      </c>
      <c r="BI19" s="130" t="s">
        <v>98</v>
      </c>
      <c r="BJ19" s="130">
        <v>9</v>
      </c>
      <c r="BK19" s="176" t="s">
        <v>116</v>
      </c>
      <c r="BL19" s="508"/>
      <c r="BM19" s="508"/>
      <c r="BN19" s="508"/>
      <c r="BO19" s="210">
        <v>5.3</v>
      </c>
      <c r="BP19" s="273">
        <v>1.4622641509433962</v>
      </c>
      <c r="BQ19" s="210">
        <v>1</v>
      </c>
      <c r="BR19" s="210">
        <v>3</v>
      </c>
      <c r="BS19" s="277" t="s">
        <v>97</v>
      </c>
      <c r="BT19" s="277" t="s">
        <v>98</v>
      </c>
      <c r="BU19" s="130">
        <v>8</v>
      </c>
      <c r="BV19" s="31" t="s">
        <v>116</v>
      </c>
    </row>
    <row r="20" spans="1:74">
      <c r="A20" s="204">
        <v>8.4</v>
      </c>
      <c r="B20" s="274">
        <v>0.92261904761904756</v>
      </c>
      <c r="C20" s="138">
        <v>4</v>
      </c>
      <c r="D20" s="138">
        <v>5</v>
      </c>
      <c r="E20" s="130" t="s">
        <v>96</v>
      </c>
      <c r="F20" s="130" t="s">
        <v>98</v>
      </c>
      <c r="G20" s="130">
        <v>9</v>
      </c>
      <c r="H20" s="176" t="s">
        <v>116</v>
      </c>
      <c r="W20" s="210">
        <v>8.3000000000000007</v>
      </c>
      <c r="X20" s="274">
        <v>0.9337349397590361</v>
      </c>
      <c r="Y20" s="210">
        <v>1</v>
      </c>
      <c r="Z20" s="210">
        <v>4</v>
      </c>
      <c r="AA20" s="277" t="s">
        <v>97</v>
      </c>
      <c r="AB20" s="277" t="s">
        <v>99</v>
      </c>
      <c r="AC20" s="130">
        <v>11</v>
      </c>
      <c r="AD20" s="31" t="s">
        <v>116</v>
      </c>
      <c r="AH20" s="195">
        <v>11.9</v>
      </c>
      <c r="AI20" s="273">
        <v>1.1428571428571428</v>
      </c>
      <c r="AJ20" s="195">
        <v>2</v>
      </c>
      <c r="AK20" s="195">
        <v>5</v>
      </c>
      <c r="AL20" s="186" t="s">
        <v>97</v>
      </c>
      <c r="AM20" s="186" t="s">
        <v>112</v>
      </c>
      <c r="AN20" s="130">
        <v>16</v>
      </c>
      <c r="AO20" s="31" t="s">
        <v>116</v>
      </c>
      <c r="AS20" s="210">
        <v>6.2</v>
      </c>
      <c r="AT20" s="273">
        <v>1.25</v>
      </c>
      <c r="AU20" s="210">
        <v>1</v>
      </c>
      <c r="AV20" s="210">
        <v>3</v>
      </c>
      <c r="AW20" s="277" t="s">
        <v>97</v>
      </c>
      <c r="AX20" s="277" t="s">
        <v>98</v>
      </c>
      <c r="AY20" s="130">
        <v>8</v>
      </c>
      <c r="AZ20" s="31" t="s">
        <v>116</v>
      </c>
      <c r="BD20" s="204">
        <v>5.9</v>
      </c>
      <c r="BE20" s="274">
        <v>1.3135593220338981</v>
      </c>
      <c r="BF20" s="138">
        <v>2</v>
      </c>
      <c r="BG20" s="138">
        <v>3</v>
      </c>
      <c r="BH20" s="130" t="s">
        <v>96</v>
      </c>
      <c r="BI20" s="130" t="s">
        <v>98</v>
      </c>
      <c r="BJ20" s="130">
        <v>9</v>
      </c>
      <c r="BK20" s="176" t="s">
        <v>116</v>
      </c>
      <c r="BL20" s="508"/>
      <c r="BM20" s="508"/>
      <c r="BN20" s="508"/>
      <c r="BO20" s="210">
        <v>4.3</v>
      </c>
      <c r="BP20" s="273">
        <v>1.8023255813953489</v>
      </c>
      <c r="BQ20" s="210">
        <v>1</v>
      </c>
      <c r="BR20" s="210">
        <v>3</v>
      </c>
      <c r="BS20" s="277" t="s">
        <v>97</v>
      </c>
      <c r="BT20" s="277" t="s">
        <v>98</v>
      </c>
      <c r="BU20" s="130">
        <v>8</v>
      </c>
      <c r="BV20" s="31" t="s">
        <v>116</v>
      </c>
    </row>
    <row r="21" spans="1:74">
      <c r="A21" s="203">
        <v>12.6</v>
      </c>
      <c r="B21" s="273">
        <v>1.0793650793650793</v>
      </c>
      <c r="C21" s="195">
        <v>1</v>
      </c>
      <c r="D21" s="195">
        <v>3</v>
      </c>
      <c r="E21" s="186" t="s">
        <v>96</v>
      </c>
      <c r="F21" s="186" t="s">
        <v>98</v>
      </c>
      <c r="G21" s="130">
        <v>9</v>
      </c>
      <c r="H21" s="176" t="s">
        <v>116</v>
      </c>
      <c r="W21" s="210">
        <v>5.9</v>
      </c>
      <c r="X21" s="274">
        <v>1.3135593220338981</v>
      </c>
      <c r="Y21" s="210">
        <v>1</v>
      </c>
      <c r="Z21" s="210">
        <v>4</v>
      </c>
      <c r="AA21" s="277" t="s">
        <v>97</v>
      </c>
      <c r="AB21" s="277" t="s">
        <v>98</v>
      </c>
      <c r="AC21" s="130">
        <v>11</v>
      </c>
      <c r="AD21" s="31" t="s">
        <v>116</v>
      </c>
      <c r="AH21" s="138">
        <v>6.2</v>
      </c>
      <c r="AI21" s="274">
        <v>1.25</v>
      </c>
      <c r="AJ21" s="138">
        <v>3</v>
      </c>
      <c r="AK21" s="138">
        <v>3</v>
      </c>
      <c r="AL21" s="130" t="s">
        <v>97</v>
      </c>
      <c r="AM21" s="130" t="s">
        <v>112</v>
      </c>
      <c r="AN21" s="130">
        <v>17</v>
      </c>
      <c r="AO21" s="176" t="s">
        <v>116</v>
      </c>
      <c r="AS21" s="210">
        <v>7.5</v>
      </c>
      <c r="AT21" s="273">
        <v>1.0333333333333334</v>
      </c>
      <c r="AU21" s="210">
        <v>1</v>
      </c>
      <c r="AV21" s="210">
        <v>3</v>
      </c>
      <c r="AW21" s="277" t="s">
        <v>97</v>
      </c>
      <c r="AX21" s="277" t="s">
        <v>99</v>
      </c>
      <c r="AY21" s="130">
        <v>8</v>
      </c>
      <c r="AZ21" s="31" t="s">
        <v>116</v>
      </c>
      <c r="BD21" s="204">
        <v>8.4</v>
      </c>
      <c r="BE21" s="274">
        <v>0.92261904761904756</v>
      </c>
      <c r="BF21" s="138">
        <v>4</v>
      </c>
      <c r="BG21" s="138">
        <v>5</v>
      </c>
      <c r="BH21" s="130" t="s">
        <v>96</v>
      </c>
      <c r="BI21" s="130" t="s">
        <v>98</v>
      </c>
      <c r="BJ21" s="130">
        <v>9</v>
      </c>
      <c r="BK21" s="176" t="s">
        <v>116</v>
      </c>
      <c r="BL21" s="508"/>
      <c r="BM21" s="508"/>
      <c r="BN21" s="508"/>
      <c r="BO21" s="210">
        <v>6.8</v>
      </c>
      <c r="BP21" s="273">
        <v>1.1397058823529411</v>
      </c>
      <c r="BQ21" s="210">
        <v>2</v>
      </c>
      <c r="BR21" s="210">
        <v>3</v>
      </c>
      <c r="BS21" s="277" t="s">
        <v>97</v>
      </c>
      <c r="BT21" s="277" t="s">
        <v>98</v>
      </c>
      <c r="BU21" s="130">
        <v>8</v>
      </c>
      <c r="BV21" s="31" t="s">
        <v>116</v>
      </c>
    </row>
    <row r="22" spans="1:74">
      <c r="A22" s="204">
        <v>9.6</v>
      </c>
      <c r="B22" s="274">
        <v>1.4166666666666667</v>
      </c>
      <c r="C22" s="138">
        <v>2</v>
      </c>
      <c r="D22" s="138">
        <v>3</v>
      </c>
      <c r="E22" s="130" t="s">
        <v>96</v>
      </c>
      <c r="F22" s="130" t="s">
        <v>99</v>
      </c>
      <c r="G22" s="130">
        <v>9</v>
      </c>
      <c r="H22" s="176" t="s">
        <v>116</v>
      </c>
      <c r="W22" s="210">
        <v>5.4</v>
      </c>
      <c r="X22" s="274">
        <v>1.4351851851851851</v>
      </c>
      <c r="Y22" s="210">
        <v>1</v>
      </c>
      <c r="Z22" s="210">
        <v>4</v>
      </c>
      <c r="AA22" s="277" t="s">
        <v>97</v>
      </c>
      <c r="AB22" s="277" t="s">
        <v>98</v>
      </c>
      <c r="AC22" s="130">
        <v>11</v>
      </c>
      <c r="AD22" s="31" t="s">
        <v>116</v>
      </c>
      <c r="AH22" s="195">
        <v>7.2</v>
      </c>
      <c r="AI22" s="273">
        <v>1.8888888888888888</v>
      </c>
      <c r="AJ22" s="195">
        <v>1</v>
      </c>
      <c r="AK22" s="195">
        <v>3</v>
      </c>
      <c r="AL22" s="186" t="s">
        <v>97</v>
      </c>
      <c r="AM22" s="186" t="s">
        <v>112</v>
      </c>
      <c r="AN22" s="130">
        <v>17</v>
      </c>
      <c r="AO22" s="176" t="s">
        <v>116</v>
      </c>
      <c r="AS22" s="210">
        <v>5.0999999999999996</v>
      </c>
      <c r="AT22" s="273">
        <v>1.5196078431372551</v>
      </c>
      <c r="AU22" s="210">
        <v>2</v>
      </c>
      <c r="AV22" s="210">
        <v>3</v>
      </c>
      <c r="AW22" s="277" t="s">
        <v>97</v>
      </c>
      <c r="AX22" s="277" t="s">
        <v>98</v>
      </c>
      <c r="AY22" s="130">
        <v>8</v>
      </c>
      <c r="AZ22" s="31" t="s">
        <v>116</v>
      </c>
      <c r="BD22" s="203">
        <v>12.6</v>
      </c>
      <c r="BE22" s="273">
        <v>1.0793650793650793</v>
      </c>
      <c r="BF22" s="195">
        <v>1</v>
      </c>
      <c r="BG22" s="195">
        <v>3</v>
      </c>
      <c r="BH22" s="186" t="s">
        <v>96</v>
      </c>
      <c r="BI22" s="186" t="s">
        <v>98</v>
      </c>
      <c r="BJ22" s="130">
        <v>9</v>
      </c>
      <c r="BK22" s="176" t="s">
        <v>116</v>
      </c>
      <c r="BL22" s="508"/>
      <c r="BM22" s="508"/>
      <c r="BN22" s="508"/>
      <c r="BO22" s="210">
        <v>6</v>
      </c>
      <c r="BP22" s="273">
        <v>1.2916666666666667</v>
      </c>
      <c r="BQ22" s="210">
        <v>1</v>
      </c>
      <c r="BR22" s="210">
        <v>3</v>
      </c>
      <c r="BS22" s="277" t="s">
        <v>97</v>
      </c>
      <c r="BT22" s="277" t="s">
        <v>98</v>
      </c>
      <c r="BU22" s="130">
        <v>8</v>
      </c>
      <c r="BV22" s="31" t="s">
        <v>116</v>
      </c>
    </row>
    <row r="23" spans="1:74">
      <c r="A23" s="204">
        <v>11.4</v>
      </c>
      <c r="B23" s="274">
        <v>1.1929824561403508</v>
      </c>
      <c r="C23" s="138">
        <v>7</v>
      </c>
      <c r="D23" s="138">
        <v>3</v>
      </c>
      <c r="E23" s="130" t="s">
        <v>96</v>
      </c>
      <c r="F23" s="130" t="s">
        <v>98</v>
      </c>
      <c r="G23" s="130">
        <v>9</v>
      </c>
      <c r="H23" s="176" t="s">
        <v>116</v>
      </c>
      <c r="W23" s="210">
        <v>5.7</v>
      </c>
      <c r="X23" s="274">
        <v>1.3596491228070176</v>
      </c>
      <c r="Y23" s="210">
        <v>1</v>
      </c>
      <c r="Z23" s="210">
        <v>4</v>
      </c>
      <c r="AA23" s="277" t="s">
        <v>97</v>
      </c>
      <c r="AB23" s="277" t="s">
        <v>98</v>
      </c>
      <c r="AC23" s="130">
        <v>11</v>
      </c>
      <c r="AD23" s="31" t="s">
        <v>116</v>
      </c>
      <c r="AH23" s="195">
        <v>11.3</v>
      </c>
      <c r="AI23" s="273">
        <v>1.2035398230088494</v>
      </c>
      <c r="AJ23" s="195">
        <v>1</v>
      </c>
      <c r="AK23" s="195">
        <v>3</v>
      </c>
      <c r="AL23" s="186" t="s">
        <v>97</v>
      </c>
      <c r="AM23" s="186" t="s">
        <v>77</v>
      </c>
      <c r="AN23" s="130">
        <v>17</v>
      </c>
      <c r="AO23" s="176" t="s">
        <v>116</v>
      </c>
      <c r="AS23" s="210">
        <v>4.2</v>
      </c>
      <c r="AT23" s="273">
        <v>1.8452380952380951</v>
      </c>
      <c r="AU23" s="210">
        <v>1</v>
      </c>
      <c r="AV23" s="210">
        <v>3</v>
      </c>
      <c r="AW23" s="277" t="s">
        <v>97</v>
      </c>
      <c r="AX23" s="277" t="s">
        <v>98</v>
      </c>
      <c r="AY23" s="130">
        <v>8</v>
      </c>
      <c r="AZ23" s="31" t="s">
        <v>116</v>
      </c>
      <c r="BD23" s="204">
        <v>9.6</v>
      </c>
      <c r="BE23" s="274">
        <v>1.4166666666666667</v>
      </c>
      <c r="BF23" s="138">
        <v>2</v>
      </c>
      <c r="BG23" s="138">
        <v>3</v>
      </c>
      <c r="BH23" s="130" t="s">
        <v>96</v>
      </c>
      <c r="BI23" s="130" t="s">
        <v>99</v>
      </c>
      <c r="BJ23" s="130">
        <v>9</v>
      </c>
      <c r="BK23" s="176" t="s">
        <v>116</v>
      </c>
      <c r="BL23" s="508"/>
      <c r="BM23" s="508"/>
      <c r="BN23" s="508"/>
      <c r="BO23" s="210">
        <v>6.7</v>
      </c>
      <c r="BP23" s="273">
        <v>1.1567164179104477</v>
      </c>
      <c r="BQ23" s="210">
        <v>1</v>
      </c>
      <c r="BR23" s="210">
        <v>5</v>
      </c>
      <c r="BS23" s="277" t="s">
        <v>97</v>
      </c>
      <c r="BT23" s="277" t="s">
        <v>98</v>
      </c>
      <c r="BU23" s="130">
        <v>8</v>
      </c>
      <c r="BV23" s="31" t="s">
        <v>116</v>
      </c>
    </row>
    <row r="24" spans="1:74">
      <c r="A24" s="204">
        <v>10.5</v>
      </c>
      <c r="B24" s="274">
        <v>1.2952380952380953</v>
      </c>
      <c r="C24" s="138">
        <v>1</v>
      </c>
      <c r="D24" s="138">
        <v>3</v>
      </c>
      <c r="E24" s="130" t="s">
        <v>96</v>
      </c>
      <c r="F24" s="130" t="s">
        <v>98</v>
      </c>
      <c r="G24" s="130">
        <v>9</v>
      </c>
      <c r="H24" s="176" t="s">
        <v>116</v>
      </c>
      <c r="W24" s="210">
        <v>6.2</v>
      </c>
      <c r="X24" s="274">
        <v>1.25</v>
      </c>
      <c r="Y24" s="210">
        <v>1</v>
      </c>
      <c r="Z24" s="210">
        <v>4</v>
      </c>
      <c r="AA24" s="277" t="s">
        <v>97</v>
      </c>
      <c r="AB24" s="277" t="s">
        <v>98</v>
      </c>
      <c r="AC24" s="130">
        <v>11</v>
      </c>
      <c r="AD24" s="31" t="s">
        <v>116</v>
      </c>
      <c r="AH24" s="203">
        <v>12.7</v>
      </c>
      <c r="AI24" s="273">
        <v>1.0708661417322836</v>
      </c>
      <c r="AJ24" s="195">
        <v>1</v>
      </c>
      <c r="AK24" s="195">
        <v>3</v>
      </c>
      <c r="AL24" s="186" t="s">
        <v>95</v>
      </c>
      <c r="AM24" s="186" t="s">
        <v>77</v>
      </c>
      <c r="AN24" s="130">
        <v>18</v>
      </c>
      <c r="AO24" s="176" t="s">
        <v>116</v>
      </c>
      <c r="AS24" s="210">
        <v>11.7</v>
      </c>
      <c r="AT24" s="273">
        <v>0.66239316239316248</v>
      </c>
      <c r="AU24" s="210">
        <v>3</v>
      </c>
      <c r="AV24" s="210">
        <v>5</v>
      </c>
      <c r="AW24" s="277" t="s">
        <v>97</v>
      </c>
      <c r="AX24" s="277" t="s">
        <v>98</v>
      </c>
      <c r="AY24" s="130">
        <v>8</v>
      </c>
      <c r="AZ24" s="31" t="s">
        <v>116</v>
      </c>
      <c r="BD24" s="204">
        <v>11.4</v>
      </c>
      <c r="BE24" s="274">
        <v>1.1929824561403508</v>
      </c>
      <c r="BF24" s="138">
        <v>7</v>
      </c>
      <c r="BG24" s="138">
        <v>3</v>
      </c>
      <c r="BH24" s="130" t="s">
        <v>96</v>
      </c>
      <c r="BI24" s="130" t="s">
        <v>98</v>
      </c>
      <c r="BJ24" s="130">
        <v>9</v>
      </c>
      <c r="BK24" s="176" t="s">
        <v>116</v>
      </c>
      <c r="BL24" s="508"/>
      <c r="BM24" s="508"/>
      <c r="BN24" s="508"/>
      <c r="BO24" s="210">
        <v>6.2</v>
      </c>
      <c r="BP24" s="273">
        <v>1.25</v>
      </c>
      <c r="BQ24" s="210">
        <v>1</v>
      </c>
      <c r="BR24" s="210">
        <v>3</v>
      </c>
      <c r="BS24" s="277" t="s">
        <v>97</v>
      </c>
      <c r="BT24" s="277" t="s">
        <v>98</v>
      </c>
      <c r="BU24" s="130">
        <v>8</v>
      </c>
      <c r="BV24" s="31" t="s">
        <v>116</v>
      </c>
    </row>
    <row r="25" spans="1:74">
      <c r="A25" s="195">
        <v>7.3</v>
      </c>
      <c r="B25" s="273">
        <v>1.0616438356164384</v>
      </c>
      <c r="C25" s="195">
        <v>2</v>
      </c>
      <c r="D25" s="195">
        <v>4</v>
      </c>
      <c r="E25" s="186" t="s">
        <v>114</v>
      </c>
      <c r="F25" s="186" t="s">
        <v>98</v>
      </c>
      <c r="G25" s="130">
        <v>10</v>
      </c>
      <c r="H25" s="31" t="s">
        <v>116</v>
      </c>
      <c r="W25" s="210">
        <v>7.6</v>
      </c>
      <c r="X25" s="274">
        <v>1.7894736842105263</v>
      </c>
      <c r="Y25" s="210">
        <v>1</v>
      </c>
      <c r="Z25" s="210">
        <v>4</v>
      </c>
      <c r="AA25" s="277" t="s">
        <v>97</v>
      </c>
      <c r="AB25" s="277" t="s">
        <v>99</v>
      </c>
      <c r="AC25" s="130">
        <v>11</v>
      </c>
      <c r="AD25" s="31" t="s">
        <v>116</v>
      </c>
      <c r="AH25" s="204">
        <v>12.9</v>
      </c>
      <c r="AI25" s="274">
        <v>1.0542635658914727</v>
      </c>
      <c r="AJ25" s="138">
        <v>1</v>
      </c>
      <c r="AK25" s="138">
        <v>3</v>
      </c>
      <c r="AL25" s="130" t="s">
        <v>97</v>
      </c>
      <c r="AM25" s="130" t="s">
        <v>112</v>
      </c>
      <c r="AN25" s="130">
        <v>18</v>
      </c>
      <c r="AO25" s="176" t="s">
        <v>116</v>
      </c>
      <c r="AS25" s="210">
        <v>5.7</v>
      </c>
      <c r="AT25" s="273">
        <v>1.3596491228070176</v>
      </c>
      <c r="AU25" s="210">
        <v>1</v>
      </c>
      <c r="AV25" s="210">
        <v>3</v>
      </c>
      <c r="AW25" s="277" t="s">
        <v>97</v>
      </c>
      <c r="AX25" s="277" t="s">
        <v>98</v>
      </c>
      <c r="AY25" s="130">
        <v>8</v>
      </c>
      <c r="AZ25" s="31" t="s">
        <v>116</v>
      </c>
      <c r="BD25" s="204">
        <v>9.1999999999999993</v>
      </c>
      <c r="BE25" s="274">
        <v>1.4782608695652175</v>
      </c>
      <c r="BF25" s="138">
        <v>15</v>
      </c>
      <c r="BG25" s="138">
        <v>3</v>
      </c>
      <c r="BH25" s="130" t="s">
        <v>96</v>
      </c>
      <c r="BI25" s="130" t="s">
        <v>98</v>
      </c>
      <c r="BJ25" s="130">
        <v>9</v>
      </c>
      <c r="BK25" s="176" t="s">
        <v>116</v>
      </c>
      <c r="BL25" s="508"/>
      <c r="BM25" s="508"/>
      <c r="BN25" s="508"/>
      <c r="BO25" s="210">
        <v>7.5</v>
      </c>
      <c r="BP25" s="273">
        <v>1.0333333333333334</v>
      </c>
      <c r="BQ25" s="210">
        <v>1</v>
      </c>
      <c r="BR25" s="210">
        <v>3</v>
      </c>
      <c r="BS25" s="277" t="s">
        <v>97</v>
      </c>
      <c r="BT25" s="277" t="s">
        <v>99</v>
      </c>
      <c r="BU25" s="130">
        <v>8</v>
      </c>
      <c r="BV25" s="31" t="s">
        <v>116</v>
      </c>
    </row>
    <row r="26" spans="1:74">
      <c r="A26" s="195">
        <v>7.4</v>
      </c>
      <c r="B26" s="274">
        <v>1.0472972972972971</v>
      </c>
      <c r="C26" s="138">
        <v>2</v>
      </c>
      <c r="D26" s="138">
        <v>4</v>
      </c>
      <c r="E26" s="130" t="s">
        <v>96</v>
      </c>
      <c r="F26" s="130" t="s">
        <v>98</v>
      </c>
      <c r="G26" s="130">
        <v>10</v>
      </c>
      <c r="H26" s="31" t="s">
        <v>116</v>
      </c>
      <c r="W26" s="203">
        <v>6.4</v>
      </c>
      <c r="X26" s="273">
        <v>1.2109375</v>
      </c>
      <c r="Y26" s="195">
        <v>1</v>
      </c>
      <c r="Z26" s="195">
        <v>4</v>
      </c>
      <c r="AA26" s="186" t="s">
        <v>95</v>
      </c>
      <c r="AB26" s="186" t="s">
        <v>98</v>
      </c>
      <c r="AC26" s="130">
        <v>12</v>
      </c>
      <c r="AD26" s="176" t="s">
        <v>116</v>
      </c>
      <c r="AH26" s="138">
        <v>5.7</v>
      </c>
      <c r="AI26" s="274">
        <v>1.3596491228070176</v>
      </c>
      <c r="AJ26" s="138">
        <v>2</v>
      </c>
      <c r="AK26" s="138">
        <v>3</v>
      </c>
      <c r="AL26" s="130" t="s">
        <v>97</v>
      </c>
      <c r="AM26" s="130" t="s">
        <v>112</v>
      </c>
      <c r="AN26" s="186">
        <v>20</v>
      </c>
      <c r="AO26" s="176" t="s">
        <v>116</v>
      </c>
      <c r="AS26" s="210">
        <v>4.7</v>
      </c>
      <c r="AT26" s="273">
        <v>1.6489361702127658</v>
      </c>
      <c r="AU26" s="210">
        <v>1</v>
      </c>
      <c r="AV26" s="210">
        <v>3</v>
      </c>
      <c r="AW26" s="277" t="s">
        <v>97</v>
      </c>
      <c r="AX26" s="277" t="s">
        <v>98</v>
      </c>
      <c r="AY26" s="130">
        <v>8</v>
      </c>
      <c r="AZ26" s="31" t="s">
        <v>116</v>
      </c>
      <c r="BD26" s="204">
        <v>10.5</v>
      </c>
      <c r="BE26" s="274">
        <v>1.2952380952380953</v>
      </c>
      <c r="BF26" s="138">
        <v>1</v>
      </c>
      <c r="BG26" s="138">
        <v>3</v>
      </c>
      <c r="BH26" s="130" t="s">
        <v>96</v>
      </c>
      <c r="BI26" s="130" t="s">
        <v>98</v>
      </c>
      <c r="BJ26" s="130">
        <v>9</v>
      </c>
      <c r="BK26" s="176" t="s">
        <v>116</v>
      </c>
      <c r="BL26" s="508"/>
      <c r="BM26" s="508"/>
      <c r="BN26" s="508"/>
      <c r="BO26" s="210">
        <v>5.0999999999999996</v>
      </c>
      <c r="BP26" s="273">
        <v>1.5196078431372551</v>
      </c>
      <c r="BQ26" s="210">
        <v>2</v>
      </c>
      <c r="BR26" s="210">
        <v>3</v>
      </c>
      <c r="BS26" s="277" t="s">
        <v>97</v>
      </c>
      <c r="BT26" s="277" t="s">
        <v>98</v>
      </c>
      <c r="BU26" s="130">
        <v>8</v>
      </c>
      <c r="BV26" s="31" t="s">
        <v>116</v>
      </c>
    </row>
    <row r="27" spans="1:74">
      <c r="A27" s="195">
        <v>6.2</v>
      </c>
      <c r="B27" s="274">
        <v>1.25</v>
      </c>
      <c r="C27" s="138">
        <v>2</v>
      </c>
      <c r="D27" s="138">
        <v>3</v>
      </c>
      <c r="E27" s="130" t="s">
        <v>96</v>
      </c>
      <c r="F27" s="130" t="s">
        <v>98</v>
      </c>
      <c r="G27" s="130">
        <v>10</v>
      </c>
      <c r="H27" s="31" t="s">
        <v>116</v>
      </c>
      <c r="W27" s="203">
        <v>7.6</v>
      </c>
      <c r="X27" s="273">
        <v>1.0197368421052633</v>
      </c>
      <c r="Y27" s="195">
        <v>1</v>
      </c>
      <c r="Z27" s="195">
        <v>4</v>
      </c>
      <c r="AA27" s="186" t="s">
        <v>97</v>
      </c>
      <c r="AB27" s="186" t="s">
        <v>98</v>
      </c>
      <c r="AC27" s="130">
        <v>12</v>
      </c>
      <c r="AD27" s="176" t="s">
        <v>116</v>
      </c>
      <c r="AH27" s="206">
        <v>9.1999999999999993</v>
      </c>
      <c r="AI27" s="273">
        <v>1.4782608695652175</v>
      </c>
      <c r="AJ27" s="212">
        <v>1</v>
      </c>
      <c r="AK27" s="212">
        <v>3</v>
      </c>
      <c r="AL27" s="278" t="s">
        <v>97</v>
      </c>
      <c r="AM27" s="278" t="s">
        <v>77</v>
      </c>
      <c r="AN27" s="186">
        <v>8</v>
      </c>
      <c r="AO27" s="176" t="s">
        <v>122</v>
      </c>
      <c r="AS27" s="210">
        <v>5.3</v>
      </c>
      <c r="AT27" s="273">
        <v>1.4622641509433962</v>
      </c>
      <c r="AU27" s="210">
        <v>2</v>
      </c>
      <c r="AV27" s="210">
        <v>5</v>
      </c>
      <c r="AW27" s="277" t="s">
        <v>97</v>
      </c>
      <c r="AX27" s="277" t="s">
        <v>98</v>
      </c>
      <c r="AY27" s="130">
        <v>8</v>
      </c>
      <c r="AZ27" s="31" t="s">
        <v>116</v>
      </c>
      <c r="BD27" s="195">
        <v>7.3</v>
      </c>
      <c r="BE27" s="273">
        <v>1.0616438356164384</v>
      </c>
      <c r="BF27" s="195">
        <v>2</v>
      </c>
      <c r="BG27" s="195">
        <v>4</v>
      </c>
      <c r="BH27" s="186" t="s">
        <v>114</v>
      </c>
      <c r="BI27" s="186" t="s">
        <v>98</v>
      </c>
      <c r="BJ27" s="130">
        <v>10</v>
      </c>
      <c r="BK27" s="31" t="s">
        <v>116</v>
      </c>
      <c r="BL27" s="177"/>
      <c r="BM27" s="177"/>
      <c r="BN27" s="177"/>
      <c r="BO27" s="210">
        <v>4.2</v>
      </c>
      <c r="BP27" s="273">
        <v>1.8452380952380951</v>
      </c>
      <c r="BQ27" s="210">
        <v>1</v>
      </c>
      <c r="BR27" s="210">
        <v>3</v>
      </c>
      <c r="BS27" s="277" t="s">
        <v>97</v>
      </c>
      <c r="BT27" s="277" t="s">
        <v>98</v>
      </c>
      <c r="BU27" s="130">
        <v>8</v>
      </c>
      <c r="BV27" s="31" t="s">
        <v>116</v>
      </c>
    </row>
    <row r="28" spans="1:74">
      <c r="A28" s="138">
        <v>4.9000000000000004</v>
      </c>
      <c r="B28" s="274">
        <v>1.5816326530612244</v>
      </c>
      <c r="C28" s="138">
        <v>2</v>
      </c>
      <c r="D28" s="138">
        <v>3</v>
      </c>
      <c r="E28" s="130" t="s">
        <v>96</v>
      </c>
      <c r="F28" s="130" t="s">
        <v>98</v>
      </c>
      <c r="G28" s="130">
        <v>10</v>
      </c>
      <c r="H28" s="31" t="s">
        <v>116</v>
      </c>
      <c r="W28" s="204">
        <v>9.3000000000000007</v>
      </c>
      <c r="X28" s="274">
        <v>0.83333333333333326</v>
      </c>
      <c r="Y28" s="138">
        <v>1</v>
      </c>
      <c r="Z28" s="138">
        <v>4</v>
      </c>
      <c r="AA28" s="130" t="s">
        <v>97</v>
      </c>
      <c r="AB28" s="130" t="s">
        <v>98</v>
      </c>
      <c r="AC28" s="130">
        <v>12</v>
      </c>
      <c r="AD28" s="176" t="s">
        <v>116</v>
      </c>
      <c r="AH28" s="203">
        <v>4.5</v>
      </c>
      <c r="AI28" s="273">
        <v>1.7222222222222223</v>
      </c>
      <c r="AJ28" s="195">
        <v>1</v>
      </c>
      <c r="AK28" s="195">
        <v>3</v>
      </c>
      <c r="AL28" s="186" t="s">
        <v>97</v>
      </c>
      <c r="AM28" s="186" t="s">
        <v>112</v>
      </c>
      <c r="AN28" s="186">
        <v>10</v>
      </c>
      <c r="AO28" s="176" t="s">
        <v>122</v>
      </c>
      <c r="AS28" s="210">
        <v>5.6</v>
      </c>
      <c r="AT28" s="273">
        <v>1.3839285714285716</v>
      </c>
      <c r="AU28" s="210">
        <v>1</v>
      </c>
      <c r="AV28" s="210">
        <v>3</v>
      </c>
      <c r="AW28" s="277" t="s">
        <v>97</v>
      </c>
      <c r="AX28" s="277" t="s">
        <v>98</v>
      </c>
      <c r="AY28" s="130">
        <v>8</v>
      </c>
      <c r="AZ28" s="31" t="s">
        <v>116</v>
      </c>
      <c r="BD28" s="195">
        <v>7.4</v>
      </c>
      <c r="BE28" s="274">
        <v>1.0472972972972971</v>
      </c>
      <c r="BF28" s="138">
        <v>2</v>
      </c>
      <c r="BG28" s="138">
        <v>4</v>
      </c>
      <c r="BH28" s="130" t="s">
        <v>96</v>
      </c>
      <c r="BI28" s="130" t="s">
        <v>98</v>
      </c>
      <c r="BJ28" s="130">
        <v>10</v>
      </c>
      <c r="BK28" s="31" t="s">
        <v>116</v>
      </c>
      <c r="BL28" s="177"/>
      <c r="BM28" s="177"/>
      <c r="BN28" s="177"/>
      <c r="BO28" s="210">
        <v>11.7</v>
      </c>
      <c r="BP28" s="273">
        <v>0.66239316239316248</v>
      </c>
      <c r="BQ28" s="210">
        <v>3</v>
      </c>
      <c r="BR28" s="210">
        <v>5</v>
      </c>
      <c r="BS28" s="277" t="s">
        <v>97</v>
      </c>
      <c r="BT28" s="277" t="s">
        <v>98</v>
      </c>
      <c r="BU28" s="130">
        <v>8</v>
      </c>
      <c r="BV28" s="31" t="s">
        <v>116</v>
      </c>
    </row>
    <row r="29" spans="1:74">
      <c r="A29" s="138">
        <v>7.1</v>
      </c>
      <c r="B29" s="274">
        <v>1.091549295774648</v>
      </c>
      <c r="C29" s="138">
        <v>2</v>
      </c>
      <c r="D29" s="138">
        <v>4</v>
      </c>
      <c r="E29" s="130" t="s">
        <v>96</v>
      </c>
      <c r="F29" s="130" t="s">
        <v>98</v>
      </c>
      <c r="G29" s="130">
        <v>10</v>
      </c>
      <c r="H29" s="31" t="s">
        <v>116</v>
      </c>
      <c r="W29" s="204">
        <v>7.3</v>
      </c>
      <c r="X29" s="274">
        <v>1.0616438356164384</v>
      </c>
      <c r="Y29" s="138">
        <v>1</v>
      </c>
      <c r="Z29" s="138">
        <v>4</v>
      </c>
      <c r="AA29" s="130" t="s">
        <v>97</v>
      </c>
      <c r="AB29" s="130" t="s">
        <v>98</v>
      </c>
      <c r="AC29" s="130">
        <v>12</v>
      </c>
      <c r="AD29" s="176" t="s">
        <v>116</v>
      </c>
      <c r="AH29" s="204">
        <v>6.5</v>
      </c>
      <c r="AI29" s="274">
        <v>1.1923076923076923</v>
      </c>
      <c r="AJ29" s="138">
        <v>1</v>
      </c>
      <c r="AK29" s="138">
        <v>3</v>
      </c>
      <c r="AL29" s="130" t="s">
        <v>97</v>
      </c>
      <c r="AM29" s="130" t="s">
        <v>77</v>
      </c>
      <c r="AN29" s="186">
        <v>10</v>
      </c>
      <c r="AO29" s="176" t="s">
        <v>122</v>
      </c>
      <c r="AS29" s="210">
        <v>5.5</v>
      </c>
      <c r="AT29" s="273">
        <v>1.4090909090909092</v>
      </c>
      <c r="AU29" s="210">
        <v>1</v>
      </c>
      <c r="AV29" s="210">
        <v>1</v>
      </c>
      <c r="AW29" s="277" t="s">
        <v>97</v>
      </c>
      <c r="AX29" s="277" t="s">
        <v>98</v>
      </c>
      <c r="AY29" s="130">
        <v>8</v>
      </c>
      <c r="AZ29" s="31" t="s">
        <v>116</v>
      </c>
      <c r="BD29" s="195">
        <v>6.2</v>
      </c>
      <c r="BE29" s="274">
        <v>1.25</v>
      </c>
      <c r="BF29" s="138">
        <v>2</v>
      </c>
      <c r="BG29" s="138">
        <v>3</v>
      </c>
      <c r="BH29" s="130" t="s">
        <v>96</v>
      </c>
      <c r="BI29" s="130" t="s">
        <v>98</v>
      </c>
      <c r="BJ29" s="130">
        <v>10</v>
      </c>
      <c r="BK29" s="31" t="s">
        <v>116</v>
      </c>
      <c r="BL29" s="177"/>
      <c r="BM29" s="177"/>
      <c r="BN29" s="177"/>
      <c r="BO29" s="210">
        <v>5.7</v>
      </c>
      <c r="BP29" s="273">
        <v>1.3596491228070176</v>
      </c>
      <c r="BQ29" s="210">
        <v>1</v>
      </c>
      <c r="BR29" s="210">
        <v>3</v>
      </c>
      <c r="BS29" s="277" t="s">
        <v>97</v>
      </c>
      <c r="BT29" s="277" t="s">
        <v>98</v>
      </c>
      <c r="BU29" s="130">
        <v>8</v>
      </c>
      <c r="BV29" s="31" t="s">
        <v>116</v>
      </c>
    </row>
    <row r="30" spans="1:74">
      <c r="A30" s="138">
        <v>5.2</v>
      </c>
      <c r="B30" s="274">
        <v>1.4903846153846154</v>
      </c>
      <c r="C30" s="138">
        <v>2</v>
      </c>
      <c r="D30" s="138">
        <v>3</v>
      </c>
      <c r="E30" s="130" t="s">
        <v>96</v>
      </c>
      <c r="F30" s="130" t="s">
        <v>98</v>
      </c>
      <c r="G30" s="130">
        <v>10</v>
      </c>
      <c r="H30" s="31" t="s">
        <v>116</v>
      </c>
      <c r="W30" s="203">
        <v>14.1</v>
      </c>
      <c r="X30" s="273">
        <v>0.96453900709219853</v>
      </c>
      <c r="Y30" s="195">
        <v>1</v>
      </c>
      <c r="Z30" s="195">
        <v>4</v>
      </c>
      <c r="AA30" s="186" t="s">
        <v>95</v>
      </c>
      <c r="AB30" s="186" t="s">
        <v>98</v>
      </c>
      <c r="AC30" s="130">
        <v>12</v>
      </c>
      <c r="AD30" s="176" t="s">
        <v>116</v>
      </c>
      <c r="AH30" s="204">
        <v>8.9</v>
      </c>
      <c r="AI30" s="274">
        <v>1.5280898876404494</v>
      </c>
      <c r="AJ30" s="138">
        <v>1</v>
      </c>
      <c r="AK30" s="138">
        <v>3</v>
      </c>
      <c r="AL30" s="130" t="s">
        <v>97</v>
      </c>
      <c r="AM30" s="130" t="s">
        <v>112</v>
      </c>
      <c r="AN30" s="186">
        <v>10</v>
      </c>
      <c r="AO30" s="176" t="s">
        <v>122</v>
      </c>
      <c r="AS30" s="210">
        <v>7.1</v>
      </c>
      <c r="AT30" s="273">
        <v>1.091549295774648</v>
      </c>
      <c r="AU30" s="210">
        <v>1</v>
      </c>
      <c r="AV30" s="210">
        <v>1</v>
      </c>
      <c r="AW30" s="277" t="s">
        <v>97</v>
      </c>
      <c r="AX30" s="277" t="s">
        <v>98</v>
      </c>
      <c r="AY30" s="130">
        <v>8</v>
      </c>
      <c r="AZ30" s="31" t="s">
        <v>116</v>
      </c>
      <c r="BD30" s="138">
        <v>4.9000000000000004</v>
      </c>
      <c r="BE30" s="274">
        <v>1.5816326530612244</v>
      </c>
      <c r="BF30" s="138">
        <v>2</v>
      </c>
      <c r="BG30" s="138">
        <v>3</v>
      </c>
      <c r="BH30" s="130" t="s">
        <v>96</v>
      </c>
      <c r="BI30" s="130" t="s">
        <v>98</v>
      </c>
      <c r="BJ30" s="130">
        <v>10</v>
      </c>
      <c r="BK30" s="31" t="s">
        <v>116</v>
      </c>
      <c r="BL30" s="177"/>
      <c r="BM30" s="177"/>
      <c r="BN30" s="177"/>
      <c r="BO30" s="210">
        <v>4.7</v>
      </c>
      <c r="BP30" s="273">
        <v>1.6489361702127658</v>
      </c>
      <c r="BQ30" s="210">
        <v>1</v>
      </c>
      <c r="BR30" s="210">
        <v>3</v>
      </c>
      <c r="BS30" s="277" t="s">
        <v>97</v>
      </c>
      <c r="BT30" s="277" t="s">
        <v>98</v>
      </c>
      <c r="BU30" s="130">
        <v>8</v>
      </c>
      <c r="BV30" s="31" t="s">
        <v>116</v>
      </c>
    </row>
    <row r="31" spans="1:74">
      <c r="A31" s="138">
        <v>11.2</v>
      </c>
      <c r="B31" s="274">
        <v>0.69196428571428581</v>
      </c>
      <c r="C31" s="138">
        <v>4</v>
      </c>
      <c r="D31" s="138">
        <v>3</v>
      </c>
      <c r="E31" s="130" t="s">
        <v>96</v>
      </c>
      <c r="F31" s="130" t="s">
        <v>98</v>
      </c>
      <c r="G31" s="130">
        <v>10</v>
      </c>
      <c r="H31" s="31" t="s">
        <v>116</v>
      </c>
      <c r="W31" s="204">
        <v>17.8</v>
      </c>
      <c r="X31" s="274">
        <v>0.7640449438202247</v>
      </c>
      <c r="Y31" s="138">
        <v>1</v>
      </c>
      <c r="Z31" s="138">
        <v>4</v>
      </c>
      <c r="AA31" s="130" t="s">
        <v>97</v>
      </c>
      <c r="AB31" s="130" t="s">
        <v>99</v>
      </c>
      <c r="AC31" s="130">
        <v>12</v>
      </c>
      <c r="AD31" s="176" t="s">
        <v>116</v>
      </c>
      <c r="AH31" s="203">
        <v>17.399999999999999</v>
      </c>
      <c r="AI31" s="273">
        <v>0.7816091954022989</v>
      </c>
      <c r="AJ31" s="195">
        <v>1</v>
      </c>
      <c r="AK31" s="195">
        <v>3</v>
      </c>
      <c r="AL31" s="186" t="s">
        <v>97</v>
      </c>
      <c r="AM31" s="186" t="s">
        <v>77</v>
      </c>
      <c r="AN31" s="186">
        <v>17</v>
      </c>
      <c r="AO31" s="176" t="s">
        <v>122</v>
      </c>
      <c r="AS31" s="210">
        <v>10.199999999999999</v>
      </c>
      <c r="AT31" s="273">
        <v>0.75980392156862753</v>
      </c>
      <c r="AU31" s="210">
        <v>1</v>
      </c>
      <c r="AV31" s="210">
        <v>1</v>
      </c>
      <c r="AW31" s="277" t="s">
        <v>97</v>
      </c>
      <c r="AX31" s="277" t="s">
        <v>98</v>
      </c>
      <c r="AY31" s="130">
        <v>8</v>
      </c>
      <c r="AZ31" s="31" t="s">
        <v>116</v>
      </c>
      <c r="BD31" s="138">
        <v>7.1</v>
      </c>
      <c r="BE31" s="274">
        <v>1.091549295774648</v>
      </c>
      <c r="BF31" s="138">
        <v>2</v>
      </c>
      <c r="BG31" s="138">
        <v>4</v>
      </c>
      <c r="BH31" s="130" t="s">
        <v>96</v>
      </c>
      <c r="BI31" s="130" t="s">
        <v>98</v>
      </c>
      <c r="BJ31" s="130">
        <v>10</v>
      </c>
      <c r="BK31" s="31" t="s">
        <v>116</v>
      </c>
      <c r="BL31" s="177"/>
      <c r="BM31" s="177"/>
      <c r="BN31" s="177"/>
      <c r="BO31" s="210">
        <v>5.3</v>
      </c>
      <c r="BP31" s="273">
        <v>1.4622641509433962</v>
      </c>
      <c r="BQ31" s="210">
        <v>2</v>
      </c>
      <c r="BR31" s="210">
        <v>5</v>
      </c>
      <c r="BS31" s="277" t="s">
        <v>97</v>
      </c>
      <c r="BT31" s="277" t="s">
        <v>98</v>
      </c>
      <c r="BU31" s="130">
        <v>8</v>
      </c>
      <c r="BV31" s="31" t="s">
        <v>116</v>
      </c>
    </row>
    <row r="32" spans="1:74">
      <c r="A32" s="138">
        <v>6.8</v>
      </c>
      <c r="B32" s="274">
        <v>1.1397058823529411</v>
      </c>
      <c r="C32" s="138">
        <v>2</v>
      </c>
      <c r="D32" s="138">
        <v>3</v>
      </c>
      <c r="E32" s="130" t="s">
        <v>96</v>
      </c>
      <c r="F32" s="130" t="s">
        <v>98</v>
      </c>
      <c r="G32" s="130">
        <v>10</v>
      </c>
      <c r="H32" s="31" t="s">
        <v>116</v>
      </c>
      <c r="W32" s="138">
        <v>5.6</v>
      </c>
      <c r="X32" s="274">
        <v>1.3839285714285716</v>
      </c>
      <c r="Y32" s="138">
        <v>1</v>
      </c>
      <c r="Z32" s="138">
        <v>4</v>
      </c>
      <c r="AA32" s="130" t="s">
        <v>97</v>
      </c>
      <c r="AB32" s="130" t="s">
        <v>98</v>
      </c>
      <c r="AC32" s="130">
        <v>13</v>
      </c>
      <c r="AD32" s="186" t="s">
        <v>116</v>
      </c>
      <c r="AH32" s="204">
        <v>11.7</v>
      </c>
      <c r="AI32" s="274">
        <v>1.1623931623931625</v>
      </c>
      <c r="AJ32" s="138">
        <v>1</v>
      </c>
      <c r="AK32" s="138">
        <v>3</v>
      </c>
      <c r="AL32" s="130" t="s">
        <v>97</v>
      </c>
      <c r="AM32" s="130" t="s">
        <v>112</v>
      </c>
      <c r="AN32" s="186">
        <v>19</v>
      </c>
      <c r="AO32" s="176" t="s">
        <v>122</v>
      </c>
      <c r="AS32" s="210">
        <v>5</v>
      </c>
      <c r="AT32" s="273">
        <v>1.55</v>
      </c>
      <c r="AU32" s="210">
        <v>1</v>
      </c>
      <c r="AV32" s="210">
        <v>1</v>
      </c>
      <c r="AW32" s="277" t="s">
        <v>97</v>
      </c>
      <c r="AX32" s="277" t="s">
        <v>98</v>
      </c>
      <c r="AY32" s="130">
        <v>8</v>
      </c>
      <c r="AZ32" s="31" t="s">
        <v>116</v>
      </c>
      <c r="BD32" s="138">
        <v>5.2</v>
      </c>
      <c r="BE32" s="274">
        <v>1.4903846153846154</v>
      </c>
      <c r="BF32" s="138">
        <v>2</v>
      </c>
      <c r="BG32" s="138">
        <v>3</v>
      </c>
      <c r="BH32" s="130" t="s">
        <v>96</v>
      </c>
      <c r="BI32" s="130" t="s">
        <v>98</v>
      </c>
      <c r="BJ32" s="130">
        <v>10</v>
      </c>
      <c r="BK32" s="31" t="s">
        <v>116</v>
      </c>
      <c r="BL32" s="177"/>
      <c r="BM32" s="177"/>
      <c r="BN32" s="177"/>
      <c r="BO32" s="210">
        <v>5.6</v>
      </c>
      <c r="BP32" s="273">
        <v>1.3839285714285716</v>
      </c>
      <c r="BQ32" s="210">
        <v>1</v>
      </c>
      <c r="BR32" s="210">
        <v>3</v>
      </c>
      <c r="BS32" s="277" t="s">
        <v>97</v>
      </c>
      <c r="BT32" s="277" t="s">
        <v>98</v>
      </c>
      <c r="BU32" s="130">
        <v>8</v>
      </c>
      <c r="BV32" s="31" t="s">
        <v>116</v>
      </c>
    </row>
    <row r="33" spans="1:74">
      <c r="A33" s="138">
        <v>6.2</v>
      </c>
      <c r="B33" s="274">
        <v>1.25</v>
      </c>
      <c r="C33" s="138">
        <v>2</v>
      </c>
      <c r="D33" s="138">
        <v>3</v>
      </c>
      <c r="E33" s="130" t="s">
        <v>96</v>
      </c>
      <c r="F33" s="130" t="s">
        <v>98</v>
      </c>
      <c r="G33" s="130">
        <v>10</v>
      </c>
      <c r="H33" s="31" t="s">
        <v>116</v>
      </c>
      <c r="W33" s="138">
        <v>9.1</v>
      </c>
      <c r="X33" s="274">
        <v>1.4945054945054945</v>
      </c>
      <c r="Y33" s="138">
        <v>1</v>
      </c>
      <c r="Z33" s="138">
        <v>4</v>
      </c>
      <c r="AA33" s="130" t="s">
        <v>97</v>
      </c>
      <c r="AB33" s="130" t="s">
        <v>98</v>
      </c>
      <c r="AC33" s="130">
        <v>13</v>
      </c>
      <c r="AD33" s="186" t="s">
        <v>116</v>
      </c>
      <c r="AS33" s="210">
        <v>6</v>
      </c>
      <c r="AT33" s="273">
        <v>1.2916666666666667</v>
      </c>
      <c r="AU33" s="210">
        <v>3</v>
      </c>
      <c r="AV33" s="210">
        <v>3</v>
      </c>
      <c r="AW33" s="277" t="s">
        <v>97</v>
      </c>
      <c r="AX33" s="277" t="s">
        <v>98</v>
      </c>
      <c r="AY33" s="130">
        <v>8</v>
      </c>
      <c r="AZ33" s="31" t="s">
        <v>116</v>
      </c>
      <c r="BD33" s="138">
        <v>11.2</v>
      </c>
      <c r="BE33" s="274">
        <v>0.69196428571428581</v>
      </c>
      <c r="BF33" s="138">
        <v>4</v>
      </c>
      <c r="BG33" s="138">
        <v>3</v>
      </c>
      <c r="BH33" s="130" t="s">
        <v>96</v>
      </c>
      <c r="BI33" s="130" t="s">
        <v>98</v>
      </c>
      <c r="BJ33" s="130">
        <v>10</v>
      </c>
      <c r="BK33" s="31" t="s">
        <v>116</v>
      </c>
      <c r="BL33" s="177"/>
      <c r="BM33" s="177"/>
      <c r="BN33" s="177"/>
      <c r="BO33" s="210">
        <v>6.8</v>
      </c>
      <c r="BP33" s="273">
        <v>1.1397058823529411</v>
      </c>
      <c r="BQ33" s="210">
        <v>1</v>
      </c>
      <c r="BR33" s="210">
        <v>4</v>
      </c>
      <c r="BS33" s="277" t="s">
        <v>97</v>
      </c>
      <c r="BT33" s="277" t="s">
        <v>99</v>
      </c>
      <c r="BU33" s="130">
        <v>8</v>
      </c>
      <c r="BV33" s="31" t="s">
        <v>116</v>
      </c>
    </row>
    <row r="34" spans="1:74">
      <c r="A34" s="138">
        <v>8.6999999999999993</v>
      </c>
      <c r="B34" s="274">
        <v>0.8908045977011495</v>
      </c>
      <c r="C34" s="138">
        <v>2</v>
      </c>
      <c r="D34" s="138">
        <v>3</v>
      </c>
      <c r="E34" s="130" t="s">
        <v>96</v>
      </c>
      <c r="F34" s="130" t="s">
        <v>98</v>
      </c>
      <c r="G34" s="130">
        <v>10</v>
      </c>
      <c r="H34" s="31" t="s">
        <v>116</v>
      </c>
      <c r="W34" s="138">
        <v>5.7</v>
      </c>
      <c r="X34" s="274">
        <v>1.3596491228070176</v>
      </c>
      <c r="Y34" s="138">
        <v>1</v>
      </c>
      <c r="Z34" s="138">
        <v>4</v>
      </c>
      <c r="AA34" s="130" t="s">
        <v>97</v>
      </c>
      <c r="AB34" s="130" t="s">
        <v>98</v>
      </c>
      <c r="AC34" s="130">
        <v>14</v>
      </c>
      <c r="AD34" s="176" t="s">
        <v>116</v>
      </c>
      <c r="AS34" s="209">
        <v>9.4</v>
      </c>
      <c r="AT34" s="273">
        <v>1.4468085106382977</v>
      </c>
      <c r="AU34" s="209">
        <v>1</v>
      </c>
      <c r="AV34" s="209">
        <v>3</v>
      </c>
      <c r="AW34" s="276" t="s">
        <v>97</v>
      </c>
      <c r="AX34" s="276" t="s">
        <v>98</v>
      </c>
      <c r="AY34" s="130">
        <v>8</v>
      </c>
      <c r="AZ34" s="31" t="s">
        <v>116</v>
      </c>
      <c r="BD34" s="138">
        <v>6.8</v>
      </c>
      <c r="BE34" s="274">
        <v>1.1397058823529411</v>
      </c>
      <c r="BF34" s="138">
        <v>2</v>
      </c>
      <c r="BG34" s="138">
        <v>3</v>
      </c>
      <c r="BH34" s="130" t="s">
        <v>96</v>
      </c>
      <c r="BI34" s="130" t="s">
        <v>98</v>
      </c>
      <c r="BJ34" s="130">
        <v>10</v>
      </c>
      <c r="BK34" s="31" t="s">
        <v>116</v>
      </c>
      <c r="BL34" s="177"/>
      <c r="BM34" s="177"/>
      <c r="BN34" s="177"/>
      <c r="BO34" s="210">
        <v>5.5</v>
      </c>
      <c r="BP34" s="273">
        <v>1.4090909090909092</v>
      </c>
      <c r="BQ34" s="210">
        <v>1</v>
      </c>
      <c r="BR34" s="210">
        <v>1</v>
      </c>
      <c r="BS34" s="277" t="s">
        <v>97</v>
      </c>
      <c r="BT34" s="277" t="s">
        <v>98</v>
      </c>
      <c r="BU34" s="130">
        <v>8</v>
      </c>
      <c r="BV34" s="31" t="s">
        <v>116</v>
      </c>
    </row>
    <row r="35" spans="1:74">
      <c r="A35" s="138">
        <v>6.2</v>
      </c>
      <c r="B35" s="274">
        <v>1.25</v>
      </c>
      <c r="C35" s="138">
        <v>1</v>
      </c>
      <c r="D35" s="138">
        <v>3</v>
      </c>
      <c r="E35" s="130" t="s">
        <v>96</v>
      </c>
      <c r="F35" s="130" t="s">
        <v>98</v>
      </c>
      <c r="G35" s="130">
        <v>10</v>
      </c>
      <c r="H35" s="31" t="s">
        <v>116</v>
      </c>
      <c r="W35" s="138">
        <v>5.7</v>
      </c>
      <c r="X35" s="274">
        <v>1.3596491228070176</v>
      </c>
      <c r="Y35" s="138">
        <v>3</v>
      </c>
      <c r="Z35" s="138">
        <v>4</v>
      </c>
      <c r="AA35" s="130" t="s">
        <v>97</v>
      </c>
      <c r="AB35" s="130" t="s">
        <v>98</v>
      </c>
      <c r="AC35" s="130">
        <v>14</v>
      </c>
      <c r="AD35" s="176" t="s">
        <v>116</v>
      </c>
      <c r="AS35" s="209">
        <v>7.7</v>
      </c>
      <c r="AT35" s="273">
        <v>1.7662337662337662</v>
      </c>
      <c r="AU35" s="209">
        <v>1</v>
      </c>
      <c r="AV35" s="209">
        <v>3</v>
      </c>
      <c r="AW35" s="276" t="s">
        <v>97</v>
      </c>
      <c r="AX35" s="276" t="s">
        <v>100</v>
      </c>
      <c r="AY35" s="130">
        <v>8</v>
      </c>
      <c r="AZ35" s="31" t="s">
        <v>116</v>
      </c>
      <c r="BD35" s="138">
        <v>6.2</v>
      </c>
      <c r="BE35" s="274">
        <v>1.25</v>
      </c>
      <c r="BF35" s="138">
        <v>2</v>
      </c>
      <c r="BG35" s="138">
        <v>3</v>
      </c>
      <c r="BH35" s="130" t="s">
        <v>96</v>
      </c>
      <c r="BI35" s="130" t="s">
        <v>98</v>
      </c>
      <c r="BJ35" s="130">
        <v>10</v>
      </c>
      <c r="BK35" s="31" t="s">
        <v>116</v>
      </c>
      <c r="BL35" s="177"/>
      <c r="BM35" s="177"/>
      <c r="BN35" s="177"/>
      <c r="BO35" s="210">
        <v>7.1</v>
      </c>
      <c r="BP35" s="273">
        <v>1.091549295774648</v>
      </c>
      <c r="BQ35" s="210">
        <v>1</v>
      </c>
      <c r="BR35" s="210">
        <v>1</v>
      </c>
      <c r="BS35" s="277" t="s">
        <v>97</v>
      </c>
      <c r="BT35" s="277" t="s">
        <v>98</v>
      </c>
      <c r="BU35" s="130">
        <v>8</v>
      </c>
      <c r="BV35" s="31" t="s">
        <v>116</v>
      </c>
    </row>
    <row r="36" spans="1:74">
      <c r="A36" s="138">
        <v>12.1</v>
      </c>
      <c r="B36" s="274">
        <v>0.64049586776859502</v>
      </c>
      <c r="C36" s="138">
        <v>6</v>
      </c>
      <c r="D36" s="138">
        <v>5</v>
      </c>
      <c r="E36" s="130" t="s">
        <v>96</v>
      </c>
      <c r="F36" s="130" t="s">
        <v>98</v>
      </c>
      <c r="G36" s="130">
        <v>10</v>
      </c>
      <c r="H36" s="31" t="s">
        <v>116</v>
      </c>
      <c r="W36" s="195">
        <v>9.6</v>
      </c>
      <c r="X36" s="273">
        <v>1.4166666666666667</v>
      </c>
      <c r="Y36" s="195">
        <v>1</v>
      </c>
      <c r="Z36" s="195">
        <v>4</v>
      </c>
      <c r="AA36" s="186" t="s">
        <v>97</v>
      </c>
      <c r="AB36" s="186" t="s">
        <v>98</v>
      </c>
      <c r="AC36" s="130">
        <v>14</v>
      </c>
      <c r="AD36" s="176" t="s">
        <v>116</v>
      </c>
      <c r="AS36" s="210">
        <v>4.9000000000000004</v>
      </c>
      <c r="AT36" s="274">
        <v>2.7755102040816322</v>
      </c>
      <c r="AU36" s="210">
        <v>1</v>
      </c>
      <c r="AV36" s="210">
        <v>3</v>
      </c>
      <c r="AW36" s="277" t="s">
        <v>97</v>
      </c>
      <c r="AX36" s="277" t="s">
        <v>98</v>
      </c>
      <c r="AY36" s="130">
        <v>8</v>
      </c>
      <c r="AZ36" s="31" t="s">
        <v>116</v>
      </c>
      <c r="BD36" s="138">
        <v>8.6999999999999993</v>
      </c>
      <c r="BE36" s="274">
        <v>0.8908045977011495</v>
      </c>
      <c r="BF36" s="138">
        <v>2</v>
      </c>
      <c r="BG36" s="138">
        <v>3</v>
      </c>
      <c r="BH36" s="130" t="s">
        <v>96</v>
      </c>
      <c r="BI36" s="130" t="s">
        <v>98</v>
      </c>
      <c r="BJ36" s="130">
        <v>10</v>
      </c>
      <c r="BK36" s="31" t="s">
        <v>116</v>
      </c>
      <c r="BL36" s="177"/>
      <c r="BM36" s="177"/>
      <c r="BN36" s="177"/>
      <c r="BO36" s="210">
        <v>10.199999999999999</v>
      </c>
      <c r="BP36" s="273">
        <v>0.75980392156862753</v>
      </c>
      <c r="BQ36" s="210">
        <v>1</v>
      </c>
      <c r="BR36" s="210">
        <v>1</v>
      </c>
      <c r="BS36" s="277" t="s">
        <v>97</v>
      </c>
      <c r="BT36" s="277" t="s">
        <v>98</v>
      </c>
      <c r="BU36" s="130">
        <v>8</v>
      </c>
      <c r="BV36" s="31" t="s">
        <v>116</v>
      </c>
    </row>
    <row r="37" spans="1:74">
      <c r="A37" s="195">
        <v>12.4</v>
      </c>
      <c r="B37" s="273">
        <v>1.096774193548387</v>
      </c>
      <c r="C37" s="195">
        <v>2</v>
      </c>
      <c r="D37" s="195">
        <v>3</v>
      </c>
      <c r="E37" s="186" t="s">
        <v>114</v>
      </c>
      <c r="F37" s="186" t="s">
        <v>98</v>
      </c>
      <c r="G37" s="130">
        <v>10</v>
      </c>
      <c r="H37" s="31" t="s">
        <v>116</v>
      </c>
      <c r="W37" s="138">
        <v>12.4</v>
      </c>
      <c r="X37" s="274">
        <v>1.096774193548387</v>
      </c>
      <c r="Y37" s="138">
        <v>2</v>
      </c>
      <c r="Z37" s="138">
        <v>4</v>
      </c>
      <c r="AA37" s="130" t="s">
        <v>97</v>
      </c>
      <c r="AB37" s="130" t="s">
        <v>98</v>
      </c>
      <c r="AC37" s="130">
        <v>14</v>
      </c>
      <c r="AD37" s="176" t="s">
        <v>116</v>
      </c>
      <c r="AS37" s="210">
        <v>6.5</v>
      </c>
      <c r="AT37" s="274">
        <v>2.0923076923076924</v>
      </c>
      <c r="AU37" s="210">
        <v>1</v>
      </c>
      <c r="AV37" s="210">
        <v>3</v>
      </c>
      <c r="AW37" s="277" t="s">
        <v>97</v>
      </c>
      <c r="AX37" s="277" t="s">
        <v>98</v>
      </c>
      <c r="AY37" s="130">
        <v>8</v>
      </c>
      <c r="AZ37" s="31" t="s">
        <v>116</v>
      </c>
      <c r="BD37" s="138">
        <v>6.2</v>
      </c>
      <c r="BE37" s="274">
        <v>1.25</v>
      </c>
      <c r="BF37" s="138">
        <v>1</v>
      </c>
      <c r="BG37" s="138">
        <v>3</v>
      </c>
      <c r="BH37" s="130" t="s">
        <v>96</v>
      </c>
      <c r="BI37" s="130" t="s">
        <v>98</v>
      </c>
      <c r="BJ37" s="130">
        <v>10</v>
      </c>
      <c r="BK37" s="31" t="s">
        <v>116</v>
      </c>
      <c r="BL37" s="177"/>
      <c r="BM37" s="177"/>
      <c r="BN37" s="177"/>
      <c r="BO37" s="210">
        <v>5</v>
      </c>
      <c r="BP37" s="273">
        <v>1.55</v>
      </c>
      <c r="BQ37" s="210">
        <v>1</v>
      </c>
      <c r="BR37" s="210">
        <v>1</v>
      </c>
      <c r="BS37" s="277" t="s">
        <v>97</v>
      </c>
      <c r="BT37" s="277" t="s">
        <v>98</v>
      </c>
      <c r="BU37" s="130">
        <v>8</v>
      </c>
      <c r="BV37" s="31" t="s">
        <v>116</v>
      </c>
    </row>
    <row r="38" spans="1:74">
      <c r="A38" s="195">
        <v>7.3</v>
      </c>
      <c r="B38" s="273">
        <v>1.8630136986301369</v>
      </c>
      <c r="C38" s="195">
        <v>2</v>
      </c>
      <c r="D38" s="195">
        <v>3</v>
      </c>
      <c r="E38" s="186" t="s">
        <v>96</v>
      </c>
      <c r="F38" s="186" t="s">
        <v>98</v>
      </c>
      <c r="G38" s="130">
        <v>10</v>
      </c>
      <c r="H38" s="31" t="s">
        <v>116</v>
      </c>
      <c r="W38" s="204">
        <v>5.3</v>
      </c>
      <c r="X38" s="274">
        <v>1.4622641509433962</v>
      </c>
      <c r="Y38" s="138">
        <v>2</v>
      </c>
      <c r="Z38" s="138">
        <v>4</v>
      </c>
      <c r="AA38" s="130" t="s">
        <v>97</v>
      </c>
      <c r="AB38" s="130" t="s">
        <v>98</v>
      </c>
      <c r="AC38" s="130">
        <v>15</v>
      </c>
      <c r="AD38" s="176" t="s">
        <v>116</v>
      </c>
      <c r="AS38" s="210">
        <v>7.9</v>
      </c>
      <c r="AT38" s="274">
        <v>1.721518987341772</v>
      </c>
      <c r="AU38" s="210">
        <v>3</v>
      </c>
      <c r="AV38" s="210">
        <v>2</v>
      </c>
      <c r="AW38" s="277" t="s">
        <v>97</v>
      </c>
      <c r="AX38" s="277" t="s">
        <v>98</v>
      </c>
      <c r="AY38" s="130">
        <v>8</v>
      </c>
      <c r="AZ38" s="31" t="s">
        <v>116</v>
      </c>
      <c r="BD38" s="138">
        <v>12.1</v>
      </c>
      <c r="BE38" s="274">
        <v>0.64049586776859502</v>
      </c>
      <c r="BF38" s="138">
        <v>6</v>
      </c>
      <c r="BG38" s="138">
        <v>5</v>
      </c>
      <c r="BH38" s="130" t="s">
        <v>96</v>
      </c>
      <c r="BI38" s="130" t="s">
        <v>98</v>
      </c>
      <c r="BJ38" s="130">
        <v>10</v>
      </c>
      <c r="BK38" s="31" t="s">
        <v>116</v>
      </c>
      <c r="BL38" s="177"/>
      <c r="BM38" s="177"/>
      <c r="BN38" s="177"/>
      <c r="BO38" s="210">
        <v>6</v>
      </c>
      <c r="BP38" s="273">
        <v>1.2916666666666667</v>
      </c>
      <c r="BQ38" s="210">
        <v>3</v>
      </c>
      <c r="BR38" s="210">
        <v>3</v>
      </c>
      <c r="BS38" s="277" t="s">
        <v>97</v>
      </c>
      <c r="BT38" s="277" t="s">
        <v>98</v>
      </c>
      <c r="BU38" s="130">
        <v>8</v>
      </c>
      <c r="BV38" s="31" t="s">
        <v>116</v>
      </c>
    </row>
    <row r="39" spans="1:74">
      <c r="A39" s="195">
        <v>7.5</v>
      </c>
      <c r="B39" s="273">
        <v>1.8133333333333332</v>
      </c>
      <c r="C39" s="195">
        <v>1</v>
      </c>
      <c r="D39" s="195">
        <v>3</v>
      </c>
      <c r="E39" s="186" t="s">
        <v>96</v>
      </c>
      <c r="F39" s="186" t="s">
        <v>99</v>
      </c>
      <c r="G39" s="130">
        <v>10</v>
      </c>
      <c r="H39" s="31" t="s">
        <v>116</v>
      </c>
      <c r="W39" s="204">
        <v>7.5</v>
      </c>
      <c r="X39" s="274">
        <v>1.0333333333333334</v>
      </c>
      <c r="Y39" s="138">
        <v>1</v>
      </c>
      <c r="Z39" s="138">
        <v>4</v>
      </c>
      <c r="AA39" s="130" t="s">
        <v>97</v>
      </c>
      <c r="AB39" s="130" t="s">
        <v>98</v>
      </c>
      <c r="AC39" s="130">
        <v>15</v>
      </c>
      <c r="AD39" s="176" t="s">
        <v>116</v>
      </c>
      <c r="AS39" s="210">
        <v>9.3000000000000007</v>
      </c>
      <c r="AT39" s="274">
        <v>1.4623655913978493</v>
      </c>
      <c r="AU39" s="210">
        <v>1</v>
      </c>
      <c r="AV39" s="210">
        <v>3</v>
      </c>
      <c r="AW39" s="277" t="s">
        <v>97</v>
      </c>
      <c r="AX39" s="277" t="s">
        <v>98</v>
      </c>
      <c r="AY39" s="130">
        <v>8</v>
      </c>
      <c r="AZ39" s="31" t="s">
        <v>116</v>
      </c>
      <c r="BD39" s="195">
        <v>12.4</v>
      </c>
      <c r="BE39" s="273">
        <v>1.096774193548387</v>
      </c>
      <c r="BF39" s="195">
        <v>2</v>
      </c>
      <c r="BG39" s="195">
        <v>3</v>
      </c>
      <c r="BH39" s="186" t="s">
        <v>114</v>
      </c>
      <c r="BI39" s="186" t="s">
        <v>98</v>
      </c>
      <c r="BJ39" s="130">
        <v>10</v>
      </c>
      <c r="BK39" s="31" t="s">
        <v>116</v>
      </c>
      <c r="BL39" s="177"/>
      <c r="BM39" s="177"/>
      <c r="BN39" s="177"/>
      <c r="BO39" s="209">
        <v>9.4</v>
      </c>
      <c r="BP39" s="273">
        <v>1.4468085106382977</v>
      </c>
      <c r="BQ39" s="209">
        <v>1</v>
      </c>
      <c r="BR39" s="209">
        <v>3</v>
      </c>
      <c r="BS39" s="276" t="s">
        <v>97</v>
      </c>
      <c r="BT39" s="276" t="s">
        <v>98</v>
      </c>
      <c r="BU39" s="130">
        <v>8</v>
      </c>
      <c r="BV39" s="31" t="s">
        <v>116</v>
      </c>
    </row>
    <row r="40" spans="1:74">
      <c r="A40" s="138">
        <v>12.2</v>
      </c>
      <c r="B40" s="274">
        <v>1.1147540983606559</v>
      </c>
      <c r="C40" s="138">
        <v>2</v>
      </c>
      <c r="D40" s="138">
        <v>3</v>
      </c>
      <c r="E40" s="130" t="s">
        <v>96</v>
      </c>
      <c r="F40" s="130" t="s">
        <v>98</v>
      </c>
      <c r="G40" s="130">
        <v>10</v>
      </c>
      <c r="H40" s="31" t="s">
        <v>116</v>
      </c>
      <c r="W40" s="138">
        <v>7.1</v>
      </c>
      <c r="X40" s="274">
        <v>1.091549295774648</v>
      </c>
      <c r="Y40" s="138">
        <v>1</v>
      </c>
      <c r="Z40" s="138">
        <v>4</v>
      </c>
      <c r="AA40" s="130" t="s">
        <v>97</v>
      </c>
      <c r="AB40" s="130" t="s">
        <v>98</v>
      </c>
      <c r="AC40" s="130">
        <v>16</v>
      </c>
      <c r="AD40" s="31" t="s">
        <v>116</v>
      </c>
      <c r="AS40" s="210">
        <v>10</v>
      </c>
      <c r="AT40" s="274">
        <v>1.3599999999999999</v>
      </c>
      <c r="AU40" s="210">
        <v>1</v>
      </c>
      <c r="AV40" s="210">
        <v>3</v>
      </c>
      <c r="AW40" s="277" t="s">
        <v>97</v>
      </c>
      <c r="AX40" s="277" t="s">
        <v>98</v>
      </c>
      <c r="AY40" s="130">
        <v>8</v>
      </c>
      <c r="AZ40" s="31" t="s">
        <v>116</v>
      </c>
      <c r="BD40" s="195">
        <v>7.3</v>
      </c>
      <c r="BE40" s="273">
        <v>1.8630136986301369</v>
      </c>
      <c r="BF40" s="195">
        <v>2</v>
      </c>
      <c r="BG40" s="195">
        <v>3</v>
      </c>
      <c r="BH40" s="186" t="s">
        <v>96</v>
      </c>
      <c r="BI40" s="186" t="s">
        <v>98</v>
      </c>
      <c r="BJ40" s="130">
        <v>10</v>
      </c>
      <c r="BK40" s="31" t="s">
        <v>116</v>
      </c>
      <c r="BL40" s="177"/>
      <c r="BM40" s="177"/>
      <c r="BN40" s="177"/>
      <c r="BO40" s="209">
        <v>7.7</v>
      </c>
      <c r="BP40" s="273">
        <v>1.7662337662337662</v>
      </c>
      <c r="BQ40" s="209">
        <v>1</v>
      </c>
      <c r="BR40" s="209">
        <v>3</v>
      </c>
      <c r="BS40" s="276" t="s">
        <v>97</v>
      </c>
      <c r="BT40" s="276" t="s">
        <v>100</v>
      </c>
      <c r="BU40" s="130">
        <v>8</v>
      </c>
      <c r="BV40" s="31" t="s">
        <v>116</v>
      </c>
    </row>
    <row r="41" spans="1:74">
      <c r="A41" s="138">
        <v>9.5</v>
      </c>
      <c r="B41" s="274">
        <v>1.4315789473684211</v>
      </c>
      <c r="C41" s="138">
        <v>1</v>
      </c>
      <c r="D41" s="138">
        <v>3</v>
      </c>
      <c r="E41" s="130" t="s">
        <v>96</v>
      </c>
      <c r="F41" s="130" t="s">
        <v>99</v>
      </c>
      <c r="G41" s="130">
        <v>10</v>
      </c>
      <c r="H41" s="31" t="s">
        <v>116</v>
      </c>
      <c r="W41" s="138">
        <v>24.9</v>
      </c>
      <c r="X41" s="274">
        <v>0.31124497991967875</v>
      </c>
      <c r="Y41" s="138">
        <v>1</v>
      </c>
      <c r="Z41" s="138">
        <v>4</v>
      </c>
      <c r="AA41" s="130" t="s">
        <v>97</v>
      </c>
      <c r="AB41" s="130" t="s">
        <v>98</v>
      </c>
      <c r="AC41" s="130">
        <v>16</v>
      </c>
      <c r="AD41" s="31" t="s">
        <v>116</v>
      </c>
      <c r="AS41" s="210">
        <v>10</v>
      </c>
      <c r="AT41" s="274">
        <v>1.3599999999999999</v>
      </c>
      <c r="AU41" s="210">
        <v>2</v>
      </c>
      <c r="AV41" s="210">
        <v>3</v>
      </c>
      <c r="AW41" s="277" t="s">
        <v>97</v>
      </c>
      <c r="AX41" s="277" t="s">
        <v>98</v>
      </c>
      <c r="AY41" s="130">
        <v>8</v>
      </c>
      <c r="AZ41" s="31" t="s">
        <v>116</v>
      </c>
      <c r="BD41" s="195">
        <v>7.5</v>
      </c>
      <c r="BE41" s="273">
        <v>1.8133333333333332</v>
      </c>
      <c r="BF41" s="195">
        <v>1</v>
      </c>
      <c r="BG41" s="195">
        <v>3</v>
      </c>
      <c r="BH41" s="186" t="s">
        <v>96</v>
      </c>
      <c r="BI41" s="186" t="s">
        <v>99</v>
      </c>
      <c r="BJ41" s="130">
        <v>10</v>
      </c>
      <c r="BK41" s="31" t="s">
        <v>116</v>
      </c>
      <c r="BL41" s="177"/>
      <c r="BM41" s="177"/>
      <c r="BN41" s="177"/>
      <c r="BO41" s="210">
        <v>4.9000000000000004</v>
      </c>
      <c r="BP41" s="274">
        <v>2.7755102040816322</v>
      </c>
      <c r="BQ41" s="210">
        <v>1</v>
      </c>
      <c r="BR41" s="210">
        <v>3</v>
      </c>
      <c r="BS41" s="277" t="s">
        <v>97</v>
      </c>
      <c r="BT41" s="277" t="s">
        <v>98</v>
      </c>
      <c r="BU41" s="130">
        <v>8</v>
      </c>
      <c r="BV41" s="31" t="s">
        <v>116</v>
      </c>
    </row>
    <row r="42" spans="1:74">
      <c r="A42" s="138">
        <v>8.8000000000000007</v>
      </c>
      <c r="B42" s="274">
        <v>1.5454545454545452</v>
      </c>
      <c r="C42" s="138">
        <v>1</v>
      </c>
      <c r="D42" s="138">
        <v>3</v>
      </c>
      <c r="E42" s="130" t="s">
        <v>96</v>
      </c>
      <c r="F42" s="130" t="s">
        <v>99</v>
      </c>
      <c r="G42" s="130">
        <v>10</v>
      </c>
      <c r="H42" s="31" t="s">
        <v>116</v>
      </c>
      <c r="W42" s="138">
        <v>12.7</v>
      </c>
      <c r="X42" s="274">
        <v>0.61023622047244097</v>
      </c>
      <c r="Y42" s="138">
        <v>1</v>
      </c>
      <c r="Z42" s="138">
        <v>4</v>
      </c>
      <c r="AA42" s="130" t="s">
        <v>97</v>
      </c>
      <c r="AB42" s="130" t="s">
        <v>98</v>
      </c>
      <c r="AC42" s="130">
        <v>16</v>
      </c>
      <c r="AD42" s="31" t="s">
        <v>116</v>
      </c>
      <c r="AS42" s="203">
        <v>4.5</v>
      </c>
      <c r="AT42" s="273">
        <v>1.7222222222222223</v>
      </c>
      <c r="AU42" s="195">
        <v>1</v>
      </c>
      <c r="AV42" s="195">
        <v>3</v>
      </c>
      <c r="AW42" s="186" t="s">
        <v>95</v>
      </c>
      <c r="AX42" s="186" t="s">
        <v>98</v>
      </c>
      <c r="AY42" s="130">
        <v>9</v>
      </c>
      <c r="AZ42" s="176" t="s">
        <v>116</v>
      </c>
      <c r="BD42" s="138">
        <v>12.2</v>
      </c>
      <c r="BE42" s="274">
        <v>1.1147540983606559</v>
      </c>
      <c r="BF42" s="138">
        <v>2</v>
      </c>
      <c r="BG42" s="138">
        <v>3</v>
      </c>
      <c r="BH42" s="130" t="s">
        <v>96</v>
      </c>
      <c r="BI42" s="130" t="s">
        <v>98</v>
      </c>
      <c r="BJ42" s="130">
        <v>10</v>
      </c>
      <c r="BK42" s="31" t="s">
        <v>116</v>
      </c>
      <c r="BL42" s="177"/>
      <c r="BM42" s="177"/>
      <c r="BN42" s="177"/>
      <c r="BO42" s="210">
        <v>11.5</v>
      </c>
      <c r="BP42" s="274">
        <v>1.182608695652174</v>
      </c>
      <c r="BQ42" s="210">
        <v>1</v>
      </c>
      <c r="BR42" s="210">
        <v>3</v>
      </c>
      <c r="BS42" s="277" t="s">
        <v>97</v>
      </c>
      <c r="BT42" s="277" t="s">
        <v>112</v>
      </c>
      <c r="BU42" s="130">
        <v>8</v>
      </c>
      <c r="BV42" s="31" t="s">
        <v>116</v>
      </c>
    </row>
    <row r="43" spans="1:74">
      <c r="A43" s="138">
        <v>7.2</v>
      </c>
      <c r="B43" s="274">
        <v>1.8888888888888888</v>
      </c>
      <c r="C43" s="138">
        <v>1</v>
      </c>
      <c r="D43" s="138">
        <v>3</v>
      </c>
      <c r="E43" s="130" t="s">
        <v>96</v>
      </c>
      <c r="F43" s="130" t="s">
        <v>98</v>
      </c>
      <c r="G43" s="130">
        <v>10</v>
      </c>
      <c r="H43" s="31" t="s">
        <v>116</v>
      </c>
      <c r="W43" s="195">
        <v>12.7</v>
      </c>
      <c r="X43" s="273">
        <v>1.0708661417322836</v>
      </c>
      <c r="Y43" s="195">
        <v>1</v>
      </c>
      <c r="Z43" s="195">
        <v>4</v>
      </c>
      <c r="AA43" s="186" t="s">
        <v>97</v>
      </c>
      <c r="AB43" s="186" t="s">
        <v>98</v>
      </c>
      <c r="AC43" s="130">
        <v>16</v>
      </c>
      <c r="AD43" s="31" t="s">
        <v>116</v>
      </c>
      <c r="AS43" s="203">
        <v>5.4</v>
      </c>
      <c r="AT43" s="273">
        <v>1.4351851851851851</v>
      </c>
      <c r="AU43" s="195">
        <v>1</v>
      </c>
      <c r="AV43" s="195">
        <v>3</v>
      </c>
      <c r="AW43" s="186" t="s">
        <v>97</v>
      </c>
      <c r="AX43" s="186" t="s">
        <v>98</v>
      </c>
      <c r="AY43" s="130">
        <v>9</v>
      </c>
      <c r="AZ43" s="176" t="s">
        <v>116</v>
      </c>
      <c r="BD43" s="138">
        <v>9.5</v>
      </c>
      <c r="BE43" s="274">
        <v>1.4315789473684211</v>
      </c>
      <c r="BF43" s="138">
        <v>1</v>
      </c>
      <c r="BG43" s="138">
        <v>3</v>
      </c>
      <c r="BH43" s="130" t="s">
        <v>96</v>
      </c>
      <c r="BI43" s="130" t="s">
        <v>99</v>
      </c>
      <c r="BJ43" s="130">
        <v>10</v>
      </c>
      <c r="BK43" s="31" t="s">
        <v>116</v>
      </c>
      <c r="BL43" s="177"/>
      <c r="BM43" s="177"/>
      <c r="BN43" s="177"/>
      <c r="BO43" s="210">
        <v>6.5</v>
      </c>
      <c r="BP43" s="274">
        <v>2.0923076923076924</v>
      </c>
      <c r="BQ43" s="210">
        <v>1</v>
      </c>
      <c r="BR43" s="210">
        <v>3</v>
      </c>
      <c r="BS43" s="277" t="s">
        <v>97</v>
      </c>
      <c r="BT43" s="277" t="s">
        <v>98</v>
      </c>
      <c r="BU43" s="130">
        <v>8</v>
      </c>
      <c r="BV43" s="31" t="s">
        <v>116</v>
      </c>
    </row>
    <row r="44" spans="1:74">
      <c r="A44" s="138">
        <v>10.6</v>
      </c>
      <c r="B44" s="274">
        <v>1.2830188679245282</v>
      </c>
      <c r="C44" s="138">
        <v>2</v>
      </c>
      <c r="D44" s="138">
        <v>3</v>
      </c>
      <c r="E44" s="130" t="s">
        <v>96</v>
      </c>
      <c r="F44" s="130" t="s">
        <v>98</v>
      </c>
      <c r="G44" s="130">
        <v>10</v>
      </c>
      <c r="H44" s="31" t="s">
        <v>116</v>
      </c>
      <c r="W44" s="138">
        <v>9.5</v>
      </c>
      <c r="X44" s="274">
        <v>1.4315789473684211</v>
      </c>
      <c r="Y44" s="138">
        <v>1</v>
      </c>
      <c r="Z44" s="138">
        <v>4</v>
      </c>
      <c r="AA44" s="130" t="s">
        <v>97</v>
      </c>
      <c r="AB44" s="130" t="s">
        <v>98</v>
      </c>
      <c r="AC44" s="130">
        <v>16</v>
      </c>
      <c r="AD44" s="31" t="s">
        <v>116</v>
      </c>
      <c r="AS44" s="204">
        <v>6.7</v>
      </c>
      <c r="AT44" s="274">
        <v>1.1567164179104477</v>
      </c>
      <c r="AU44" s="138">
        <v>1</v>
      </c>
      <c r="AV44" s="138">
        <v>3</v>
      </c>
      <c r="AW44" s="130" t="s">
        <v>97</v>
      </c>
      <c r="AX44" s="130" t="s">
        <v>98</v>
      </c>
      <c r="AY44" s="130">
        <v>9</v>
      </c>
      <c r="AZ44" s="176" t="s">
        <v>116</v>
      </c>
      <c r="BD44" s="138">
        <v>8.8000000000000007</v>
      </c>
      <c r="BE44" s="274">
        <v>1.5454545454545452</v>
      </c>
      <c r="BF44" s="138">
        <v>1</v>
      </c>
      <c r="BG44" s="138">
        <v>3</v>
      </c>
      <c r="BH44" s="130" t="s">
        <v>96</v>
      </c>
      <c r="BI44" s="130" t="s">
        <v>99</v>
      </c>
      <c r="BJ44" s="130">
        <v>10</v>
      </c>
      <c r="BK44" s="31" t="s">
        <v>116</v>
      </c>
      <c r="BL44" s="177"/>
      <c r="BM44" s="177"/>
      <c r="BN44" s="177"/>
      <c r="BO44" s="210">
        <v>7.9</v>
      </c>
      <c r="BP44" s="274">
        <v>1.721518987341772</v>
      </c>
      <c r="BQ44" s="210">
        <v>3</v>
      </c>
      <c r="BR44" s="210">
        <v>2</v>
      </c>
      <c r="BS44" s="277" t="s">
        <v>97</v>
      </c>
      <c r="BT44" s="277" t="s">
        <v>98</v>
      </c>
      <c r="BU44" s="130">
        <v>8</v>
      </c>
      <c r="BV44" s="31" t="s">
        <v>116</v>
      </c>
    </row>
    <row r="45" spans="1:74">
      <c r="A45" s="138">
        <v>9.6999999999999993</v>
      </c>
      <c r="B45" s="274">
        <v>1.4020618556701032</v>
      </c>
      <c r="C45" s="138">
        <v>2</v>
      </c>
      <c r="D45" s="138">
        <v>4</v>
      </c>
      <c r="E45" s="130" t="s">
        <v>96</v>
      </c>
      <c r="F45" s="130" t="s">
        <v>98</v>
      </c>
      <c r="G45" s="130">
        <v>10</v>
      </c>
      <c r="H45" s="31" t="s">
        <v>116</v>
      </c>
      <c r="W45" s="138">
        <v>13.3</v>
      </c>
      <c r="X45" s="274">
        <v>1.0225563909774436</v>
      </c>
      <c r="Y45" s="138">
        <v>1</v>
      </c>
      <c r="Z45" s="138">
        <v>4</v>
      </c>
      <c r="AA45" s="130" t="s">
        <v>97</v>
      </c>
      <c r="AB45" s="130" t="s">
        <v>98</v>
      </c>
      <c r="AC45" s="130">
        <v>16</v>
      </c>
      <c r="AD45" s="31" t="s">
        <v>116</v>
      </c>
      <c r="AS45" s="204">
        <v>6.2</v>
      </c>
      <c r="AT45" s="274">
        <v>1.25</v>
      </c>
      <c r="AU45" s="138">
        <v>2</v>
      </c>
      <c r="AV45" s="138">
        <v>3</v>
      </c>
      <c r="AW45" s="130" t="s">
        <v>97</v>
      </c>
      <c r="AX45" s="130" t="s">
        <v>98</v>
      </c>
      <c r="AY45" s="130">
        <v>9</v>
      </c>
      <c r="AZ45" s="176" t="s">
        <v>116</v>
      </c>
      <c r="BD45" s="138">
        <v>7.2</v>
      </c>
      <c r="BE45" s="274">
        <v>1.8888888888888888</v>
      </c>
      <c r="BF45" s="138">
        <v>1</v>
      </c>
      <c r="BG45" s="138">
        <v>3</v>
      </c>
      <c r="BH45" s="130" t="s">
        <v>96</v>
      </c>
      <c r="BI45" s="130" t="s">
        <v>98</v>
      </c>
      <c r="BJ45" s="130">
        <v>10</v>
      </c>
      <c r="BK45" s="31" t="s">
        <v>116</v>
      </c>
      <c r="BL45" s="177"/>
      <c r="BM45" s="177"/>
      <c r="BN45" s="177"/>
      <c r="BO45" s="210">
        <v>13.5</v>
      </c>
      <c r="BP45" s="274">
        <v>1.0074074074074073</v>
      </c>
      <c r="BQ45" s="210">
        <v>2</v>
      </c>
      <c r="BR45" s="210">
        <v>4</v>
      </c>
      <c r="BS45" s="277" t="s">
        <v>97</v>
      </c>
      <c r="BT45" s="277" t="s">
        <v>98</v>
      </c>
      <c r="BU45" s="130">
        <v>8</v>
      </c>
      <c r="BV45" s="31" t="s">
        <v>116</v>
      </c>
    </row>
    <row r="46" spans="1:74">
      <c r="A46" s="210">
        <v>6.6</v>
      </c>
      <c r="B46" s="274">
        <v>1.1742424242424243</v>
      </c>
      <c r="C46" s="210">
        <v>1</v>
      </c>
      <c r="D46" s="210">
        <v>3</v>
      </c>
      <c r="E46" s="277" t="s">
        <v>114</v>
      </c>
      <c r="F46" s="277" t="s">
        <v>98</v>
      </c>
      <c r="G46" s="130">
        <v>11</v>
      </c>
      <c r="H46" s="31" t="s">
        <v>116</v>
      </c>
      <c r="W46" s="138">
        <v>8.6</v>
      </c>
      <c r="X46" s="274">
        <v>0.90116279069767447</v>
      </c>
      <c r="Y46" s="138">
        <v>1</v>
      </c>
      <c r="Z46" s="138">
        <v>4</v>
      </c>
      <c r="AA46" s="130" t="s">
        <v>97</v>
      </c>
      <c r="AB46" s="130" t="s">
        <v>98</v>
      </c>
      <c r="AC46" s="130">
        <v>17</v>
      </c>
      <c r="AD46" s="176" t="s">
        <v>116</v>
      </c>
      <c r="AS46" s="204">
        <v>6.3</v>
      </c>
      <c r="AT46" s="274">
        <v>1.2301587301587302</v>
      </c>
      <c r="AU46" s="138">
        <v>1</v>
      </c>
      <c r="AV46" s="138">
        <v>3</v>
      </c>
      <c r="AW46" s="130" t="s">
        <v>97</v>
      </c>
      <c r="AX46" s="130" t="s">
        <v>98</v>
      </c>
      <c r="AY46" s="130">
        <v>9</v>
      </c>
      <c r="AZ46" s="176" t="s">
        <v>116</v>
      </c>
      <c r="BD46" s="138">
        <v>10.6</v>
      </c>
      <c r="BE46" s="274">
        <v>1.2830188679245282</v>
      </c>
      <c r="BF46" s="138">
        <v>2</v>
      </c>
      <c r="BG46" s="138">
        <v>3</v>
      </c>
      <c r="BH46" s="130" t="s">
        <v>96</v>
      </c>
      <c r="BI46" s="130" t="s">
        <v>98</v>
      </c>
      <c r="BJ46" s="130">
        <v>10</v>
      </c>
      <c r="BK46" s="31" t="s">
        <v>116</v>
      </c>
      <c r="BL46" s="177"/>
      <c r="BM46" s="177"/>
      <c r="BN46" s="177"/>
      <c r="BO46" s="210">
        <v>9.3000000000000007</v>
      </c>
      <c r="BP46" s="274">
        <v>1.4623655913978493</v>
      </c>
      <c r="BQ46" s="210">
        <v>1</v>
      </c>
      <c r="BR46" s="210">
        <v>3</v>
      </c>
      <c r="BS46" s="277" t="s">
        <v>97</v>
      </c>
      <c r="BT46" s="277" t="s">
        <v>98</v>
      </c>
      <c r="BU46" s="130">
        <v>8</v>
      </c>
      <c r="BV46" s="31" t="s">
        <v>116</v>
      </c>
    </row>
    <row r="47" spans="1:74">
      <c r="A47" s="210">
        <v>7.3</v>
      </c>
      <c r="B47" s="274">
        <v>1.0616438356164384</v>
      </c>
      <c r="C47" s="210">
        <v>1</v>
      </c>
      <c r="D47" s="210">
        <v>4</v>
      </c>
      <c r="E47" s="277" t="s">
        <v>96</v>
      </c>
      <c r="F47" s="277" t="s">
        <v>98</v>
      </c>
      <c r="G47" s="130">
        <v>11</v>
      </c>
      <c r="H47" s="31" t="s">
        <v>116</v>
      </c>
      <c r="W47" s="138">
        <v>7.9</v>
      </c>
      <c r="X47" s="274">
        <v>0.98101265822784811</v>
      </c>
      <c r="Y47" s="138">
        <v>1</v>
      </c>
      <c r="Z47" s="138">
        <v>4</v>
      </c>
      <c r="AA47" s="130" t="s">
        <v>97</v>
      </c>
      <c r="AB47" s="130" t="s">
        <v>98</v>
      </c>
      <c r="AC47" s="130">
        <v>17</v>
      </c>
      <c r="AD47" s="176" t="s">
        <v>116</v>
      </c>
      <c r="AS47" s="204">
        <v>4.9000000000000004</v>
      </c>
      <c r="AT47" s="274">
        <v>1.5816326530612244</v>
      </c>
      <c r="AU47" s="138">
        <v>1</v>
      </c>
      <c r="AV47" s="138">
        <v>3</v>
      </c>
      <c r="AW47" s="130" t="s">
        <v>97</v>
      </c>
      <c r="AX47" s="130" t="s">
        <v>98</v>
      </c>
      <c r="AY47" s="130">
        <v>9</v>
      </c>
      <c r="AZ47" s="176" t="s">
        <v>116</v>
      </c>
      <c r="BD47" s="138">
        <v>9.6999999999999993</v>
      </c>
      <c r="BE47" s="274">
        <v>1.4020618556701032</v>
      </c>
      <c r="BF47" s="138">
        <v>2</v>
      </c>
      <c r="BG47" s="138">
        <v>4</v>
      </c>
      <c r="BH47" s="130" t="s">
        <v>96</v>
      </c>
      <c r="BI47" s="130" t="s">
        <v>98</v>
      </c>
      <c r="BJ47" s="130">
        <v>10</v>
      </c>
      <c r="BK47" s="31" t="s">
        <v>116</v>
      </c>
      <c r="BL47" s="177"/>
      <c r="BM47" s="177"/>
      <c r="BN47" s="177"/>
      <c r="BO47" s="210">
        <v>10</v>
      </c>
      <c r="BP47" s="274">
        <v>1.3599999999999999</v>
      </c>
      <c r="BQ47" s="210">
        <v>1</v>
      </c>
      <c r="BR47" s="210">
        <v>3</v>
      </c>
      <c r="BS47" s="277" t="s">
        <v>97</v>
      </c>
      <c r="BT47" s="277" t="s">
        <v>98</v>
      </c>
      <c r="BU47" s="130">
        <v>8</v>
      </c>
      <c r="BV47" s="31" t="s">
        <v>116</v>
      </c>
    </row>
    <row r="48" spans="1:74">
      <c r="A48" s="210">
        <v>6.2</v>
      </c>
      <c r="B48" s="274">
        <v>1.25</v>
      </c>
      <c r="C48" s="210">
        <v>1</v>
      </c>
      <c r="D48" s="210">
        <v>4</v>
      </c>
      <c r="E48" s="277" t="s">
        <v>96</v>
      </c>
      <c r="F48" s="277" t="s">
        <v>98</v>
      </c>
      <c r="G48" s="130">
        <v>11</v>
      </c>
      <c r="H48" s="31" t="s">
        <v>116</v>
      </c>
      <c r="W48" s="138">
        <v>15.9</v>
      </c>
      <c r="X48" s="274">
        <v>0.85534591194968546</v>
      </c>
      <c r="Y48" s="138">
        <v>1</v>
      </c>
      <c r="Z48" s="138">
        <v>4</v>
      </c>
      <c r="AA48" s="130" t="s">
        <v>97</v>
      </c>
      <c r="AB48" s="130" t="s">
        <v>98</v>
      </c>
      <c r="AC48" s="130">
        <v>17</v>
      </c>
      <c r="AD48" s="176" t="s">
        <v>116</v>
      </c>
      <c r="AS48" s="204">
        <v>7.9</v>
      </c>
      <c r="AT48" s="274">
        <v>0.98101265822784811</v>
      </c>
      <c r="AU48" s="138">
        <v>2</v>
      </c>
      <c r="AV48" s="138">
        <v>5</v>
      </c>
      <c r="AW48" s="130" t="s">
        <v>97</v>
      </c>
      <c r="AX48" s="130" t="s">
        <v>98</v>
      </c>
      <c r="AY48" s="130">
        <v>9</v>
      </c>
      <c r="AZ48" s="176" t="s">
        <v>116</v>
      </c>
      <c r="BD48" s="210">
        <v>6.6</v>
      </c>
      <c r="BE48" s="274">
        <v>1.1742424242424243</v>
      </c>
      <c r="BF48" s="210">
        <v>1</v>
      </c>
      <c r="BG48" s="210">
        <v>3</v>
      </c>
      <c r="BH48" s="277" t="s">
        <v>114</v>
      </c>
      <c r="BI48" s="277" t="s">
        <v>98</v>
      </c>
      <c r="BJ48" s="130">
        <v>11</v>
      </c>
      <c r="BK48" s="31" t="s">
        <v>116</v>
      </c>
      <c r="BL48" s="177"/>
      <c r="BM48" s="177"/>
      <c r="BN48" s="177"/>
      <c r="BO48" s="210">
        <v>10</v>
      </c>
      <c r="BP48" s="274">
        <v>1.3599999999999999</v>
      </c>
      <c r="BQ48" s="210">
        <v>2</v>
      </c>
      <c r="BR48" s="210">
        <v>3</v>
      </c>
      <c r="BS48" s="277" t="s">
        <v>97</v>
      </c>
      <c r="BT48" s="277" t="s">
        <v>98</v>
      </c>
      <c r="BU48" s="130">
        <v>8</v>
      </c>
      <c r="BV48" s="31" t="s">
        <v>116</v>
      </c>
    </row>
    <row r="49" spans="1:74">
      <c r="A49" s="210">
        <v>9.1</v>
      </c>
      <c r="B49" s="274">
        <v>0.85164835164835173</v>
      </c>
      <c r="C49" s="210">
        <v>2</v>
      </c>
      <c r="D49" s="210">
        <v>4</v>
      </c>
      <c r="E49" s="277" t="s">
        <v>96</v>
      </c>
      <c r="F49" s="277" t="s">
        <v>98</v>
      </c>
      <c r="G49" s="130">
        <v>11</v>
      </c>
      <c r="H49" s="31" t="s">
        <v>116</v>
      </c>
      <c r="W49" s="138">
        <v>11.9</v>
      </c>
      <c r="X49" s="274">
        <v>1.1428571428571428</v>
      </c>
      <c r="Y49" s="138">
        <v>1</v>
      </c>
      <c r="Z49" s="138">
        <v>4</v>
      </c>
      <c r="AA49" s="130" t="s">
        <v>97</v>
      </c>
      <c r="AB49" s="130" t="s">
        <v>98</v>
      </c>
      <c r="AC49" s="130">
        <v>17</v>
      </c>
      <c r="AD49" s="176" t="s">
        <v>116</v>
      </c>
      <c r="AS49" s="204">
        <v>4.9000000000000004</v>
      </c>
      <c r="AT49" s="274">
        <v>1.5816326530612244</v>
      </c>
      <c r="AU49" s="138">
        <v>1</v>
      </c>
      <c r="AV49" s="138">
        <v>3</v>
      </c>
      <c r="AW49" s="130" t="s">
        <v>97</v>
      </c>
      <c r="AX49" s="130" t="s">
        <v>98</v>
      </c>
      <c r="AY49" s="130">
        <v>9</v>
      </c>
      <c r="AZ49" s="176" t="s">
        <v>116</v>
      </c>
      <c r="BD49" s="210">
        <v>7.3</v>
      </c>
      <c r="BE49" s="274">
        <v>1.0616438356164384</v>
      </c>
      <c r="BF49" s="210">
        <v>1</v>
      </c>
      <c r="BG49" s="210">
        <v>4</v>
      </c>
      <c r="BH49" s="277" t="s">
        <v>96</v>
      </c>
      <c r="BI49" s="277" t="s">
        <v>98</v>
      </c>
      <c r="BJ49" s="130">
        <v>11</v>
      </c>
      <c r="BK49" s="31" t="s">
        <v>116</v>
      </c>
      <c r="BL49" s="177"/>
      <c r="BM49" s="177"/>
      <c r="BN49" s="177"/>
      <c r="BO49" s="203">
        <v>4.5</v>
      </c>
      <c r="BP49" s="273">
        <v>1.7222222222222223</v>
      </c>
      <c r="BQ49" s="195">
        <v>1</v>
      </c>
      <c r="BR49" s="195">
        <v>3</v>
      </c>
      <c r="BS49" s="186" t="s">
        <v>95</v>
      </c>
      <c r="BT49" s="186" t="s">
        <v>98</v>
      </c>
      <c r="BU49" s="130">
        <v>9</v>
      </c>
      <c r="BV49" s="176" t="s">
        <v>116</v>
      </c>
    </row>
    <row r="50" spans="1:74">
      <c r="A50" s="210">
        <v>7.6</v>
      </c>
      <c r="B50" s="274">
        <v>1.0197368421052633</v>
      </c>
      <c r="C50" s="210">
        <v>2</v>
      </c>
      <c r="D50" s="210">
        <v>3</v>
      </c>
      <c r="E50" s="277" t="s">
        <v>96</v>
      </c>
      <c r="F50" s="277" t="s">
        <v>98</v>
      </c>
      <c r="G50" s="130">
        <v>11</v>
      </c>
      <c r="H50" s="31" t="s">
        <v>116</v>
      </c>
      <c r="W50" s="203">
        <v>16.5</v>
      </c>
      <c r="X50" s="273">
        <v>0.82424242424242422</v>
      </c>
      <c r="Y50" s="195">
        <v>1</v>
      </c>
      <c r="Z50" s="195">
        <v>4</v>
      </c>
      <c r="AA50" s="186" t="s">
        <v>97</v>
      </c>
      <c r="AB50" s="186" t="s">
        <v>98</v>
      </c>
      <c r="AC50" s="130">
        <v>18</v>
      </c>
      <c r="AD50" s="176" t="s">
        <v>116</v>
      </c>
      <c r="AS50" s="204">
        <v>5.8</v>
      </c>
      <c r="AT50" s="274">
        <v>1.3362068965517242</v>
      </c>
      <c r="AU50" s="138">
        <v>1</v>
      </c>
      <c r="AV50" s="138">
        <v>3</v>
      </c>
      <c r="AW50" s="130" t="s">
        <v>97</v>
      </c>
      <c r="AX50" s="130" t="s">
        <v>98</v>
      </c>
      <c r="AY50" s="130">
        <v>9</v>
      </c>
      <c r="AZ50" s="176" t="s">
        <v>116</v>
      </c>
      <c r="BD50" s="210">
        <v>6.2</v>
      </c>
      <c r="BE50" s="274">
        <v>1.25</v>
      </c>
      <c r="BF50" s="210">
        <v>1</v>
      </c>
      <c r="BG50" s="210">
        <v>4</v>
      </c>
      <c r="BH50" s="277" t="s">
        <v>96</v>
      </c>
      <c r="BI50" s="277" t="s">
        <v>98</v>
      </c>
      <c r="BJ50" s="130">
        <v>11</v>
      </c>
      <c r="BK50" s="31" t="s">
        <v>116</v>
      </c>
      <c r="BL50" s="177"/>
      <c r="BM50" s="177"/>
      <c r="BN50" s="177"/>
      <c r="BO50" s="203">
        <v>5.4</v>
      </c>
      <c r="BP50" s="273">
        <v>1.4351851851851851</v>
      </c>
      <c r="BQ50" s="195">
        <v>1</v>
      </c>
      <c r="BR50" s="195">
        <v>3</v>
      </c>
      <c r="BS50" s="186" t="s">
        <v>97</v>
      </c>
      <c r="BT50" s="186" t="s">
        <v>98</v>
      </c>
      <c r="BU50" s="130">
        <v>9</v>
      </c>
      <c r="BV50" s="176" t="s">
        <v>116</v>
      </c>
    </row>
    <row r="51" spans="1:74">
      <c r="A51" s="210">
        <v>9.1</v>
      </c>
      <c r="B51" s="274">
        <v>0.85164835164835173</v>
      </c>
      <c r="C51" s="210">
        <v>2</v>
      </c>
      <c r="D51" s="210">
        <v>3</v>
      </c>
      <c r="E51" s="277" t="s">
        <v>96</v>
      </c>
      <c r="F51" s="277" t="s">
        <v>98</v>
      </c>
      <c r="G51" s="130">
        <v>11</v>
      </c>
      <c r="H51" s="31" t="s">
        <v>116</v>
      </c>
      <c r="W51" s="204">
        <v>17.2</v>
      </c>
      <c r="X51" s="274">
        <v>0.79069767441860461</v>
      </c>
      <c r="Y51" s="138">
        <v>1</v>
      </c>
      <c r="Z51" s="138">
        <v>4</v>
      </c>
      <c r="AA51" s="130" t="s">
        <v>97</v>
      </c>
      <c r="AB51" s="130" t="s">
        <v>98</v>
      </c>
      <c r="AC51" s="130">
        <v>18</v>
      </c>
      <c r="AD51" s="176" t="s">
        <v>116</v>
      </c>
      <c r="AS51" s="204">
        <v>5.7</v>
      </c>
      <c r="AT51" s="274">
        <v>1.3596491228070176</v>
      </c>
      <c r="AU51" s="138">
        <v>1</v>
      </c>
      <c r="AV51" s="138">
        <v>3</v>
      </c>
      <c r="AW51" s="130" t="s">
        <v>97</v>
      </c>
      <c r="AX51" s="130" t="s">
        <v>98</v>
      </c>
      <c r="AY51" s="130">
        <v>9</v>
      </c>
      <c r="AZ51" s="176" t="s">
        <v>116</v>
      </c>
      <c r="BD51" s="210">
        <v>9.1</v>
      </c>
      <c r="BE51" s="274">
        <v>0.85164835164835173</v>
      </c>
      <c r="BF51" s="210">
        <v>2</v>
      </c>
      <c r="BG51" s="210">
        <v>4</v>
      </c>
      <c r="BH51" s="277" t="s">
        <v>96</v>
      </c>
      <c r="BI51" s="277" t="s">
        <v>98</v>
      </c>
      <c r="BJ51" s="130">
        <v>11</v>
      </c>
      <c r="BK51" s="31" t="s">
        <v>116</v>
      </c>
      <c r="BL51" s="177"/>
      <c r="BM51" s="177"/>
      <c r="BN51" s="177"/>
      <c r="BO51" s="204">
        <v>6.7</v>
      </c>
      <c r="BP51" s="274">
        <v>1.1567164179104477</v>
      </c>
      <c r="BQ51" s="138">
        <v>1</v>
      </c>
      <c r="BR51" s="138">
        <v>3</v>
      </c>
      <c r="BS51" s="130" t="s">
        <v>97</v>
      </c>
      <c r="BT51" s="130" t="s">
        <v>98</v>
      </c>
      <c r="BU51" s="130">
        <v>9</v>
      </c>
      <c r="BV51" s="176" t="s">
        <v>116</v>
      </c>
    </row>
    <row r="52" spans="1:74">
      <c r="A52" s="210">
        <v>6.1</v>
      </c>
      <c r="B52" s="274">
        <v>1.2704918032786885</v>
      </c>
      <c r="C52" s="210">
        <v>2</v>
      </c>
      <c r="D52" s="210">
        <v>3</v>
      </c>
      <c r="E52" s="277" t="s">
        <v>96</v>
      </c>
      <c r="F52" s="277" t="s">
        <v>98</v>
      </c>
      <c r="G52" s="130">
        <v>11</v>
      </c>
      <c r="H52" s="31" t="s">
        <v>116</v>
      </c>
      <c r="W52" s="195">
        <v>15.1</v>
      </c>
      <c r="X52" s="273">
        <v>0.51324503311258274</v>
      </c>
      <c r="Y52" s="195">
        <v>1</v>
      </c>
      <c r="Z52" s="195">
        <v>4</v>
      </c>
      <c r="AA52" s="186" t="s">
        <v>97</v>
      </c>
      <c r="AB52" s="186" t="s">
        <v>98</v>
      </c>
      <c r="AC52" s="130">
        <v>19</v>
      </c>
      <c r="AD52" s="31" t="s">
        <v>116</v>
      </c>
      <c r="AS52" s="204">
        <v>5.0999999999999996</v>
      </c>
      <c r="AT52" s="274">
        <v>1.5196078431372551</v>
      </c>
      <c r="AU52" s="138">
        <v>1</v>
      </c>
      <c r="AV52" s="138">
        <v>3</v>
      </c>
      <c r="AW52" s="130" t="s">
        <v>97</v>
      </c>
      <c r="AX52" s="130" t="s">
        <v>98</v>
      </c>
      <c r="AY52" s="130">
        <v>9</v>
      </c>
      <c r="AZ52" s="176" t="s">
        <v>116</v>
      </c>
      <c r="BD52" s="210">
        <v>7.6</v>
      </c>
      <c r="BE52" s="274">
        <v>1.0197368421052633</v>
      </c>
      <c r="BF52" s="210">
        <v>2</v>
      </c>
      <c r="BG52" s="210">
        <v>3</v>
      </c>
      <c r="BH52" s="277" t="s">
        <v>96</v>
      </c>
      <c r="BI52" s="277" t="s">
        <v>98</v>
      </c>
      <c r="BJ52" s="130">
        <v>11</v>
      </c>
      <c r="BK52" s="31" t="s">
        <v>116</v>
      </c>
      <c r="BL52" s="177"/>
      <c r="BM52" s="177"/>
      <c r="BN52" s="177"/>
      <c r="BO52" s="204">
        <v>6.2</v>
      </c>
      <c r="BP52" s="274">
        <v>1.25</v>
      </c>
      <c r="BQ52" s="138">
        <v>2</v>
      </c>
      <c r="BR52" s="138">
        <v>3</v>
      </c>
      <c r="BS52" s="130" t="s">
        <v>97</v>
      </c>
      <c r="BT52" s="130" t="s">
        <v>98</v>
      </c>
      <c r="BU52" s="130">
        <v>9</v>
      </c>
      <c r="BV52" s="176" t="s">
        <v>116</v>
      </c>
    </row>
    <row r="53" spans="1:74">
      <c r="A53" s="210">
        <v>6.4</v>
      </c>
      <c r="B53" s="274">
        <v>1.2109375</v>
      </c>
      <c r="C53" s="210">
        <v>2</v>
      </c>
      <c r="D53" s="210">
        <v>3</v>
      </c>
      <c r="E53" s="277" t="s">
        <v>96</v>
      </c>
      <c r="F53" s="277" t="s">
        <v>98</v>
      </c>
      <c r="G53" s="130">
        <v>11</v>
      </c>
      <c r="H53" s="31" t="s">
        <v>116</v>
      </c>
      <c r="W53" s="138">
        <v>7.1</v>
      </c>
      <c r="X53" s="274">
        <v>1.091549295774648</v>
      </c>
      <c r="Y53" s="138">
        <v>2</v>
      </c>
      <c r="Z53" s="138">
        <v>4</v>
      </c>
      <c r="AA53" s="130" t="s">
        <v>97</v>
      </c>
      <c r="AB53" s="130" t="s">
        <v>98</v>
      </c>
      <c r="AC53" s="130">
        <v>19</v>
      </c>
      <c r="AD53" s="31" t="s">
        <v>116</v>
      </c>
      <c r="AS53" s="204">
        <v>5.6</v>
      </c>
      <c r="AT53" s="274">
        <v>1.3839285714285716</v>
      </c>
      <c r="AU53" s="138">
        <v>1</v>
      </c>
      <c r="AV53" s="138">
        <v>3</v>
      </c>
      <c r="AW53" s="130" t="s">
        <v>97</v>
      </c>
      <c r="AX53" s="130" t="s">
        <v>98</v>
      </c>
      <c r="AY53" s="130">
        <v>9</v>
      </c>
      <c r="AZ53" s="176" t="s">
        <v>116</v>
      </c>
      <c r="BD53" s="210">
        <v>9.1</v>
      </c>
      <c r="BE53" s="274">
        <v>0.85164835164835173</v>
      </c>
      <c r="BF53" s="210">
        <v>2</v>
      </c>
      <c r="BG53" s="210">
        <v>3</v>
      </c>
      <c r="BH53" s="277" t="s">
        <v>96</v>
      </c>
      <c r="BI53" s="277" t="s">
        <v>98</v>
      </c>
      <c r="BJ53" s="130">
        <v>11</v>
      </c>
      <c r="BK53" s="31" t="s">
        <v>116</v>
      </c>
      <c r="BL53" s="177"/>
      <c r="BM53" s="177"/>
      <c r="BN53" s="177"/>
      <c r="BO53" s="204">
        <v>6.4</v>
      </c>
      <c r="BP53" s="274">
        <v>1.2109375</v>
      </c>
      <c r="BQ53" s="138">
        <v>1</v>
      </c>
      <c r="BR53" s="138">
        <v>4</v>
      </c>
      <c r="BS53" s="130" t="s">
        <v>97</v>
      </c>
      <c r="BT53" s="130" t="s">
        <v>98</v>
      </c>
      <c r="BU53" s="130">
        <v>9</v>
      </c>
      <c r="BV53" s="176" t="s">
        <v>116</v>
      </c>
    </row>
    <row r="54" spans="1:74">
      <c r="A54" s="210">
        <v>11.6</v>
      </c>
      <c r="B54" s="274">
        <v>0.6681034482758621</v>
      </c>
      <c r="C54" s="210">
        <v>2</v>
      </c>
      <c r="D54" s="210">
        <v>3</v>
      </c>
      <c r="E54" s="277" t="s">
        <v>96</v>
      </c>
      <c r="F54" s="277" t="s">
        <v>98</v>
      </c>
      <c r="G54" s="130">
        <v>11</v>
      </c>
      <c r="H54" s="31" t="s">
        <v>116</v>
      </c>
      <c r="W54" s="195">
        <v>13</v>
      </c>
      <c r="X54" s="273">
        <v>1.0461538461538462</v>
      </c>
      <c r="Y54" s="195">
        <v>1</v>
      </c>
      <c r="Z54" s="195">
        <v>4</v>
      </c>
      <c r="AA54" s="186" t="s">
        <v>97</v>
      </c>
      <c r="AB54" s="186" t="s">
        <v>98</v>
      </c>
      <c r="AC54" s="130">
        <v>19</v>
      </c>
      <c r="AD54" s="31" t="s">
        <v>116</v>
      </c>
      <c r="AS54" s="204">
        <v>6.6</v>
      </c>
      <c r="AT54" s="274">
        <v>1.1742424242424243</v>
      </c>
      <c r="AU54" s="138">
        <v>1</v>
      </c>
      <c r="AV54" s="138">
        <v>3</v>
      </c>
      <c r="AW54" s="130" t="s">
        <v>97</v>
      </c>
      <c r="AX54" s="130" t="s">
        <v>98</v>
      </c>
      <c r="AY54" s="130">
        <v>9</v>
      </c>
      <c r="AZ54" s="176" t="s">
        <v>116</v>
      </c>
      <c r="BD54" s="210">
        <v>6.1</v>
      </c>
      <c r="BE54" s="274">
        <v>1.2704918032786885</v>
      </c>
      <c r="BF54" s="210">
        <v>2</v>
      </c>
      <c r="BG54" s="210">
        <v>3</v>
      </c>
      <c r="BH54" s="277" t="s">
        <v>96</v>
      </c>
      <c r="BI54" s="277" t="s">
        <v>98</v>
      </c>
      <c r="BJ54" s="130">
        <v>11</v>
      </c>
      <c r="BK54" s="31" t="s">
        <v>116</v>
      </c>
      <c r="BL54" s="177"/>
      <c r="BM54" s="177"/>
      <c r="BN54" s="177"/>
      <c r="BO54" s="204">
        <v>6.3</v>
      </c>
      <c r="BP54" s="274">
        <v>1.2301587301587302</v>
      </c>
      <c r="BQ54" s="138">
        <v>1</v>
      </c>
      <c r="BR54" s="138">
        <v>3</v>
      </c>
      <c r="BS54" s="130" t="s">
        <v>97</v>
      </c>
      <c r="BT54" s="130" t="s">
        <v>98</v>
      </c>
      <c r="BU54" s="130">
        <v>9</v>
      </c>
      <c r="BV54" s="176" t="s">
        <v>116</v>
      </c>
    </row>
    <row r="55" spans="1:74">
      <c r="A55" s="210">
        <v>7.3</v>
      </c>
      <c r="B55" s="274">
        <v>1.0616438356164384</v>
      </c>
      <c r="C55" s="210">
        <v>1</v>
      </c>
      <c r="D55" s="210">
        <v>3</v>
      </c>
      <c r="E55" s="277" t="s">
        <v>96</v>
      </c>
      <c r="F55" s="277" t="s">
        <v>98</v>
      </c>
      <c r="G55" s="130">
        <v>11</v>
      </c>
      <c r="H55" s="31" t="s">
        <v>116</v>
      </c>
      <c r="W55" s="138">
        <v>6.7</v>
      </c>
      <c r="X55" s="274">
        <v>1.1567164179104477</v>
      </c>
      <c r="Y55" s="138">
        <v>1</v>
      </c>
      <c r="Z55" s="138">
        <v>4</v>
      </c>
      <c r="AA55" s="130" t="s">
        <v>97</v>
      </c>
      <c r="AB55" s="130" t="s">
        <v>98</v>
      </c>
      <c r="AC55" s="186">
        <v>20</v>
      </c>
      <c r="AD55" s="176" t="s">
        <v>116</v>
      </c>
      <c r="AS55" s="203">
        <v>9.3000000000000007</v>
      </c>
      <c r="AT55" s="273">
        <v>1.4623655913978493</v>
      </c>
      <c r="AU55" s="195">
        <v>3</v>
      </c>
      <c r="AV55" s="195">
        <v>3</v>
      </c>
      <c r="AW55" s="186" t="s">
        <v>97</v>
      </c>
      <c r="AX55" s="186" t="s">
        <v>98</v>
      </c>
      <c r="AY55" s="130">
        <v>9</v>
      </c>
      <c r="AZ55" s="176" t="s">
        <v>116</v>
      </c>
      <c r="BD55" s="210">
        <v>6.4</v>
      </c>
      <c r="BE55" s="274">
        <v>1.2109375</v>
      </c>
      <c r="BF55" s="210">
        <v>2</v>
      </c>
      <c r="BG55" s="210">
        <v>3</v>
      </c>
      <c r="BH55" s="277" t="s">
        <v>96</v>
      </c>
      <c r="BI55" s="277" t="s">
        <v>98</v>
      </c>
      <c r="BJ55" s="130">
        <v>11</v>
      </c>
      <c r="BK55" s="31" t="s">
        <v>116</v>
      </c>
      <c r="BL55" s="177"/>
      <c r="BM55" s="177"/>
      <c r="BN55" s="177"/>
      <c r="BO55" s="204">
        <v>4.9000000000000004</v>
      </c>
      <c r="BP55" s="274">
        <v>1.5816326530612244</v>
      </c>
      <c r="BQ55" s="138">
        <v>1</v>
      </c>
      <c r="BR55" s="138">
        <v>3</v>
      </c>
      <c r="BS55" s="130" t="s">
        <v>97</v>
      </c>
      <c r="BT55" s="130" t="s">
        <v>98</v>
      </c>
      <c r="BU55" s="130">
        <v>9</v>
      </c>
      <c r="BV55" s="176" t="s">
        <v>116</v>
      </c>
    </row>
    <row r="56" spans="1:74">
      <c r="A56" s="210">
        <v>8.6999999999999993</v>
      </c>
      <c r="B56" s="274">
        <v>0.8908045977011495</v>
      </c>
      <c r="C56" s="210">
        <v>1</v>
      </c>
      <c r="D56" s="210">
        <v>3</v>
      </c>
      <c r="E56" s="277" t="s">
        <v>96</v>
      </c>
      <c r="F56" s="277" t="s">
        <v>98</v>
      </c>
      <c r="G56" s="130">
        <v>11</v>
      </c>
      <c r="H56" s="31" t="s">
        <v>116</v>
      </c>
      <c r="W56" s="138">
        <v>6.5</v>
      </c>
      <c r="X56" s="274">
        <v>1.1923076923076923</v>
      </c>
      <c r="Y56" s="138">
        <v>2</v>
      </c>
      <c r="Z56" s="138">
        <v>4</v>
      </c>
      <c r="AA56" s="130" t="s">
        <v>97</v>
      </c>
      <c r="AB56" s="130" t="s">
        <v>98</v>
      </c>
      <c r="AC56" s="186">
        <v>20</v>
      </c>
      <c r="AD56" s="176" t="s">
        <v>116</v>
      </c>
      <c r="AS56" s="203">
        <v>7.7</v>
      </c>
      <c r="AT56" s="273">
        <v>1.7662337662337662</v>
      </c>
      <c r="AU56" s="195">
        <v>1</v>
      </c>
      <c r="AV56" s="195">
        <v>3</v>
      </c>
      <c r="AW56" s="186" t="s">
        <v>97</v>
      </c>
      <c r="AX56" s="186" t="s">
        <v>98</v>
      </c>
      <c r="AY56" s="130">
        <v>9</v>
      </c>
      <c r="AZ56" s="176" t="s">
        <v>116</v>
      </c>
      <c r="BD56" s="210">
        <v>11.6</v>
      </c>
      <c r="BE56" s="274">
        <v>0.6681034482758621</v>
      </c>
      <c r="BF56" s="210">
        <v>2</v>
      </c>
      <c r="BG56" s="210">
        <v>3</v>
      </c>
      <c r="BH56" s="277" t="s">
        <v>96</v>
      </c>
      <c r="BI56" s="277" t="s">
        <v>98</v>
      </c>
      <c r="BJ56" s="130">
        <v>11</v>
      </c>
      <c r="BK56" s="31" t="s">
        <v>116</v>
      </c>
      <c r="BL56" s="177"/>
      <c r="BM56" s="177"/>
      <c r="BN56" s="177"/>
      <c r="BO56" s="204">
        <v>7.9</v>
      </c>
      <c r="BP56" s="274">
        <v>0.98101265822784811</v>
      </c>
      <c r="BQ56" s="138">
        <v>2</v>
      </c>
      <c r="BR56" s="138">
        <v>5</v>
      </c>
      <c r="BS56" s="130" t="s">
        <v>97</v>
      </c>
      <c r="BT56" s="130" t="s">
        <v>98</v>
      </c>
      <c r="BU56" s="130">
        <v>9</v>
      </c>
      <c r="BV56" s="176" t="s">
        <v>116</v>
      </c>
    </row>
    <row r="57" spans="1:74">
      <c r="A57" s="209">
        <v>13.1</v>
      </c>
      <c r="B57" s="273">
        <v>1.0381679389312977</v>
      </c>
      <c r="C57" s="209">
        <v>2</v>
      </c>
      <c r="D57" s="209">
        <v>3</v>
      </c>
      <c r="E57" s="276" t="s">
        <v>96</v>
      </c>
      <c r="F57" s="276" t="s">
        <v>98</v>
      </c>
      <c r="G57" s="130">
        <v>11</v>
      </c>
      <c r="H57" s="31" t="s">
        <v>116</v>
      </c>
      <c r="W57" s="206">
        <v>9.6999999999999993</v>
      </c>
      <c r="X57" s="273">
        <v>0.7989690721649485</v>
      </c>
      <c r="Y57" s="212">
        <v>1</v>
      </c>
      <c r="Z57" s="212">
        <v>4</v>
      </c>
      <c r="AA57" s="278" t="s">
        <v>97</v>
      </c>
      <c r="AB57" s="278" t="s">
        <v>98</v>
      </c>
      <c r="AC57" s="186">
        <v>8</v>
      </c>
      <c r="AD57" s="176" t="s">
        <v>122</v>
      </c>
      <c r="AS57" s="203">
        <v>8.6</v>
      </c>
      <c r="AT57" s="273">
        <v>1.5813953488372092</v>
      </c>
      <c r="AU57" s="195">
        <v>1</v>
      </c>
      <c r="AV57" s="195">
        <v>3</v>
      </c>
      <c r="AW57" s="186" t="s">
        <v>97</v>
      </c>
      <c r="AX57" s="186" t="s">
        <v>98</v>
      </c>
      <c r="AY57" s="130">
        <v>9</v>
      </c>
      <c r="AZ57" s="176" t="s">
        <v>116</v>
      </c>
      <c r="BD57" s="210">
        <v>7.3</v>
      </c>
      <c r="BE57" s="274">
        <v>1.0616438356164384</v>
      </c>
      <c r="BF57" s="210">
        <v>1</v>
      </c>
      <c r="BG57" s="210">
        <v>3</v>
      </c>
      <c r="BH57" s="277" t="s">
        <v>96</v>
      </c>
      <c r="BI57" s="277" t="s">
        <v>98</v>
      </c>
      <c r="BJ57" s="130">
        <v>11</v>
      </c>
      <c r="BK57" s="31" t="s">
        <v>116</v>
      </c>
      <c r="BL57" s="177"/>
      <c r="BM57" s="177"/>
      <c r="BN57" s="177"/>
      <c r="BO57" s="204">
        <v>4.9000000000000004</v>
      </c>
      <c r="BP57" s="274">
        <v>1.5816326530612244</v>
      </c>
      <c r="BQ57" s="138">
        <v>1</v>
      </c>
      <c r="BR57" s="138">
        <v>3</v>
      </c>
      <c r="BS57" s="130" t="s">
        <v>97</v>
      </c>
      <c r="BT57" s="130" t="s">
        <v>98</v>
      </c>
      <c r="BU57" s="130">
        <v>9</v>
      </c>
      <c r="BV57" s="176" t="s">
        <v>116</v>
      </c>
    </row>
    <row r="58" spans="1:74">
      <c r="A58" s="210">
        <v>7.4</v>
      </c>
      <c r="B58" s="274">
        <v>1.8378378378378377</v>
      </c>
      <c r="C58" s="210">
        <v>1</v>
      </c>
      <c r="D58" s="210">
        <v>3</v>
      </c>
      <c r="E58" s="277" t="s">
        <v>96</v>
      </c>
      <c r="F58" s="277" t="s">
        <v>98</v>
      </c>
      <c r="G58" s="130">
        <v>11</v>
      </c>
      <c r="H58" s="31" t="s">
        <v>116</v>
      </c>
      <c r="W58" s="203">
        <v>8.1</v>
      </c>
      <c r="X58" s="273">
        <v>0.95679012345679015</v>
      </c>
      <c r="Y58" s="195">
        <v>1</v>
      </c>
      <c r="Z58" s="195">
        <v>4</v>
      </c>
      <c r="AA58" s="186" t="s">
        <v>97</v>
      </c>
      <c r="AB58" s="186" t="s">
        <v>98</v>
      </c>
      <c r="AC58" s="186">
        <v>10</v>
      </c>
      <c r="AD58" s="176" t="s">
        <v>122</v>
      </c>
      <c r="AS58" s="203">
        <v>7.7</v>
      </c>
      <c r="AT58" s="273">
        <v>1.7662337662337662</v>
      </c>
      <c r="AU58" s="195">
        <v>1</v>
      </c>
      <c r="AV58" s="195">
        <v>3</v>
      </c>
      <c r="AW58" s="186" t="s">
        <v>97</v>
      </c>
      <c r="AX58" s="186" t="s">
        <v>98</v>
      </c>
      <c r="AY58" s="130">
        <v>9</v>
      </c>
      <c r="AZ58" s="176" t="s">
        <v>116</v>
      </c>
      <c r="BD58" s="210">
        <v>8.6999999999999993</v>
      </c>
      <c r="BE58" s="274">
        <v>0.8908045977011495</v>
      </c>
      <c r="BF58" s="210">
        <v>1</v>
      </c>
      <c r="BG58" s="210">
        <v>3</v>
      </c>
      <c r="BH58" s="277" t="s">
        <v>96</v>
      </c>
      <c r="BI58" s="277" t="s">
        <v>98</v>
      </c>
      <c r="BJ58" s="130">
        <v>11</v>
      </c>
      <c r="BK58" s="31" t="s">
        <v>116</v>
      </c>
      <c r="BL58" s="177"/>
      <c r="BM58" s="177"/>
      <c r="BN58" s="177"/>
      <c r="BO58" s="204">
        <v>5.8</v>
      </c>
      <c r="BP58" s="274">
        <v>1.3362068965517242</v>
      </c>
      <c r="BQ58" s="138">
        <v>1</v>
      </c>
      <c r="BR58" s="138">
        <v>3</v>
      </c>
      <c r="BS58" s="130" t="s">
        <v>97</v>
      </c>
      <c r="BT58" s="130" t="s">
        <v>98</v>
      </c>
      <c r="BU58" s="130">
        <v>9</v>
      </c>
      <c r="BV58" s="176" t="s">
        <v>116</v>
      </c>
    </row>
    <row r="59" spans="1:74">
      <c r="A59" s="210">
        <v>8.5</v>
      </c>
      <c r="B59" s="274">
        <v>1.5999999999999999</v>
      </c>
      <c r="C59" s="210">
        <v>1</v>
      </c>
      <c r="D59" s="210">
        <v>3</v>
      </c>
      <c r="E59" s="277" t="s">
        <v>96</v>
      </c>
      <c r="F59" s="277" t="s">
        <v>98</v>
      </c>
      <c r="G59" s="130">
        <v>11</v>
      </c>
      <c r="H59" s="31" t="s">
        <v>116</v>
      </c>
      <c r="W59" s="204">
        <v>10.4</v>
      </c>
      <c r="X59" s="274">
        <v>1.3076923076923077</v>
      </c>
      <c r="Y59" s="138">
        <v>2</v>
      </c>
      <c r="Z59" s="138">
        <v>4</v>
      </c>
      <c r="AA59" s="130" t="s">
        <v>97</v>
      </c>
      <c r="AB59" s="130" t="s">
        <v>98</v>
      </c>
      <c r="AC59" s="186">
        <v>10</v>
      </c>
      <c r="AD59" s="176" t="s">
        <v>122</v>
      </c>
      <c r="AS59" s="203">
        <v>9.4</v>
      </c>
      <c r="AT59" s="273">
        <v>1.4468085106382977</v>
      </c>
      <c r="AU59" s="195">
        <v>1</v>
      </c>
      <c r="AV59" s="195">
        <v>3</v>
      </c>
      <c r="AW59" s="186" t="s">
        <v>97</v>
      </c>
      <c r="AX59" s="186" t="s">
        <v>98</v>
      </c>
      <c r="AY59" s="130">
        <v>9</v>
      </c>
      <c r="AZ59" s="176" t="s">
        <v>116</v>
      </c>
      <c r="BD59" s="209">
        <v>13.1</v>
      </c>
      <c r="BE59" s="273">
        <v>1.0381679389312977</v>
      </c>
      <c r="BF59" s="209">
        <v>2</v>
      </c>
      <c r="BG59" s="209">
        <v>3</v>
      </c>
      <c r="BH59" s="276" t="s">
        <v>96</v>
      </c>
      <c r="BI59" s="276" t="s">
        <v>98</v>
      </c>
      <c r="BJ59" s="130">
        <v>11</v>
      </c>
      <c r="BK59" s="31" t="s">
        <v>116</v>
      </c>
      <c r="BL59" s="177"/>
      <c r="BM59" s="177"/>
      <c r="BN59" s="177"/>
      <c r="BO59" s="204">
        <v>5.7</v>
      </c>
      <c r="BP59" s="274">
        <v>1.3596491228070176</v>
      </c>
      <c r="BQ59" s="138">
        <v>1</v>
      </c>
      <c r="BR59" s="138">
        <v>3</v>
      </c>
      <c r="BS59" s="130" t="s">
        <v>97</v>
      </c>
      <c r="BT59" s="130" t="s">
        <v>98</v>
      </c>
      <c r="BU59" s="130">
        <v>9</v>
      </c>
      <c r="BV59" s="176" t="s">
        <v>116</v>
      </c>
    </row>
    <row r="60" spans="1:74">
      <c r="A60" s="210">
        <v>8.9</v>
      </c>
      <c r="B60" s="274">
        <v>1.5280898876404494</v>
      </c>
      <c r="C60" s="210">
        <v>2</v>
      </c>
      <c r="D60" s="210">
        <v>3</v>
      </c>
      <c r="E60" s="277" t="s">
        <v>114</v>
      </c>
      <c r="F60" s="277" t="s">
        <v>98</v>
      </c>
      <c r="G60" s="130">
        <v>11</v>
      </c>
      <c r="H60" s="31" t="s">
        <v>116</v>
      </c>
      <c r="W60" s="204">
        <v>9.6999999999999993</v>
      </c>
      <c r="X60" s="274">
        <v>1.4020618556701032</v>
      </c>
      <c r="Y60" s="138">
        <v>1</v>
      </c>
      <c r="Z60" s="138">
        <v>4</v>
      </c>
      <c r="AA60" s="130" t="s">
        <v>97</v>
      </c>
      <c r="AB60" s="130" t="s">
        <v>77</v>
      </c>
      <c r="AC60" s="186">
        <v>10</v>
      </c>
      <c r="AD60" s="176" t="s">
        <v>122</v>
      </c>
      <c r="AS60" s="204">
        <v>9.6</v>
      </c>
      <c r="AT60" s="274">
        <v>1.4166666666666667</v>
      </c>
      <c r="AU60" s="138">
        <v>1</v>
      </c>
      <c r="AV60" s="138">
        <v>3</v>
      </c>
      <c r="AW60" s="130" t="s">
        <v>97</v>
      </c>
      <c r="AX60" s="130" t="s">
        <v>99</v>
      </c>
      <c r="AY60" s="130">
        <v>9</v>
      </c>
      <c r="AZ60" s="176" t="s">
        <v>116</v>
      </c>
      <c r="BD60" s="210">
        <v>7.4</v>
      </c>
      <c r="BE60" s="274">
        <v>1.8378378378378377</v>
      </c>
      <c r="BF60" s="210">
        <v>1</v>
      </c>
      <c r="BG60" s="210">
        <v>3</v>
      </c>
      <c r="BH60" s="277" t="s">
        <v>96</v>
      </c>
      <c r="BI60" s="277" t="s">
        <v>98</v>
      </c>
      <c r="BJ60" s="130">
        <v>11</v>
      </c>
      <c r="BK60" s="31" t="s">
        <v>116</v>
      </c>
      <c r="BL60" s="177"/>
      <c r="BM60" s="177"/>
      <c r="BN60" s="177"/>
      <c r="BO60" s="204">
        <v>10.199999999999999</v>
      </c>
      <c r="BP60" s="274">
        <v>0.75980392156862753</v>
      </c>
      <c r="BQ60" s="138">
        <v>1</v>
      </c>
      <c r="BR60" s="138">
        <v>4</v>
      </c>
      <c r="BS60" s="130" t="s">
        <v>97</v>
      </c>
      <c r="BT60" s="130" t="s">
        <v>98</v>
      </c>
      <c r="BU60" s="130">
        <v>9</v>
      </c>
      <c r="BV60" s="176" t="s">
        <v>116</v>
      </c>
    </row>
    <row r="61" spans="1:74">
      <c r="A61" s="204">
        <v>9.1</v>
      </c>
      <c r="B61" s="274">
        <v>0.85164835164835173</v>
      </c>
      <c r="C61" s="138">
        <v>2</v>
      </c>
      <c r="D61" s="138">
        <v>3</v>
      </c>
      <c r="E61" s="130" t="s">
        <v>96</v>
      </c>
      <c r="F61" s="130" t="s">
        <v>98</v>
      </c>
      <c r="G61" s="130">
        <v>12</v>
      </c>
      <c r="H61" s="176" t="s">
        <v>116</v>
      </c>
      <c r="W61" s="206">
        <v>6.8</v>
      </c>
      <c r="X61" s="273">
        <v>1.1397058823529411</v>
      </c>
      <c r="Y61" s="212">
        <v>1</v>
      </c>
      <c r="Z61" s="212">
        <v>4</v>
      </c>
      <c r="AA61" s="278" t="s">
        <v>97</v>
      </c>
      <c r="AB61" s="278" t="s">
        <v>98</v>
      </c>
      <c r="AC61" s="186">
        <v>11</v>
      </c>
      <c r="AD61" s="176" t="s">
        <v>122</v>
      </c>
      <c r="AS61" s="204">
        <v>9.1999999999999993</v>
      </c>
      <c r="AT61" s="274">
        <v>1.4782608695652175</v>
      </c>
      <c r="AU61" s="138">
        <v>2</v>
      </c>
      <c r="AV61" s="138">
        <v>3</v>
      </c>
      <c r="AW61" s="130" t="s">
        <v>97</v>
      </c>
      <c r="AX61" s="130" t="s">
        <v>98</v>
      </c>
      <c r="AY61" s="130">
        <v>9</v>
      </c>
      <c r="AZ61" s="176" t="s">
        <v>116</v>
      </c>
      <c r="BD61" s="210">
        <v>8.5</v>
      </c>
      <c r="BE61" s="274">
        <v>1.5999999999999999</v>
      </c>
      <c r="BF61" s="210">
        <v>1</v>
      </c>
      <c r="BG61" s="210">
        <v>3</v>
      </c>
      <c r="BH61" s="277" t="s">
        <v>96</v>
      </c>
      <c r="BI61" s="277" t="s">
        <v>98</v>
      </c>
      <c r="BJ61" s="130">
        <v>11</v>
      </c>
      <c r="BK61" s="31" t="s">
        <v>116</v>
      </c>
      <c r="BL61" s="177"/>
      <c r="BM61" s="177"/>
      <c r="BN61" s="177"/>
      <c r="BO61" s="204">
        <v>5.0999999999999996</v>
      </c>
      <c r="BP61" s="274">
        <v>1.5196078431372551</v>
      </c>
      <c r="BQ61" s="138">
        <v>1</v>
      </c>
      <c r="BR61" s="138">
        <v>3</v>
      </c>
      <c r="BS61" s="130" t="s">
        <v>97</v>
      </c>
      <c r="BT61" s="130" t="s">
        <v>98</v>
      </c>
      <c r="BU61" s="130">
        <v>9</v>
      </c>
      <c r="BV61" s="176" t="s">
        <v>116</v>
      </c>
    </row>
    <row r="62" spans="1:74">
      <c r="A62" s="204">
        <v>6.5</v>
      </c>
      <c r="B62" s="274">
        <v>1.1923076923076923</v>
      </c>
      <c r="C62" s="138">
        <v>1</v>
      </c>
      <c r="D62" s="138">
        <v>3</v>
      </c>
      <c r="E62" s="130" t="s">
        <v>96</v>
      </c>
      <c r="F62" s="130" t="s">
        <v>98</v>
      </c>
      <c r="G62" s="130">
        <v>12</v>
      </c>
      <c r="H62" s="176" t="s">
        <v>116</v>
      </c>
      <c r="W62" s="207">
        <v>7.9</v>
      </c>
      <c r="X62" s="274">
        <v>0.98101265822784811</v>
      </c>
      <c r="Y62" s="213">
        <v>1</v>
      </c>
      <c r="Z62" s="213">
        <v>4</v>
      </c>
      <c r="AA62" s="279" t="s">
        <v>97</v>
      </c>
      <c r="AB62" s="279" t="s">
        <v>98</v>
      </c>
      <c r="AC62" s="186">
        <v>11</v>
      </c>
      <c r="AD62" s="176" t="s">
        <v>122</v>
      </c>
      <c r="AS62" s="204">
        <v>8.1999999999999993</v>
      </c>
      <c r="AT62" s="274">
        <v>1.6585365853658538</v>
      </c>
      <c r="AU62" s="138">
        <v>1</v>
      </c>
      <c r="AV62" s="138">
        <v>3</v>
      </c>
      <c r="AW62" s="130" t="s">
        <v>97</v>
      </c>
      <c r="AX62" s="130" t="s">
        <v>98</v>
      </c>
      <c r="AY62" s="130">
        <v>9</v>
      </c>
      <c r="AZ62" s="176" t="s">
        <v>116</v>
      </c>
      <c r="BD62" s="210">
        <v>8.9</v>
      </c>
      <c r="BE62" s="274">
        <v>1.5280898876404494</v>
      </c>
      <c r="BF62" s="210">
        <v>2</v>
      </c>
      <c r="BG62" s="210">
        <v>3</v>
      </c>
      <c r="BH62" s="277" t="s">
        <v>114</v>
      </c>
      <c r="BI62" s="277" t="s">
        <v>98</v>
      </c>
      <c r="BJ62" s="130">
        <v>11</v>
      </c>
      <c r="BK62" s="31" t="s">
        <v>116</v>
      </c>
      <c r="BL62" s="177"/>
      <c r="BM62" s="177"/>
      <c r="BN62" s="177"/>
      <c r="BO62" s="204">
        <v>5.6</v>
      </c>
      <c r="BP62" s="274">
        <v>1.3839285714285716</v>
      </c>
      <c r="BQ62" s="138">
        <v>1</v>
      </c>
      <c r="BR62" s="138">
        <v>3</v>
      </c>
      <c r="BS62" s="130" t="s">
        <v>97</v>
      </c>
      <c r="BT62" s="130" t="s">
        <v>98</v>
      </c>
      <c r="BU62" s="130">
        <v>9</v>
      </c>
      <c r="BV62" s="176" t="s">
        <v>116</v>
      </c>
    </row>
    <row r="63" spans="1:74">
      <c r="A63" s="204">
        <v>5.5</v>
      </c>
      <c r="B63" s="274">
        <v>1.4090909090909092</v>
      </c>
      <c r="C63" s="138">
        <v>2</v>
      </c>
      <c r="D63" s="138">
        <v>3</v>
      </c>
      <c r="E63" s="130" t="s">
        <v>96</v>
      </c>
      <c r="F63" s="130" t="s">
        <v>98</v>
      </c>
      <c r="G63" s="130">
        <v>12</v>
      </c>
      <c r="H63" s="176" t="s">
        <v>116</v>
      </c>
      <c r="W63" s="206">
        <v>9.9</v>
      </c>
      <c r="X63" s="273">
        <v>1.3737373737373737</v>
      </c>
      <c r="Y63" s="212">
        <v>1</v>
      </c>
      <c r="Z63" s="212">
        <v>4</v>
      </c>
      <c r="AA63" s="278" t="s">
        <v>97</v>
      </c>
      <c r="AB63" s="278" t="s">
        <v>98</v>
      </c>
      <c r="AC63" s="186">
        <v>11</v>
      </c>
      <c r="AD63" s="176" t="s">
        <v>122</v>
      </c>
      <c r="AS63" s="204">
        <v>8.8000000000000007</v>
      </c>
      <c r="AT63" s="274">
        <v>1.5454545454545452</v>
      </c>
      <c r="AU63" s="138">
        <v>1</v>
      </c>
      <c r="AV63" s="138">
        <v>3</v>
      </c>
      <c r="AW63" s="130" t="s">
        <v>97</v>
      </c>
      <c r="AX63" s="130" t="s">
        <v>98</v>
      </c>
      <c r="AY63" s="130">
        <v>9</v>
      </c>
      <c r="AZ63" s="176" t="s">
        <v>116</v>
      </c>
      <c r="BD63" s="204">
        <v>9.1</v>
      </c>
      <c r="BE63" s="274">
        <v>0.85164835164835173</v>
      </c>
      <c r="BF63" s="138">
        <v>2</v>
      </c>
      <c r="BG63" s="138">
        <v>3</v>
      </c>
      <c r="BH63" s="130" t="s">
        <v>96</v>
      </c>
      <c r="BI63" s="130" t="s">
        <v>98</v>
      </c>
      <c r="BJ63" s="130">
        <v>12</v>
      </c>
      <c r="BK63" s="176" t="s">
        <v>116</v>
      </c>
      <c r="BL63" s="508"/>
      <c r="BM63" s="508"/>
      <c r="BN63" s="508"/>
      <c r="BO63" s="204">
        <v>6.6</v>
      </c>
      <c r="BP63" s="274">
        <v>1.1742424242424243</v>
      </c>
      <c r="BQ63" s="138">
        <v>1</v>
      </c>
      <c r="BR63" s="138">
        <v>3</v>
      </c>
      <c r="BS63" s="130" t="s">
        <v>97</v>
      </c>
      <c r="BT63" s="130" t="s">
        <v>98</v>
      </c>
      <c r="BU63" s="130">
        <v>9</v>
      </c>
      <c r="BV63" s="176" t="s">
        <v>116</v>
      </c>
    </row>
    <row r="64" spans="1:74">
      <c r="A64" s="204">
        <v>10.4</v>
      </c>
      <c r="B64" s="274">
        <v>0.74519230769230771</v>
      </c>
      <c r="C64" s="138">
        <v>2</v>
      </c>
      <c r="D64" s="138">
        <v>3</v>
      </c>
      <c r="E64" s="130" t="s">
        <v>96</v>
      </c>
      <c r="F64" s="130" t="s">
        <v>98</v>
      </c>
      <c r="G64" s="130">
        <v>12</v>
      </c>
      <c r="H64" s="176" t="s">
        <v>116</v>
      </c>
      <c r="W64" s="206">
        <v>10.1</v>
      </c>
      <c r="X64" s="273">
        <v>1.3465346534653466</v>
      </c>
      <c r="Y64" s="212">
        <v>2</v>
      </c>
      <c r="Z64" s="212">
        <v>4</v>
      </c>
      <c r="AA64" s="278" t="s">
        <v>97</v>
      </c>
      <c r="AB64" s="278" t="s">
        <v>98</v>
      </c>
      <c r="AC64" s="186">
        <v>11</v>
      </c>
      <c r="AD64" s="176" t="s">
        <v>122</v>
      </c>
      <c r="AS64" s="204">
        <v>10.3</v>
      </c>
      <c r="AT64" s="274">
        <v>1.320388349514563</v>
      </c>
      <c r="AU64" s="138">
        <v>1</v>
      </c>
      <c r="AV64" s="138">
        <v>3</v>
      </c>
      <c r="AW64" s="130" t="s">
        <v>97</v>
      </c>
      <c r="AX64" s="130" t="s">
        <v>98</v>
      </c>
      <c r="AY64" s="130">
        <v>9</v>
      </c>
      <c r="AZ64" s="176" t="s">
        <v>116</v>
      </c>
      <c r="BD64" s="204">
        <v>6.5</v>
      </c>
      <c r="BE64" s="274">
        <v>1.1923076923076923</v>
      </c>
      <c r="BF64" s="138">
        <v>1</v>
      </c>
      <c r="BG64" s="138">
        <v>3</v>
      </c>
      <c r="BH64" s="130" t="s">
        <v>96</v>
      </c>
      <c r="BI64" s="130" t="s">
        <v>98</v>
      </c>
      <c r="BJ64" s="130">
        <v>12</v>
      </c>
      <c r="BK64" s="176" t="s">
        <v>116</v>
      </c>
      <c r="BL64" s="508"/>
      <c r="BM64" s="508"/>
      <c r="BN64" s="508"/>
      <c r="BO64" s="203">
        <v>10.4</v>
      </c>
      <c r="BP64" s="273">
        <v>1.3076923076923077</v>
      </c>
      <c r="BQ64" s="195">
        <v>1</v>
      </c>
      <c r="BR64" s="195">
        <v>4</v>
      </c>
      <c r="BS64" s="186" t="s">
        <v>95</v>
      </c>
      <c r="BT64" s="186" t="s">
        <v>98</v>
      </c>
      <c r="BU64" s="130">
        <v>9</v>
      </c>
      <c r="BV64" s="176" t="s">
        <v>116</v>
      </c>
    </row>
    <row r="65" spans="1:74">
      <c r="A65" s="204">
        <v>8.6</v>
      </c>
      <c r="B65" s="274">
        <v>0.90116279069767447</v>
      </c>
      <c r="C65" s="138">
        <v>2</v>
      </c>
      <c r="D65" s="138">
        <v>3</v>
      </c>
      <c r="E65" s="130" t="s">
        <v>96</v>
      </c>
      <c r="F65" s="130" t="s">
        <v>98</v>
      </c>
      <c r="G65" s="130">
        <v>12</v>
      </c>
      <c r="H65" s="176" t="s">
        <v>116</v>
      </c>
      <c r="W65" s="203">
        <v>12.6</v>
      </c>
      <c r="X65" s="273">
        <v>1.0793650793650793</v>
      </c>
      <c r="Y65" s="195">
        <v>1</v>
      </c>
      <c r="Z65" s="195">
        <v>4</v>
      </c>
      <c r="AA65" s="186" t="s">
        <v>97</v>
      </c>
      <c r="AB65" s="186" t="s">
        <v>98</v>
      </c>
      <c r="AC65" s="186">
        <v>13</v>
      </c>
      <c r="AD65" s="176" t="s">
        <v>122</v>
      </c>
      <c r="AS65" s="204">
        <v>9.6</v>
      </c>
      <c r="AT65" s="274">
        <v>1.4166666666666667</v>
      </c>
      <c r="AU65" s="138">
        <v>1</v>
      </c>
      <c r="AV65" s="138">
        <v>3</v>
      </c>
      <c r="AW65" s="130" t="s">
        <v>97</v>
      </c>
      <c r="AX65" s="130" t="s">
        <v>98</v>
      </c>
      <c r="AY65" s="130">
        <v>9</v>
      </c>
      <c r="AZ65" s="176" t="s">
        <v>116</v>
      </c>
      <c r="BD65" s="204">
        <v>5.5</v>
      </c>
      <c r="BE65" s="274">
        <v>1.4090909090909092</v>
      </c>
      <c r="BF65" s="138">
        <v>2</v>
      </c>
      <c r="BG65" s="138">
        <v>3</v>
      </c>
      <c r="BH65" s="130" t="s">
        <v>96</v>
      </c>
      <c r="BI65" s="130" t="s">
        <v>98</v>
      </c>
      <c r="BJ65" s="130">
        <v>12</v>
      </c>
      <c r="BK65" s="176" t="s">
        <v>116</v>
      </c>
      <c r="BL65" s="508"/>
      <c r="BM65" s="508"/>
      <c r="BN65" s="508"/>
      <c r="BO65" s="203">
        <v>10.5</v>
      </c>
      <c r="BP65" s="273">
        <v>1.2952380952380953</v>
      </c>
      <c r="BQ65" s="195">
        <v>1</v>
      </c>
      <c r="BR65" s="195">
        <v>4</v>
      </c>
      <c r="BS65" s="186" t="s">
        <v>97</v>
      </c>
      <c r="BT65" s="186" t="s">
        <v>98</v>
      </c>
      <c r="BU65" s="130">
        <v>9</v>
      </c>
      <c r="BV65" s="176" t="s">
        <v>116</v>
      </c>
    </row>
    <row r="66" spans="1:74">
      <c r="A66" s="204">
        <v>6.4</v>
      </c>
      <c r="B66" s="274">
        <v>1.2109375</v>
      </c>
      <c r="C66" s="138">
        <v>2</v>
      </c>
      <c r="D66" s="138">
        <v>3</v>
      </c>
      <c r="E66" s="130" t="s">
        <v>96</v>
      </c>
      <c r="F66" s="130" t="s">
        <v>98</v>
      </c>
      <c r="G66" s="130">
        <v>12</v>
      </c>
      <c r="H66" s="176" t="s">
        <v>116</v>
      </c>
      <c r="W66" s="203">
        <v>16.7</v>
      </c>
      <c r="X66" s="273">
        <v>0.81437125748502992</v>
      </c>
      <c r="Y66" s="195">
        <v>1</v>
      </c>
      <c r="Z66" s="195">
        <v>4</v>
      </c>
      <c r="AA66" s="186" t="s">
        <v>97</v>
      </c>
      <c r="AB66" s="186" t="s">
        <v>98</v>
      </c>
      <c r="AC66" s="186">
        <v>13</v>
      </c>
      <c r="AD66" s="176" t="s">
        <v>122</v>
      </c>
      <c r="AS66" s="204">
        <v>8.8000000000000007</v>
      </c>
      <c r="AT66" s="274">
        <v>1.5454545454545452</v>
      </c>
      <c r="AU66" s="138">
        <v>1</v>
      </c>
      <c r="AV66" s="138">
        <v>3</v>
      </c>
      <c r="AW66" s="130" t="s">
        <v>97</v>
      </c>
      <c r="AX66" s="130" t="s">
        <v>100</v>
      </c>
      <c r="AY66" s="130">
        <v>9</v>
      </c>
      <c r="AZ66" s="176" t="s">
        <v>116</v>
      </c>
      <c r="BD66" s="204">
        <v>10.4</v>
      </c>
      <c r="BE66" s="274">
        <v>0.74519230769230771</v>
      </c>
      <c r="BF66" s="138">
        <v>2</v>
      </c>
      <c r="BG66" s="138">
        <v>3</v>
      </c>
      <c r="BH66" s="130" t="s">
        <v>96</v>
      </c>
      <c r="BI66" s="130" t="s">
        <v>98</v>
      </c>
      <c r="BJ66" s="130">
        <v>12</v>
      </c>
      <c r="BK66" s="176" t="s">
        <v>116</v>
      </c>
      <c r="BL66" s="508"/>
      <c r="BM66" s="508"/>
      <c r="BN66" s="508"/>
      <c r="BO66" s="203">
        <v>9.3000000000000007</v>
      </c>
      <c r="BP66" s="273">
        <v>1.4623655913978493</v>
      </c>
      <c r="BQ66" s="195">
        <v>3</v>
      </c>
      <c r="BR66" s="195">
        <v>3</v>
      </c>
      <c r="BS66" s="186" t="s">
        <v>97</v>
      </c>
      <c r="BT66" s="186" t="s">
        <v>98</v>
      </c>
      <c r="BU66" s="130">
        <v>9</v>
      </c>
      <c r="BV66" s="176" t="s">
        <v>116</v>
      </c>
    </row>
    <row r="67" spans="1:74">
      <c r="A67" s="204">
        <v>8.6999999999999993</v>
      </c>
      <c r="B67" s="274">
        <v>0.8908045977011495</v>
      </c>
      <c r="C67" s="138">
        <v>2</v>
      </c>
      <c r="D67" s="138">
        <v>3</v>
      </c>
      <c r="E67" s="130" t="s">
        <v>96</v>
      </c>
      <c r="F67" s="130" t="s">
        <v>98</v>
      </c>
      <c r="G67" s="130">
        <v>12</v>
      </c>
      <c r="H67" s="176" t="s">
        <v>116</v>
      </c>
      <c r="W67" s="203">
        <v>6.9</v>
      </c>
      <c r="X67" s="273">
        <v>1.1231884057971013</v>
      </c>
      <c r="Y67" s="195">
        <v>2</v>
      </c>
      <c r="Z67" s="195">
        <v>4</v>
      </c>
      <c r="AA67" s="186" t="s">
        <v>97</v>
      </c>
      <c r="AB67" s="186" t="s">
        <v>98</v>
      </c>
      <c r="AC67" s="186">
        <v>14</v>
      </c>
      <c r="AD67" s="176" t="s">
        <v>122</v>
      </c>
      <c r="AS67" s="195">
        <v>6.4</v>
      </c>
      <c r="AT67" s="273">
        <v>1.2109375</v>
      </c>
      <c r="AU67" s="195">
        <v>1</v>
      </c>
      <c r="AV67" s="195">
        <v>3</v>
      </c>
      <c r="AW67" s="186" t="s">
        <v>97</v>
      </c>
      <c r="AX67" s="186" t="s">
        <v>98</v>
      </c>
      <c r="AY67" s="130">
        <v>10</v>
      </c>
      <c r="AZ67" s="31" t="s">
        <v>116</v>
      </c>
      <c r="BD67" s="204">
        <v>8.6</v>
      </c>
      <c r="BE67" s="274">
        <v>0.90116279069767447</v>
      </c>
      <c r="BF67" s="138">
        <v>2</v>
      </c>
      <c r="BG67" s="138">
        <v>3</v>
      </c>
      <c r="BH67" s="130" t="s">
        <v>96</v>
      </c>
      <c r="BI67" s="130" t="s">
        <v>98</v>
      </c>
      <c r="BJ67" s="130">
        <v>12</v>
      </c>
      <c r="BK67" s="176" t="s">
        <v>116</v>
      </c>
      <c r="BL67" s="508"/>
      <c r="BM67" s="508"/>
      <c r="BN67" s="508"/>
      <c r="BO67" s="203">
        <v>7.7</v>
      </c>
      <c r="BP67" s="273">
        <v>1.7662337662337662</v>
      </c>
      <c r="BQ67" s="195">
        <v>1</v>
      </c>
      <c r="BR67" s="195">
        <v>3</v>
      </c>
      <c r="BS67" s="186" t="s">
        <v>97</v>
      </c>
      <c r="BT67" s="186" t="s">
        <v>98</v>
      </c>
      <c r="BU67" s="130">
        <v>9</v>
      </c>
      <c r="BV67" s="176" t="s">
        <v>116</v>
      </c>
    </row>
    <row r="68" spans="1:74">
      <c r="A68" s="204">
        <v>8.5</v>
      </c>
      <c r="B68" s="274">
        <v>0.91176470588235292</v>
      </c>
      <c r="C68" s="138">
        <v>2</v>
      </c>
      <c r="D68" s="138">
        <v>3</v>
      </c>
      <c r="E68" s="130" t="s">
        <v>96</v>
      </c>
      <c r="F68" s="130" t="s">
        <v>98</v>
      </c>
      <c r="G68" s="130">
        <v>12</v>
      </c>
      <c r="H68" s="176" t="s">
        <v>116</v>
      </c>
      <c r="W68" s="203">
        <v>9</v>
      </c>
      <c r="X68" s="273">
        <v>0.86111111111111116</v>
      </c>
      <c r="Y68" s="195">
        <v>1</v>
      </c>
      <c r="Z68" s="195">
        <v>4</v>
      </c>
      <c r="AA68" s="186" t="s">
        <v>97</v>
      </c>
      <c r="AB68" s="186" t="s">
        <v>98</v>
      </c>
      <c r="AC68" s="186">
        <v>14</v>
      </c>
      <c r="AD68" s="176" t="s">
        <v>122</v>
      </c>
      <c r="AS68" s="195">
        <v>11.2</v>
      </c>
      <c r="AT68" s="274">
        <v>0.69196428571428581</v>
      </c>
      <c r="AU68" s="138">
        <v>2</v>
      </c>
      <c r="AV68" s="138">
        <v>3</v>
      </c>
      <c r="AW68" s="130" t="s">
        <v>97</v>
      </c>
      <c r="AX68" s="130" t="s">
        <v>100</v>
      </c>
      <c r="AY68" s="130">
        <v>10</v>
      </c>
      <c r="AZ68" s="31" t="s">
        <v>116</v>
      </c>
      <c r="BD68" s="204">
        <v>6.4</v>
      </c>
      <c r="BE68" s="274">
        <v>1.2109375</v>
      </c>
      <c r="BF68" s="138">
        <v>2</v>
      </c>
      <c r="BG68" s="138">
        <v>3</v>
      </c>
      <c r="BH68" s="130" t="s">
        <v>96</v>
      </c>
      <c r="BI68" s="130" t="s">
        <v>98</v>
      </c>
      <c r="BJ68" s="130">
        <v>12</v>
      </c>
      <c r="BK68" s="176" t="s">
        <v>116</v>
      </c>
      <c r="BL68" s="508"/>
      <c r="BM68" s="508"/>
      <c r="BN68" s="508"/>
      <c r="BO68" s="203">
        <v>8.6</v>
      </c>
      <c r="BP68" s="273">
        <v>1.5813953488372092</v>
      </c>
      <c r="BQ68" s="195">
        <v>1</v>
      </c>
      <c r="BR68" s="195">
        <v>3</v>
      </c>
      <c r="BS68" s="186" t="s">
        <v>97</v>
      </c>
      <c r="BT68" s="186" t="s">
        <v>98</v>
      </c>
      <c r="BU68" s="130">
        <v>9</v>
      </c>
      <c r="BV68" s="176" t="s">
        <v>116</v>
      </c>
    </row>
    <row r="69" spans="1:74">
      <c r="A69" s="204">
        <v>5.8</v>
      </c>
      <c r="B69" s="274">
        <v>1.3362068965517242</v>
      </c>
      <c r="C69" s="138">
        <v>2</v>
      </c>
      <c r="D69" s="138">
        <v>3</v>
      </c>
      <c r="E69" s="130" t="s">
        <v>96</v>
      </c>
      <c r="F69" s="130" t="s">
        <v>98</v>
      </c>
      <c r="G69" s="130">
        <v>12</v>
      </c>
      <c r="H69" s="176" t="s">
        <v>116</v>
      </c>
      <c r="W69" s="203">
        <v>13.1</v>
      </c>
      <c r="X69" s="273">
        <v>1.0381679389312977</v>
      </c>
      <c r="Y69" s="195">
        <v>1</v>
      </c>
      <c r="Z69" s="195">
        <v>4</v>
      </c>
      <c r="AA69" s="186" t="s">
        <v>97</v>
      </c>
      <c r="AB69" s="186" t="s">
        <v>98</v>
      </c>
      <c r="AC69" s="186">
        <v>14</v>
      </c>
      <c r="AD69" s="176" t="s">
        <v>122</v>
      </c>
      <c r="AS69" s="195">
        <v>6.4</v>
      </c>
      <c r="AT69" s="274">
        <v>1.2109375</v>
      </c>
      <c r="AU69" s="138">
        <v>1</v>
      </c>
      <c r="AV69" s="138">
        <v>3</v>
      </c>
      <c r="AW69" s="130" t="s">
        <v>97</v>
      </c>
      <c r="AX69" s="130" t="s">
        <v>98</v>
      </c>
      <c r="AY69" s="130">
        <v>10</v>
      </c>
      <c r="AZ69" s="31" t="s">
        <v>116</v>
      </c>
      <c r="BD69" s="204">
        <v>8.6999999999999993</v>
      </c>
      <c r="BE69" s="274">
        <v>0.8908045977011495</v>
      </c>
      <c r="BF69" s="138">
        <v>2</v>
      </c>
      <c r="BG69" s="138">
        <v>3</v>
      </c>
      <c r="BH69" s="130" t="s">
        <v>96</v>
      </c>
      <c r="BI69" s="130" t="s">
        <v>98</v>
      </c>
      <c r="BJ69" s="130">
        <v>12</v>
      </c>
      <c r="BK69" s="176" t="s">
        <v>116</v>
      </c>
      <c r="BL69" s="508"/>
      <c r="BM69" s="508"/>
      <c r="BN69" s="508"/>
      <c r="BO69" s="203">
        <v>7.7</v>
      </c>
      <c r="BP69" s="273">
        <v>1.7662337662337662</v>
      </c>
      <c r="BQ69" s="195">
        <v>1</v>
      </c>
      <c r="BR69" s="195">
        <v>3</v>
      </c>
      <c r="BS69" s="186" t="s">
        <v>97</v>
      </c>
      <c r="BT69" s="186" t="s">
        <v>98</v>
      </c>
      <c r="BU69" s="130">
        <v>9</v>
      </c>
      <c r="BV69" s="176" t="s">
        <v>116</v>
      </c>
    </row>
    <row r="70" spans="1:74">
      <c r="A70" s="204">
        <v>12.2</v>
      </c>
      <c r="B70" s="274">
        <v>0.63524590163934425</v>
      </c>
      <c r="C70" s="138">
        <v>2</v>
      </c>
      <c r="D70" s="138">
        <v>3</v>
      </c>
      <c r="E70" s="130" t="s">
        <v>96</v>
      </c>
      <c r="F70" s="130" t="s">
        <v>98</v>
      </c>
      <c r="G70" s="130">
        <v>12</v>
      </c>
      <c r="H70" s="176" t="s">
        <v>116</v>
      </c>
      <c r="W70" s="203">
        <v>9.1</v>
      </c>
      <c r="X70" s="273">
        <v>0.85164835164835173</v>
      </c>
      <c r="Y70" s="195">
        <v>1</v>
      </c>
      <c r="Z70" s="195">
        <v>4</v>
      </c>
      <c r="AA70" s="186" t="s">
        <v>97</v>
      </c>
      <c r="AB70" s="186" t="s">
        <v>98</v>
      </c>
      <c r="AC70" s="186">
        <v>17</v>
      </c>
      <c r="AD70" s="176" t="s">
        <v>122</v>
      </c>
      <c r="AS70" s="138">
        <v>5.6</v>
      </c>
      <c r="AT70" s="274">
        <v>1.3839285714285716</v>
      </c>
      <c r="AU70" s="138">
        <v>1</v>
      </c>
      <c r="AV70" s="138">
        <v>3</v>
      </c>
      <c r="AW70" s="130" t="s">
        <v>97</v>
      </c>
      <c r="AX70" s="130" t="s">
        <v>98</v>
      </c>
      <c r="AY70" s="130">
        <v>10</v>
      </c>
      <c r="AZ70" s="31" t="s">
        <v>116</v>
      </c>
      <c r="BD70" s="204">
        <v>8.5</v>
      </c>
      <c r="BE70" s="274">
        <v>0.91176470588235292</v>
      </c>
      <c r="BF70" s="138">
        <v>2</v>
      </c>
      <c r="BG70" s="138">
        <v>3</v>
      </c>
      <c r="BH70" s="130" t="s">
        <v>96</v>
      </c>
      <c r="BI70" s="130" t="s">
        <v>98</v>
      </c>
      <c r="BJ70" s="130">
        <v>12</v>
      </c>
      <c r="BK70" s="176" t="s">
        <v>116</v>
      </c>
      <c r="BL70" s="508"/>
      <c r="BM70" s="508"/>
      <c r="BN70" s="508"/>
      <c r="BO70" s="203">
        <v>9.4</v>
      </c>
      <c r="BP70" s="273">
        <v>1.4468085106382977</v>
      </c>
      <c r="BQ70" s="195">
        <v>1</v>
      </c>
      <c r="BR70" s="195">
        <v>3</v>
      </c>
      <c r="BS70" s="186" t="s">
        <v>97</v>
      </c>
      <c r="BT70" s="186" t="s">
        <v>98</v>
      </c>
      <c r="BU70" s="130">
        <v>9</v>
      </c>
      <c r="BV70" s="176" t="s">
        <v>116</v>
      </c>
    </row>
    <row r="71" spans="1:74">
      <c r="A71" s="204">
        <v>8.1</v>
      </c>
      <c r="B71" s="274">
        <v>0.95679012345679015</v>
      </c>
      <c r="C71" s="138">
        <v>2</v>
      </c>
      <c r="D71" s="138">
        <v>3</v>
      </c>
      <c r="E71" s="130" t="s">
        <v>96</v>
      </c>
      <c r="F71" s="130" t="s">
        <v>98</v>
      </c>
      <c r="G71" s="130">
        <v>12</v>
      </c>
      <c r="H71" s="176" t="s">
        <v>116</v>
      </c>
      <c r="W71" s="203">
        <v>11.3</v>
      </c>
      <c r="X71" s="273">
        <v>0.68584070796460173</v>
      </c>
      <c r="Y71" s="195">
        <v>1</v>
      </c>
      <c r="Z71" s="195">
        <v>4</v>
      </c>
      <c r="AA71" s="186" t="s">
        <v>97</v>
      </c>
      <c r="AB71" s="186" t="s">
        <v>98</v>
      </c>
      <c r="AC71" s="186">
        <v>17</v>
      </c>
      <c r="AD71" s="176" t="s">
        <v>122</v>
      </c>
      <c r="AS71" s="138">
        <v>5.3</v>
      </c>
      <c r="AT71" s="274">
        <v>1.4622641509433962</v>
      </c>
      <c r="AU71" s="138">
        <v>1</v>
      </c>
      <c r="AV71" s="138">
        <v>3</v>
      </c>
      <c r="AW71" s="130" t="s">
        <v>97</v>
      </c>
      <c r="AX71" s="130" t="s">
        <v>98</v>
      </c>
      <c r="AY71" s="130">
        <v>10</v>
      </c>
      <c r="AZ71" s="31" t="s">
        <v>116</v>
      </c>
      <c r="BD71" s="204">
        <v>5.8</v>
      </c>
      <c r="BE71" s="274">
        <v>1.3362068965517242</v>
      </c>
      <c r="BF71" s="138">
        <v>2</v>
      </c>
      <c r="BG71" s="138">
        <v>3</v>
      </c>
      <c r="BH71" s="130" t="s">
        <v>96</v>
      </c>
      <c r="BI71" s="130" t="s">
        <v>98</v>
      </c>
      <c r="BJ71" s="130">
        <v>12</v>
      </c>
      <c r="BK71" s="176" t="s">
        <v>116</v>
      </c>
      <c r="BL71" s="508"/>
      <c r="BM71" s="508"/>
      <c r="BN71" s="508"/>
      <c r="BO71" s="204">
        <v>11.6</v>
      </c>
      <c r="BP71" s="274">
        <v>1.1724137931034482</v>
      </c>
      <c r="BQ71" s="138">
        <v>1</v>
      </c>
      <c r="BR71" s="138">
        <v>4</v>
      </c>
      <c r="BS71" s="130" t="s">
        <v>97</v>
      </c>
      <c r="BT71" s="130" t="s">
        <v>98</v>
      </c>
      <c r="BU71" s="130">
        <v>9</v>
      </c>
      <c r="BV71" s="176" t="s">
        <v>116</v>
      </c>
    </row>
    <row r="72" spans="1:74">
      <c r="A72" s="204">
        <v>7.2</v>
      </c>
      <c r="B72" s="274">
        <v>1.0763888888888888</v>
      </c>
      <c r="C72" s="138">
        <v>2</v>
      </c>
      <c r="D72" s="138">
        <v>3</v>
      </c>
      <c r="E72" s="130" t="s">
        <v>96</v>
      </c>
      <c r="F72" s="130" t="s">
        <v>98</v>
      </c>
      <c r="G72" s="130">
        <v>12</v>
      </c>
      <c r="H72" s="176" t="s">
        <v>116</v>
      </c>
      <c r="W72" s="203">
        <v>15.3</v>
      </c>
      <c r="X72" s="273">
        <v>0.88888888888888884</v>
      </c>
      <c r="Y72" s="195">
        <v>1</v>
      </c>
      <c r="Z72" s="195">
        <v>4</v>
      </c>
      <c r="AA72" s="186" t="s">
        <v>97</v>
      </c>
      <c r="AB72" s="186" t="s">
        <v>98</v>
      </c>
      <c r="AC72" s="186">
        <v>17</v>
      </c>
      <c r="AD72" s="176" t="s">
        <v>122</v>
      </c>
      <c r="AS72" s="138">
        <v>6.3</v>
      </c>
      <c r="AT72" s="274">
        <v>1.2301587301587302</v>
      </c>
      <c r="AU72" s="138">
        <v>1</v>
      </c>
      <c r="AV72" s="138">
        <v>3</v>
      </c>
      <c r="AW72" s="130" t="s">
        <v>97</v>
      </c>
      <c r="AX72" s="130" t="s">
        <v>98</v>
      </c>
      <c r="AY72" s="130">
        <v>10</v>
      </c>
      <c r="AZ72" s="31" t="s">
        <v>116</v>
      </c>
      <c r="BD72" s="204">
        <v>12.2</v>
      </c>
      <c r="BE72" s="274">
        <v>0.63524590163934425</v>
      </c>
      <c r="BF72" s="138">
        <v>2</v>
      </c>
      <c r="BG72" s="138">
        <v>3</v>
      </c>
      <c r="BH72" s="130" t="s">
        <v>96</v>
      </c>
      <c r="BI72" s="130" t="s">
        <v>98</v>
      </c>
      <c r="BJ72" s="130">
        <v>12</v>
      </c>
      <c r="BK72" s="176" t="s">
        <v>116</v>
      </c>
      <c r="BL72" s="508"/>
      <c r="BM72" s="508"/>
      <c r="BN72" s="508"/>
      <c r="BO72" s="204">
        <v>9.6</v>
      </c>
      <c r="BP72" s="274">
        <v>1.4166666666666667</v>
      </c>
      <c r="BQ72" s="138">
        <v>1</v>
      </c>
      <c r="BR72" s="138">
        <v>3</v>
      </c>
      <c r="BS72" s="130" t="s">
        <v>97</v>
      </c>
      <c r="BT72" s="130" t="s">
        <v>99</v>
      </c>
      <c r="BU72" s="130">
        <v>9</v>
      </c>
      <c r="BV72" s="176" t="s">
        <v>116</v>
      </c>
    </row>
    <row r="73" spans="1:74">
      <c r="A73" s="203">
        <v>11.5</v>
      </c>
      <c r="B73" s="273">
        <v>1.182608695652174</v>
      </c>
      <c r="C73" s="195">
        <v>1</v>
      </c>
      <c r="D73" s="195">
        <v>3</v>
      </c>
      <c r="E73" s="186" t="s">
        <v>96</v>
      </c>
      <c r="F73" s="186" t="s">
        <v>98</v>
      </c>
      <c r="G73" s="130">
        <v>12</v>
      </c>
      <c r="H73" s="176" t="s">
        <v>116</v>
      </c>
      <c r="W73" s="204">
        <v>12.5</v>
      </c>
      <c r="X73" s="274">
        <v>1.0880000000000001</v>
      </c>
      <c r="Y73" s="138">
        <v>1</v>
      </c>
      <c r="Z73" s="138">
        <v>4</v>
      </c>
      <c r="AA73" s="130" t="s">
        <v>97</v>
      </c>
      <c r="AB73" s="130" t="s">
        <v>98</v>
      </c>
      <c r="AC73" s="186">
        <v>19</v>
      </c>
      <c r="AD73" s="176" t="s">
        <v>122</v>
      </c>
      <c r="AS73" s="138">
        <v>5.8</v>
      </c>
      <c r="AT73" s="274">
        <v>1.3362068965517242</v>
      </c>
      <c r="AU73" s="138">
        <v>1</v>
      </c>
      <c r="AV73" s="138">
        <v>3</v>
      </c>
      <c r="AW73" s="130" t="s">
        <v>97</v>
      </c>
      <c r="AX73" s="130" t="s">
        <v>98</v>
      </c>
      <c r="AY73" s="130">
        <v>10</v>
      </c>
      <c r="AZ73" s="31" t="s">
        <v>116</v>
      </c>
      <c r="BD73" s="204">
        <v>8.1</v>
      </c>
      <c r="BE73" s="274">
        <v>0.95679012345679015</v>
      </c>
      <c r="BF73" s="138">
        <v>2</v>
      </c>
      <c r="BG73" s="138">
        <v>3</v>
      </c>
      <c r="BH73" s="130" t="s">
        <v>96</v>
      </c>
      <c r="BI73" s="130" t="s">
        <v>98</v>
      </c>
      <c r="BJ73" s="130">
        <v>12</v>
      </c>
      <c r="BK73" s="176" t="s">
        <v>116</v>
      </c>
      <c r="BL73" s="508"/>
      <c r="BM73" s="508"/>
      <c r="BN73" s="508"/>
      <c r="BO73" s="204">
        <v>9.1999999999999993</v>
      </c>
      <c r="BP73" s="274">
        <v>1.4782608695652175</v>
      </c>
      <c r="BQ73" s="138">
        <v>2</v>
      </c>
      <c r="BR73" s="138">
        <v>3</v>
      </c>
      <c r="BS73" s="130" t="s">
        <v>97</v>
      </c>
      <c r="BT73" s="130" t="s">
        <v>98</v>
      </c>
      <c r="BU73" s="130">
        <v>9</v>
      </c>
      <c r="BV73" s="176" t="s">
        <v>116</v>
      </c>
    </row>
    <row r="74" spans="1:74">
      <c r="A74" s="203">
        <v>6.5</v>
      </c>
      <c r="B74" s="273">
        <v>2.0923076923076924</v>
      </c>
      <c r="C74" s="195">
        <v>1</v>
      </c>
      <c r="D74" s="195">
        <v>3</v>
      </c>
      <c r="E74" s="186" t="s">
        <v>96</v>
      </c>
      <c r="F74" s="186" t="s">
        <v>99</v>
      </c>
      <c r="G74" s="130">
        <v>12</v>
      </c>
      <c r="H74" s="176" t="s">
        <v>116</v>
      </c>
      <c r="W74" s="195">
        <v>17.399999999999999</v>
      </c>
      <c r="X74" s="273">
        <v>0.7816091954022989</v>
      </c>
      <c r="Y74" s="195">
        <v>1</v>
      </c>
      <c r="Z74" s="195">
        <v>4</v>
      </c>
      <c r="AA74" s="186" t="s">
        <v>97</v>
      </c>
      <c r="AB74" s="186" t="s">
        <v>98</v>
      </c>
      <c r="AC74" s="130">
        <v>20</v>
      </c>
      <c r="AD74" s="200" t="s">
        <v>122</v>
      </c>
      <c r="AS74" s="195">
        <v>8.4</v>
      </c>
      <c r="AT74" s="273">
        <v>1.6190476190476188</v>
      </c>
      <c r="AU74" s="195">
        <v>1</v>
      </c>
      <c r="AV74" s="195">
        <v>3</v>
      </c>
      <c r="AW74" s="186" t="s">
        <v>97</v>
      </c>
      <c r="AX74" s="186" t="s">
        <v>98</v>
      </c>
      <c r="AY74" s="130">
        <v>10</v>
      </c>
      <c r="AZ74" s="31" t="s">
        <v>116</v>
      </c>
      <c r="BD74" s="204">
        <v>7.2</v>
      </c>
      <c r="BE74" s="274">
        <v>1.0763888888888888</v>
      </c>
      <c r="BF74" s="138">
        <v>2</v>
      </c>
      <c r="BG74" s="138">
        <v>3</v>
      </c>
      <c r="BH74" s="130" t="s">
        <v>96</v>
      </c>
      <c r="BI74" s="130" t="s">
        <v>98</v>
      </c>
      <c r="BJ74" s="130">
        <v>12</v>
      </c>
      <c r="BK74" s="176" t="s">
        <v>116</v>
      </c>
      <c r="BL74" s="508"/>
      <c r="BM74" s="508"/>
      <c r="BN74" s="508"/>
      <c r="BO74" s="204">
        <v>8.1999999999999993</v>
      </c>
      <c r="BP74" s="274">
        <v>1.6585365853658538</v>
      </c>
      <c r="BQ74" s="138">
        <v>1</v>
      </c>
      <c r="BR74" s="138">
        <v>3</v>
      </c>
      <c r="BS74" s="130" t="s">
        <v>97</v>
      </c>
      <c r="BT74" s="130" t="s">
        <v>98</v>
      </c>
      <c r="BU74" s="130">
        <v>9</v>
      </c>
      <c r="BV74" s="176" t="s">
        <v>116</v>
      </c>
    </row>
    <row r="75" spans="1:74">
      <c r="A75" s="203">
        <v>8.5</v>
      </c>
      <c r="B75" s="273">
        <v>1.5999999999999999</v>
      </c>
      <c r="C75" s="195">
        <v>1</v>
      </c>
      <c r="D75" s="195">
        <v>3</v>
      </c>
      <c r="E75" s="186" t="s">
        <v>96</v>
      </c>
      <c r="F75" s="186" t="s">
        <v>98</v>
      </c>
      <c r="G75" s="130">
        <v>12</v>
      </c>
      <c r="H75" s="176" t="s">
        <v>116</v>
      </c>
      <c r="W75" s="195">
        <v>14.8</v>
      </c>
      <c r="X75" s="273">
        <v>0.91891891891891886</v>
      </c>
      <c r="Y75" s="195">
        <v>1</v>
      </c>
      <c r="Z75" s="195">
        <v>4</v>
      </c>
      <c r="AA75" s="186" t="s">
        <v>97</v>
      </c>
      <c r="AB75" s="186" t="s">
        <v>98</v>
      </c>
      <c r="AC75" s="130">
        <v>20</v>
      </c>
      <c r="AD75" s="200" t="s">
        <v>122</v>
      </c>
      <c r="AS75" s="195">
        <v>9.1</v>
      </c>
      <c r="AT75" s="273">
        <v>1.4945054945054945</v>
      </c>
      <c r="AU75" s="195">
        <v>1</v>
      </c>
      <c r="AV75" s="195">
        <v>3</v>
      </c>
      <c r="AW75" s="186" t="s">
        <v>97</v>
      </c>
      <c r="AX75" s="186" t="s">
        <v>98</v>
      </c>
      <c r="AY75" s="130">
        <v>10</v>
      </c>
      <c r="AZ75" s="31" t="s">
        <v>116</v>
      </c>
      <c r="BD75" s="203">
        <v>11.5</v>
      </c>
      <c r="BE75" s="273">
        <v>1.182608695652174</v>
      </c>
      <c r="BF75" s="195">
        <v>1</v>
      </c>
      <c r="BG75" s="195">
        <v>3</v>
      </c>
      <c r="BH75" s="186" t="s">
        <v>96</v>
      </c>
      <c r="BI75" s="186" t="s">
        <v>98</v>
      </c>
      <c r="BJ75" s="130">
        <v>12</v>
      </c>
      <c r="BK75" s="176" t="s">
        <v>116</v>
      </c>
      <c r="BL75" s="508"/>
      <c r="BM75" s="508"/>
      <c r="BN75" s="508"/>
      <c r="BO75" s="204">
        <v>8.8000000000000007</v>
      </c>
      <c r="BP75" s="274">
        <v>1.5454545454545452</v>
      </c>
      <c r="BQ75" s="138">
        <v>1</v>
      </c>
      <c r="BR75" s="138">
        <v>3</v>
      </c>
      <c r="BS75" s="130" t="s">
        <v>97</v>
      </c>
      <c r="BT75" s="130" t="s">
        <v>98</v>
      </c>
      <c r="BU75" s="130">
        <v>9</v>
      </c>
      <c r="BV75" s="176" t="s">
        <v>116</v>
      </c>
    </row>
    <row r="76" spans="1:74">
      <c r="A76" s="203">
        <v>8</v>
      </c>
      <c r="B76" s="273">
        <v>1.7</v>
      </c>
      <c r="C76" s="195">
        <v>2</v>
      </c>
      <c r="D76" s="195">
        <v>3</v>
      </c>
      <c r="E76" s="186" t="s">
        <v>96</v>
      </c>
      <c r="F76" s="186" t="s">
        <v>98</v>
      </c>
      <c r="G76" s="130">
        <v>12</v>
      </c>
      <c r="H76" s="176" t="s">
        <v>116</v>
      </c>
      <c r="W76" s="138">
        <v>12.2</v>
      </c>
      <c r="X76" s="274">
        <v>1.1147540983606559</v>
      </c>
      <c r="Y76" s="138">
        <v>1</v>
      </c>
      <c r="Z76" s="138">
        <v>4</v>
      </c>
      <c r="AA76" s="130" t="s">
        <v>97</v>
      </c>
      <c r="AB76" s="130" t="s">
        <v>98</v>
      </c>
      <c r="AC76" s="130">
        <v>20</v>
      </c>
      <c r="AD76" s="200" t="s">
        <v>122</v>
      </c>
      <c r="AS76" s="195">
        <v>7.2</v>
      </c>
      <c r="AT76" s="273">
        <v>1.8888888888888888</v>
      </c>
      <c r="AU76" s="195">
        <v>1</v>
      </c>
      <c r="AV76" s="195">
        <v>3</v>
      </c>
      <c r="AW76" s="186" t="s">
        <v>97</v>
      </c>
      <c r="AX76" s="186" t="s">
        <v>98</v>
      </c>
      <c r="AY76" s="130">
        <v>10</v>
      </c>
      <c r="AZ76" s="31" t="s">
        <v>116</v>
      </c>
      <c r="BD76" s="203">
        <v>6.5</v>
      </c>
      <c r="BE76" s="273">
        <v>2.0923076923076924</v>
      </c>
      <c r="BF76" s="195">
        <v>1</v>
      </c>
      <c r="BG76" s="195">
        <v>3</v>
      </c>
      <c r="BH76" s="186" t="s">
        <v>96</v>
      </c>
      <c r="BI76" s="186" t="s">
        <v>99</v>
      </c>
      <c r="BJ76" s="130">
        <v>12</v>
      </c>
      <c r="BK76" s="176" t="s">
        <v>116</v>
      </c>
      <c r="BL76" s="508"/>
      <c r="BM76" s="508"/>
      <c r="BN76" s="508"/>
      <c r="BO76" s="204">
        <v>10.3</v>
      </c>
      <c r="BP76" s="274">
        <v>1.320388349514563</v>
      </c>
      <c r="BQ76" s="138">
        <v>1</v>
      </c>
      <c r="BR76" s="138">
        <v>3</v>
      </c>
      <c r="BS76" s="130" t="s">
        <v>97</v>
      </c>
      <c r="BT76" s="130" t="s">
        <v>98</v>
      </c>
      <c r="BU76" s="130">
        <v>9</v>
      </c>
      <c r="BV76" s="176" t="s">
        <v>116</v>
      </c>
    </row>
    <row r="77" spans="1:74">
      <c r="A77" s="204">
        <v>14.5</v>
      </c>
      <c r="B77" s="274">
        <v>0.93793103448275861</v>
      </c>
      <c r="C77" s="138">
        <v>2</v>
      </c>
      <c r="D77" s="138">
        <v>3</v>
      </c>
      <c r="E77" s="130" t="s">
        <v>96</v>
      </c>
      <c r="F77" s="130" t="s">
        <v>98</v>
      </c>
      <c r="G77" s="130">
        <v>12</v>
      </c>
      <c r="H77" s="176" t="s">
        <v>116</v>
      </c>
      <c r="AS77" s="138">
        <v>10.1</v>
      </c>
      <c r="AT77" s="274">
        <v>1.3465346534653466</v>
      </c>
      <c r="AU77" s="138">
        <v>1</v>
      </c>
      <c r="AV77" s="138">
        <v>3</v>
      </c>
      <c r="AW77" s="130" t="s">
        <v>97</v>
      </c>
      <c r="AX77" s="130" t="s">
        <v>99</v>
      </c>
      <c r="AY77" s="130">
        <v>10</v>
      </c>
      <c r="AZ77" s="31" t="s">
        <v>116</v>
      </c>
      <c r="BD77" s="203">
        <v>8.5</v>
      </c>
      <c r="BE77" s="273">
        <v>1.5999999999999999</v>
      </c>
      <c r="BF77" s="195">
        <v>1</v>
      </c>
      <c r="BG77" s="195">
        <v>3</v>
      </c>
      <c r="BH77" s="186" t="s">
        <v>96</v>
      </c>
      <c r="BI77" s="186" t="s">
        <v>98</v>
      </c>
      <c r="BJ77" s="130">
        <v>12</v>
      </c>
      <c r="BK77" s="176" t="s">
        <v>116</v>
      </c>
      <c r="BL77" s="508"/>
      <c r="BM77" s="508"/>
      <c r="BN77" s="508"/>
      <c r="BO77" s="204">
        <v>9.6</v>
      </c>
      <c r="BP77" s="274">
        <v>1.4166666666666667</v>
      </c>
      <c r="BQ77" s="138">
        <v>1</v>
      </c>
      <c r="BR77" s="138">
        <v>3</v>
      </c>
      <c r="BS77" s="130" t="s">
        <v>97</v>
      </c>
      <c r="BT77" s="130" t="s">
        <v>98</v>
      </c>
      <c r="BU77" s="130">
        <v>9</v>
      </c>
      <c r="BV77" s="176" t="s">
        <v>116</v>
      </c>
    </row>
    <row r="78" spans="1:74">
      <c r="A78" s="204">
        <v>13.4</v>
      </c>
      <c r="B78" s="274">
        <v>1.0149253731343284</v>
      </c>
      <c r="C78" s="138">
        <v>2</v>
      </c>
      <c r="D78" s="138">
        <v>4</v>
      </c>
      <c r="E78" s="130" t="s">
        <v>96</v>
      </c>
      <c r="F78" s="130" t="s">
        <v>98</v>
      </c>
      <c r="G78" s="130">
        <v>12</v>
      </c>
      <c r="H78" s="176" t="s">
        <v>116</v>
      </c>
      <c r="AS78" s="138">
        <v>8.4</v>
      </c>
      <c r="AT78" s="274">
        <v>1.6190476190476188</v>
      </c>
      <c r="AU78" s="138">
        <v>1</v>
      </c>
      <c r="AV78" s="138">
        <v>3</v>
      </c>
      <c r="AW78" s="130" t="s">
        <v>97</v>
      </c>
      <c r="AX78" s="130" t="s">
        <v>98</v>
      </c>
      <c r="AY78" s="130">
        <v>10</v>
      </c>
      <c r="AZ78" s="31" t="s">
        <v>116</v>
      </c>
      <c r="BD78" s="203">
        <v>8</v>
      </c>
      <c r="BE78" s="273">
        <v>1.7</v>
      </c>
      <c r="BF78" s="195">
        <v>2</v>
      </c>
      <c r="BG78" s="195">
        <v>3</v>
      </c>
      <c r="BH78" s="186" t="s">
        <v>96</v>
      </c>
      <c r="BI78" s="186" t="s">
        <v>98</v>
      </c>
      <c r="BJ78" s="130">
        <v>12</v>
      </c>
      <c r="BK78" s="176" t="s">
        <v>116</v>
      </c>
      <c r="BL78" s="508"/>
      <c r="BM78" s="508"/>
      <c r="BN78" s="508"/>
      <c r="BO78" s="204">
        <v>8.8000000000000007</v>
      </c>
      <c r="BP78" s="274">
        <v>1.5454545454545452</v>
      </c>
      <c r="BQ78" s="138">
        <v>1</v>
      </c>
      <c r="BR78" s="138">
        <v>3</v>
      </c>
      <c r="BS78" s="130" t="s">
        <v>97</v>
      </c>
      <c r="BT78" s="130" t="s">
        <v>100</v>
      </c>
      <c r="BU78" s="130">
        <v>9</v>
      </c>
      <c r="BV78" s="176" t="s">
        <v>116</v>
      </c>
    </row>
    <row r="79" spans="1:74">
      <c r="A79" s="204">
        <v>9.5</v>
      </c>
      <c r="B79" s="274">
        <v>1.4315789473684211</v>
      </c>
      <c r="C79" s="138">
        <v>1</v>
      </c>
      <c r="D79" s="138">
        <v>3</v>
      </c>
      <c r="E79" s="130" t="s">
        <v>96</v>
      </c>
      <c r="F79" s="130" t="s">
        <v>98</v>
      </c>
      <c r="G79" s="130">
        <v>12</v>
      </c>
      <c r="H79" s="176" t="s">
        <v>116</v>
      </c>
      <c r="AS79" s="138">
        <v>11.6</v>
      </c>
      <c r="AT79" s="274">
        <v>1.1724137931034482</v>
      </c>
      <c r="AU79" s="138">
        <v>1</v>
      </c>
      <c r="AV79" s="138">
        <v>3</v>
      </c>
      <c r="AW79" s="130" t="s">
        <v>97</v>
      </c>
      <c r="AX79" s="130" t="s">
        <v>98</v>
      </c>
      <c r="AY79" s="130">
        <v>10</v>
      </c>
      <c r="AZ79" s="31" t="s">
        <v>116</v>
      </c>
      <c r="BD79" s="204">
        <v>14.5</v>
      </c>
      <c r="BE79" s="274">
        <v>0.93793103448275861</v>
      </c>
      <c r="BF79" s="138">
        <v>2</v>
      </c>
      <c r="BG79" s="138">
        <v>3</v>
      </c>
      <c r="BH79" s="130" t="s">
        <v>96</v>
      </c>
      <c r="BI79" s="130" t="s">
        <v>98</v>
      </c>
      <c r="BJ79" s="130">
        <v>12</v>
      </c>
      <c r="BK79" s="176" t="s">
        <v>116</v>
      </c>
      <c r="BL79" s="508"/>
      <c r="BM79" s="508"/>
      <c r="BN79" s="508"/>
      <c r="BO79" s="195">
        <v>7.4</v>
      </c>
      <c r="BP79" s="273">
        <v>1.0472972972972971</v>
      </c>
      <c r="BQ79" s="195">
        <v>1</v>
      </c>
      <c r="BR79" s="195">
        <v>4</v>
      </c>
      <c r="BS79" s="186" t="s">
        <v>97</v>
      </c>
      <c r="BT79" s="186" t="s">
        <v>98</v>
      </c>
      <c r="BU79" s="130">
        <v>10</v>
      </c>
      <c r="BV79" s="31" t="s">
        <v>116</v>
      </c>
    </row>
    <row r="80" spans="1:74">
      <c r="A80" s="195">
        <v>6.3</v>
      </c>
      <c r="B80" s="273">
        <v>1.2301587301587302</v>
      </c>
      <c r="C80" s="195">
        <v>2</v>
      </c>
      <c r="D80" s="195">
        <v>3</v>
      </c>
      <c r="E80" s="186" t="s">
        <v>114</v>
      </c>
      <c r="F80" s="186" t="s">
        <v>98</v>
      </c>
      <c r="G80" s="130">
        <v>13</v>
      </c>
      <c r="H80" s="186" t="s">
        <v>116</v>
      </c>
      <c r="AS80" s="138">
        <v>10.1</v>
      </c>
      <c r="AT80" s="274">
        <v>1.3465346534653466</v>
      </c>
      <c r="AU80" s="138">
        <v>2</v>
      </c>
      <c r="AV80" s="138">
        <v>3</v>
      </c>
      <c r="AW80" s="130" t="s">
        <v>97</v>
      </c>
      <c r="AX80" s="130" t="s">
        <v>98</v>
      </c>
      <c r="AY80" s="130">
        <v>10</v>
      </c>
      <c r="AZ80" s="31" t="s">
        <v>116</v>
      </c>
      <c r="BD80" s="204">
        <v>13.4</v>
      </c>
      <c r="BE80" s="274">
        <v>1.0149253731343284</v>
      </c>
      <c r="BF80" s="138">
        <v>2</v>
      </c>
      <c r="BG80" s="138">
        <v>4</v>
      </c>
      <c r="BH80" s="130" t="s">
        <v>96</v>
      </c>
      <c r="BI80" s="130" t="s">
        <v>98</v>
      </c>
      <c r="BJ80" s="130">
        <v>12</v>
      </c>
      <c r="BK80" s="176" t="s">
        <v>116</v>
      </c>
      <c r="BL80" s="508"/>
      <c r="BM80" s="508"/>
      <c r="BN80" s="508"/>
      <c r="BO80" s="195">
        <v>6.4</v>
      </c>
      <c r="BP80" s="273">
        <v>1.2109375</v>
      </c>
      <c r="BQ80" s="195">
        <v>1</v>
      </c>
      <c r="BR80" s="195">
        <v>3</v>
      </c>
      <c r="BS80" s="186" t="s">
        <v>97</v>
      </c>
      <c r="BT80" s="186" t="s">
        <v>98</v>
      </c>
      <c r="BU80" s="130">
        <v>10</v>
      </c>
      <c r="BV80" s="31" t="s">
        <v>116</v>
      </c>
    </row>
    <row r="81" spans="1:74">
      <c r="A81" s="138">
        <v>6.4</v>
      </c>
      <c r="B81" s="274">
        <v>1.2109375</v>
      </c>
      <c r="C81" s="138">
        <v>1</v>
      </c>
      <c r="D81" s="138">
        <v>4</v>
      </c>
      <c r="E81" s="130" t="s">
        <v>96</v>
      </c>
      <c r="F81" s="130" t="s">
        <v>98</v>
      </c>
      <c r="G81" s="130">
        <v>13</v>
      </c>
      <c r="H81" s="186" t="s">
        <v>116</v>
      </c>
      <c r="AS81" s="138">
        <v>11.8</v>
      </c>
      <c r="AT81" s="274">
        <v>1.1525423728813557</v>
      </c>
      <c r="AU81" s="138">
        <v>1</v>
      </c>
      <c r="AV81" s="138">
        <v>3</v>
      </c>
      <c r="AW81" s="130" t="s">
        <v>97</v>
      </c>
      <c r="AX81" s="130" t="s">
        <v>98</v>
      </c>
      <c r="AY81" s="130">
        <v>10</v>
      </c>
      <c r="AZ81" s="31" t="s">
        <v>116</v>
      </c>
      <c r="BD81" s="204">
        <v>9.5</v>
      </c>
      <c r="BE81" s="274">
        <v>1.4315789473684211</v>
      </c>
      <c r="BF81" s="138">
        <v>1</v>
      </c>
      <c r="BG81" s="138">
        <v>3</v>
      </c>
      <c r="BH81" s="130" t="s">
        <v>96</v>
      </c>
      <c r="BI81" s="130" t="s">
        <v>98</v>
      </c>
      <c r="BJ81" s="130">
        <v>12</v>
      </c>
      <c r="BK81" s="176" t="s">
        <v>116</v>
      </c>
      <c r="BL81" s="508"/>
      <c r="BM81" s="508"/>
      <c r="BN81" s="508"/>
      <c r="BO81" s="195">
        <v>11.2</v>
      </c>
      <c r="BP81" s="274">
        <v>0.69196428571428581</v>
      </c>
      <c r="BQ81" s="138">
        <v>2</v>
      </c>
      <c r="BR81" s="138">
        <v>3</v>
      </c>
      <c r="BS81" s="130" t="s">
        <v>97</v>
      </c>
      <c r="BT81" s="130" t="s">
        <v>100</v>
      </c>
      <c r="BU81" s="130">
        <v>10</v>
      </c>
      <c r="BV81" s="31" t="s">
        <v>116</v>
      </c>
    </row>
    <row r="82" spans="1:74">
      <c r="A82" s="138">
        <v>5.8</v>
      </c>
      <c r="B82" s="274">
        <v>1.3362068965517242</v>
      </c>
      <c r="C82" s="138">
        <v>2</v>
      </c>
      <c r="D82" s="138">
        <v>3</v>
      </c>
      <c r="E82" s="130" t="s">
        <v>96</v>
      </c>
      <c r="F82" s="130" t="s">
        <v>98</v>
      </c>
      <c r="G82" s="130">
        <v>13</v>
      </c>
      <c r="H82" s="186" t="s">
        <v>116</v>
      </c>
      <c r="AS82" s="209">
        <v>5.3</v>
      </c>
      <c r="AT82" s="273">
        <v>1.4622641509433962</v>
      </c>
      <c r="AU82" s="209">
        <v>1</v>
      </c>
      <c r="AV82" s="209">
        <v>3</v>
      </c>
      <c r="AW82" s="276" t="s">
        <v>97</v>
      </c>
      <c r="AX82" s="276" t="s">
        <v>98</v>
      </c>
      <c r="AY82" s="130">
        <v>11</v>
      </c>
      <c r="AZ82" s="31" t="s">
        <v>116</v>
      </c>
      <c r="BD82" s="195">
        <v>6.3</v>
      </c>
      <c r="BE82" s="273">
        <v>1.2301587301587302</v>
      </c>
      <c r="BF82" s="195">
        <v>2</v>
      </c>
      <c r="BG82" s="195">
        <v>3</v>
      </c>
      <c r="BH82" s="186" t="s">
        <v>114</v>
      </c>
      <c r="BI82" s="186" t="s">
        <v>98</v>
      </c>
      <c r="BJ82" s="130">
        <v>13</v>
      </c>
      <c r="BK82" s="186" t="s">
        <v>116</v>
      </c>
      <c r="BL82" s="178"/>
      <c r="BM82" s="178"/>
      <c r="BN82" s="178"/>
      <c r="BO82" s="195">
        <v>5.7</v>
      </c>
      <c r="BP82" s="274">
        <v>1.3596491228070176</v>
      </c>
      <c r="BQ82" s="138">
        <v>1</v>
      </c>
      <c r="BR82" s="138">
        <v>3</v>
      </c>
      <c r="BS82" s="130" t="s">
        <v>97</v>
      </c>
      <c r="BT82" s="130" t="s">
        <v>112</v>
      </c>
      <c r="BU82" s="130">
        <v>10</v>
      </c>
      <c r="BV82" s="31" t="s">
        <v>116</v>
      </c>
    </row>
    <row r="83" spans="1:74">
      <c r="A83" s="138">
        <v>6.3</v>
      </c>
      <c r="B83" s="274">
        <v>1.2301587301587302</v>
      </c>
      <c r="C83" s="138">
        <v>2</v>
      </c>
      <c r="D83" s="138">
        <v>5</v>
      </c>
      <c r="E83" s="130" t="s">
        <v>96</v>
      </c>
      <c r="F83" s="130" t="s">
        <v>98</v>
      </c>
      <c r="G83" s="130">
        <v>13</v>
      </c>
      <c r="H83" s="186" t="s">
        <v>116</v>
      </c>
      <c r="AS83" s="209">
        <v>5.8</v>
      </c>
      <c r="AT83" s="273">
        <v>1.3362068965517242</v>
      </c>
      <c r="AU83" s="209">
        <v>3</v>
      </c>
      <c r="AV83" s="209">
        <v>3</v>
      </c>
      <c r="AW83" s="276" t="s">
        <v>97</v>
      </c>
      <c r="AX83" s="276" t="s">
        <v>99</v>
      </c>
      <c r="AY83" s="130">
        <v>11</v>
      </c>
      <c r="AZ83" s="31" t="s">
        <v>116</v>
      </c>
      <c r="BD83" s="138">
        <v>6.4</v>
      </c>
      <c r="BE83" s="274">
        <v>1.2109375</v>
      </c>
      <c r="BF83" s="138">
        <v>1</v>
      </c>
      <c r="BG83" s="138">
        <v>4</v>
      </c>
      <c r="BH83" s="130" t="s">
        <v>96</v>
      </c>
      <c r="BI83" s="130" t="s">
        <v>98</v>
      </c>
      <c r="BJ83" s="130">
        <v>13</v>
      </c>
      <c r="BK83" s="186" t="s">
        <v>116</v>
      </c>
      <c r="BL83" s="178"/>
      <c r="BM83" s="178"/>
      <c r="BN83" s="178"/>
      <c r="BO83" s="195">
        <v>6.4</v>
      </c>
      <c r="BP83" s="274">
        <v>1.2109375</v>
      </c>
      <c r="BQ83" s="138">
        <v>1</v>
      </c>
      <c r="BR83" s="138">
        <v>3</v>
      </c>
      <c r="BS83" s="130" t="s">
        <v>97</v>
      </c>
      <c r="BT83" s="130" t="s">
        <v>98</v>
      </c>
      <c r="BU83" s="130">
        <v>10</v>
      </c>
      <c r="BV83" s="31" t="s">
        <v>116</v>
      </c>
    </row>
    <row r="84" spans="1:74">
      <c r="A84" s="138">
        <v>6.8</v>
      </c>
      <c r="B84" s="274">
        <v>1.1397058823529411</v>
      </c>
      <c r="C84" s="138">
        <v>2</v>
      </c>
      <c r="D84" s="138">
        <v>4</v>
      </c>
      <c r="E84" s="130" t="s">
        <v>96</v>
      </c>
      <c r="F84" s="130" t="s">
        <v>98</v>
      </c>
      <c r="G84" s="130">
        <v>13</v>
      </c>
      <c r="H84" s="186" t="s">
        <v>116</v>
      </c>
      <c r="AS84" s="210">
        <v>5.6</v>
      </c>
      <c r="AT84" s="274">
        <v>1.3839285714285716</v>
      </c>
      <c r="AU84" s="210">
        <v>1</v>
      </c>
      <c r="AV84" s="210">
        <v>3</v>
      </c>
      <c r="AW84" s="277" t="s">
        <v>97</v>
      </c>
      <c r="AX84" s="277" t="s">
        <v>98</v>
      </c>
      <c r="AY84" s="130">
        <v>11</v>
      </c>
      <c r="AZ84" s="31" t="s">
        <v>116</v>
      </c>
      <c r="BD84" s="138">
        <v>5.8</v>
      </c>
      <c r="BE84" s="274">
        <v>1.3362068965517242</v>
      </c>
      <c r="BF84" s="138">
        <v>2</v>
      </c>
      <c r="BG84" s="138">
        <v>3</v>
      </c>
      <c r="BH84" s="130" t="s">
        <v>96</v>
      </c>
      <c r="BI84" s="130" t="s">
        <v>98</v>
      </c>
      <c r="BJ84" s="130">
        <v>13</v>
      </c>
      <c r="BK84" s="186" t="s">
        <v>116</v>
      </c>
      <c r="BL84" s="178"/>
      <c r="BM84" s="178"/>
      <c r="BN84" s="178"/>
      <c r="BO84" s="138">
        <v>5.6</v>
      </c>
      <c r="BP84" s="274">
        <v>1.3839285714285716</v>
      </c>
      <c r="BQ84" s="138">
        <v>1</v>
      </c>
      <c r="BR84" s="138">
        <v>3</v>
      </c>
      <c r="BS84" s="130" t="s">
        <v>97</v>
      </c>
      <c r="BT84" s="130" t="s">
        <v>98</v>
      </c>
      <c r="BU84" s="130">
        <v>10</v>
      </c>
      <c r="BV84" s="31" t="s">
        <v>116</v>
      </c>
    </row>
    <row r="85" spans="1:74">
      <c r="A85" s="138">
        <v>6.3</v>
      </c>
      <c r="B85" s="274">
        <v>1.2301587301587302</v>
      </c>
      <c r="C85" s="138">
        <v>2</v>
      </c>
      <c r="D85" s="138">
        <v>3</v>
      </c>
      <c r="E85" s="130" t="s">
        <v>96</v>
      </c>
      <c r="F85" s="130" t="s">
        <v>98</v>
      </c>
      <c r="G85" s="130">
        <v>13</v>
      </c>
      <c r="H85" s="186" t="s">
        <v>116</v>
      </c>
      <c r="AS85" s="210">
        <v>4.0999999999999996</v>
      </c>
      <c r="AT85" s="274">
        <v>1.8902439024390245</v>
      </c>
      <c r="AU85" s="210">
        <v>1</v>
      </c>
      <c r="AV85" s="210">
        <v>3</v>
      </c>
      <c r="AW85" s="277" t="s">
        <v>97</v>
      </c>
      <c r="AX85" s="277" t="s">
        <v>99</v>
      </c>
      <c r="AY85" s="130">
        <v>11</v>
      </c>
      <c r="AZ85" s="31" t="s">
        <v>116</v>
      </c>
      <c r="BD85" s="138">
        <v>6.3</v>
      </c>
      <c r="BE85" s="274">
        <v>1.2301587301587302</v>
      </c>
      <c r="BF85" s="138">
        <v>2</v>
      </c>
      <c r="BG85" s="138">
        <v>5</v>
      </c>
      <c r="BH85" s="130" t="s">
        <v>96</v>
      </c>
      <c r="BI85" s="130" t="s">
        <v>98</v>
      </c>
      <c r="BJ85" s="130">
        <v>13</v>
      </c>
      <c r="BK85" s="186" t="s">
        <v>116</v>
      </c>
      <c r="BL85" s="178"/>
      <c r="BM85" s="178"/>
      <c r="BN85" s="178"/>
      <c r="BO85" s="138">
        <v>5.3</v>
      </c>
      <c r="BP85" s="274">
        <v>1.4622641509433962</v>
      </c>
      <c r="BQ85" s="138">
        <v>1</v>
      </c>
      <c r="BR85" s="138">
        <v>3</v>
      </c>
      <c r="BS85" s="130" t="s">
        <v>97</v>
      </c>
      <c r="BT85" s="130" t="s">
        <v>98</v>
      </c>
      <c r="BU85" s="130">
        <v>10</v>
      </c>
      <c r="BV85" s="31" t="s">
        <v>116</v>
      </c>
    </row>
    <row r="86" spans="1:74">
      <c r="A86" s="138">
        <v>6.5</v>
      </c>
      <c r="B86" s="274">
        <v>1.1923076923076923</v>
      </c>
      <c r="C86" s="138">
        <v>1</v>
      </c>
      <c r="D86" s="138">
        <v>3</v>
      </c>
      <c r="E86" s="130" t="s">
        <v>96</v>
      </c>
      <c r="F86" s="130" t="s">
        <v>99</v>
      </c>
      <c r="G86" s="130">
        <v>13</v>
      </c>
      <c r="H86" s="186" t="s">
        <v>116</v>
      </c>
      <c r="AS86" s="210">
        <v>4.0999999999999996</v>
      </c>
      <c r="AT86" s="274">
        <v>1.8902439024390245</v>
      </c>
      <c r="AU86" s="210">
        <v>1</v>
      </c>
      <c r="AV86" s="210">
        <v>3</v>
      </c>
      <c r="AW86" s="277" t="s">
        <v>97</v>
      </c>
      <c r="AX86" s="277" t="s">
        <v>98</v>
      </c>
      <c r="AY86" s="130">
        <v>11</v>
      </c>
      <c r="AZ86" s="31" t="s">
        <v>116</v>
      </c>
      <c r="BD86" s="138">
        <v>6.8</v>
      </c>
      <c r="BE86" s="274">
        <v>1.1397058823529411</v>
      </c>
      <c r="BF86" s="138">
        <v>2</v>
      </c>
      <c r="BG86" s="138">
        <v>4</v>
      </c>
      <c r="BH86" s="130" t="s">
        <v>96</v>
      </c>
      <c r="BI86" s="130" t="s">
        <v>98</v>
      </c>
      <c r="BJ86" s="130">
        <v>13</v>
      </c>
      <c r="BK86" s="186" t="s">
        <v>116</v>
      </c>
      <c r="BL86" s="178"/>
      <c r="BM86" s="178"/>
      <c r="BN86" s="178"/>
      <c r="BO86" s="138">
        <v>6.3</v>
      </c>
      <c r="BP86" s="274">
        <v>1.2301587301587302</v>
      </c>
      <c r="BQ86" s="138">
        <v>1</v>
      </c>
      <c r="BR86" s="138">
        <v>3</v>
      </c>
      <c r="BS86" s="130" t="s">
        <v>97</v>
      </c>
      <c r="BT86" s="130" t="s">
        <v>98</v>
      </c>
      <c r="BU86" s="130">
        <v>10</v>
      </c>
      <c r="BV86" s="31" t="s">
        <v>116</v>
      </c>
    </row>
    <row r="87" spans="1:74">
      <c r="A87" s="138">
        <v>6</v>
      </c>
      <c r="B87" s="274">
        <v>1.2916666666666667</v>
      </c>
      <c r="C87" s="138">
        <v>1</v>
      </c>
      <c r="D87" s="138">
        <v>3</v>
      </c>
      <c r="E87" s="130" t="s">
        <v>96</v>
      </c>
      <c r="F87" s="130" t="s">
        <v>98</v>
      </c>
      <c r="G87" s="130">
        <v>13</v>
      </c>
      <c r="H87" s="186" t="s">
        <v>116</v>
      </c>
      <c r="AS87" s="210">
        <v>4.5</v>
      </c>
      <c r="AT87" s="274">
        <v>1.7222222222222223</v>
      </c>
      <c r="AU87" s="210">
        <v>1</v>
      </c>
      <c r="AV87" s="210">
        <v>3</v>
      </c>
      <c r="AW87" s="277" t="s">
        <v>97</v>
      </c>
      <c r="AX87" s="277" t="s">
        <v>98</v>
      </c>
      <c r="AY87" s="130">
        <v>11</v>
      </c>
      <c r="AZ87" s="31" t="s">
        <v>116</v>
      </c>
      <c r="BD87" s="138">
        <v>6.3</v>
      </c>
      <c r="BE87" s="274">
        <v>1.2301587301587302</v>
      </c>
      <c r="BF87" s="138">
        <v>2</v>
      </c>
      <c r="BG87" s="138">
        <v>3</v>
      </c>
      <c r="BH87" s="130" t="s">
        <v>96</v>
      </c>
      <c r="BI87" s="130" t="s">
        <v>98</v>
      </c>
      <c r="BJ87" s="130">
        <v>13</v>
      </c>
      <c r="BK87" s="186" t="s">
        <v>116</v>
      </c>
      <c r="BL87" s="178"/>
      <c r="BM87" s="178"/>
      <c r="BN87" s="178"/>
      <c r="BO87" s="138">
        <v>5.0999999999999996</v>
      </c>
      <c r="BP87" s="274">
        <v>1.5196078431372551</v>
      </c>
      <c r="BQ87" s="138">
        <v>1</v>
      </c>
      <c r="BR87" s="138">
        <v>3</v>
      </c>
      <c r="BS87" s="130" t="s">
        <v>97</v>
      </c>
      <c r="BT87" s="130" t="s">
        <v>77</v>
      </c>
      <c r="BU87" s="130">
        <v>10</v>
      </c>
      <c r="BV87" s="31" t="s">
        <v>116</v>
      </c>
    </row>
    <row r="88" spans="1:74">
      <c r="A88" s="138">
        <v>6.1</v>
      </c>
      <c r="B88" s="274">
        <v>1.2704918032786885</v>
      </c>
      <c r="C88" s="138">
        <v>1</v>
      </c>
      <c r="D88" s="138">
        <v>3</v>
      </c>
      <c r="E88" s="130" t="s">
        <v>96</v>
      </c>
      <c r="F88" s="130" t="s">
        <v>98</v>
      </c>
      <c r="G88" s="130">
        <v>13</v>
      </c>
      <c r="H88" s="186" t="s">
        <v>116</v>
      </c>
      <c r="AS88" s="210">
        <v>5</v>
      </c>
      <c r="AT88" s="274">
        <v>1.55</v>
      </c>
      <c r="AU88" s="210">
        <v>1</v>
      </c>
      <c r="AV88" s="210">
        <v>3</v>
      </c>
      <c r="AW88" s="277" t="s">
        <v>97</v>
      </c>
      <c r="AX88" s="277" t="s">
        <v>98</v>
      </c>
      <c r="AY88" s="130">
        <v>11</v>
      </c>
      <c r="AZ88" s="31" t="s">
        <v>116</v>
      </c>
      <c r="BD88" s="138">
        <v>6.5</v>
      </c>
      <c r="BE88" s="274">
        <v>1.1923076923076923</v>
      </c>
      <c r="BF88" s="138">
        <v>1</v>
      </c>
      <c r="BG88" s="138">
        <v>3</v>
      </c>
      <c r="BH88" s="130" t="s">
        <v>96</v>
      </c>
      <c r="BI88" s="130" t="s">
        <v>99</v>
      </c>
      <c r="BJ88" s="130">
        <v>13</v>
      </c>
      <c r="BK88" s="186" t="s">
        <v>116</v>
      </c>
      <c r="BL88" s="178"/>
      <c r="BM88" s="178"/>
      <c r="BN88" s="178"/>
      <c r="BO88" s="138">
        <v>5.8</v>
      </c>
      <c r="BP88" s="274">
        <v>1.3362068965517242</v>
      </c>
      <c r="BQ88" s="138">
        <v>1</v>
      </c>
      <c r="BR88" s="138">
        <v>3</v>
      </c>
      <c r="BS88" s="130" t="s">
        <v>97</v>
      </c>
      <c r="BT88" s="130" t="s">
        <v>98</v>
      </c>
      <c r="BU88" s="130">
        <v>10</v>
      </c>
      <c r="BV88" s="31" t="s">
        <v>116</v>
      </c>
    </row>
    <row r="89" spans="1:74">
      <c r="A89" s="138">
        <v>6.6</v>
      </c>
      <c r="B89" s="274">
        <v>1.1742424242424243</v>
      </c>
      <c r="C89" s="138">
        <v>4</v>
      </c>
      <c r="D89" s="138">
        <v>3</v>
      </c>
      <c r="E89" s="130" t="s">
        <v>96</v>
      </c>
      <c r="F89" s="130" t="s">
        <v>98</v>
      </c>
      <c r="G89" s="130">
        <v>13</v>
      </c>
      <c r="H89" s="186" t="s">
        <v>116</v>
      </c>
      <c r="AS89" s="210">
        <v>6.2</v>
      </c>
      <c r="AT89" s="274">
        <v>1.25</v>
      </c>
      <c r="AU89" s="210">
        <v>1</v>
      </c>
      <c r="AV89" s="210">
        <v>3</v>
      </c>
      <c r="AW89" s="277" t="s">
        <v>97</v>
      </c>
      <c r="AX89" s="277" t="s">
        <v>100</v>
      </c>
      <c r="AY89" s="130">
        <v>11</v>
      </c>
      <c r="AZ89" s="31" t="s">
        <v>116</v>
      </c>
      <c r="BD89" s="138">
        <v>6</v>
      </c>
      <c r="BE89" s="274">
        <v>1.2916666666666667</v>
      </c>
      <c r="BF89" s="138">
        <v>1</v>
      </c>
      <c r="BG89" s="138">
        <v>3</v>
      </c>
      <c r="BH89" s="130" t="s">
        <v>96</v>
      </c>
      <c r="BI89" s="130" t="s">
        <v>98</v>
      </c>
      <c r="BJ89" s="130">
        <v>13</v>
      </c>
      <c r="BK89" s="186" t="s">
        <v>116</v>
      </c>
      <c r="BL89" s="178"/>
      <c r="BM89" s="178"/>
      <c r="BN89" s="178"/>
      <c r="BO89" s="138">
        <v>6.2</v>
      </c>
      <c r="BP89" s="274">
        <v>1.25</v>
      </c>
      <c r="BQ89" s="138">
        <v>1</v>
      </c>
      <c r="BR89" s="138">
        <v>3</v>
      </c>
      <c r="BS89" s="130" t="s">
        <v>97</v>
      </c>
      <c r="BT89" s="130" t="s">
        <v>77</v>
      </c>
      <c r="BU89" s="130">
        <v>10</v>
      </c>
      <c r="BV89" s="31" t="s">
        <v>116</v>
      </c>
    </row>
    <row r="90" spans="1:74">
      <c r="A90" s="138">
        <v>8.5</v>
      </c>
      <c r="B90" s="274">
        <v>0.91176470588235292</v>
      </c>
      <c r="C90" s="138">
        <v>2</v>
      </c>
      <c r="D90" s="138">
        <v>4</v>
      </c>
      <c r="E90" s="130" t="s">
        <v>96</v>
      </c>
      <c r="F90" s="130" t="s">
        <v>98</v>
      </c>
      <c r="G90" s="130">
        <v>13</v>
      </c>
      <c r="H90" s="186" t="s">
        <v>116</v>
      </c>
      <c r="AS90" s="209">
        <v>11.8</v>
      </c>
      <c r="AT90" s="273">
        <v>1.1525423728813557</v>
      </c>
      <c r="AU90" s="209">
        <v>1</v>
      </c>
      <c r="AV90" s="209">
        <v>3</v>
      </c>
      <c r="AW90" s="276" t="s">
        <v>97</v>
      </c>
      <c r="AX90" s="276" t="s">
        <v>98</v>
      </c>
      <c r="AY90" s="130">
        <v>11</v>
      </c>
      <c r="AZ90" s="31" t="s">
        <v>116</v>
      </c>
      <c r="BD90" s="138">
        <v>6.1</v>
      </c>
      <c r="BE90" s="274">
        <v>1.2704918032786885</v>
      </c>
      <c r="BF90" s="138">
        <v>1</v>
      </c>
      <c r="BG90" s="138">
        <v>3</v>
      </c>
      <c r="BH90" s="130" t="s">
        <v>96</v>
      </c>
      <c r="BI90" s="130" t="s">
        <v>98</v>
      </c>
      <c r="BJ90" s="130">
        <v>13</v>
      </c>
      <c r="BK90" s="186" t="s">
        <v>116</v>
      </c>
      <c r="BL90" s="178"/>
      <c r="BM90" s="178"/>
      <c r="BN90" s="178"/>
      <c r="BO90" s="138">
        <v>7.6</v>
      </c>
      <c r="BP90" s="274">
        <v>1.0197368421052633</v>
      </c>
      <c r="BQ90" s="138">
        <v>2</v>
      </c>
      <c r="BR90" s="138">
        <v>4</v>
      </c>
      <c r="BS90" s="130" t="s">
        <v>97</v>
      </c>
      <c r="BT90" s="130" t="s">
        <v>98</v>
      </c>
      <c r="BU90" s="130">
        <v>10</v>
      </c>
      <c r="BV90" s="31" t="s">
        <v>116</v>
      </c>
    </row>
    <row r="91" spans="1:74">
      <c r="A91" s="138">
        <v>6.8</v>
      </c>
      <c r="B91" s="274">
        <v>1.1397058823529411</v>
      </c>
      <c r="C91" s="138">
        <v>1</v>
      </c>
      <c r="D91" s="138">
        <v>3</v>
      </c>
      <c r="E91" s="130" t="s">
        <v>96</v>
      </c>
      <c r="F91" s="130" t="s">
        <v>98</v>
      </c>
      <c r="G91" s="130">
        <v>13</v>
      </c>
      <c r="H91" s="186" t="s">
        <v>116</v>
      </c>
      <c r="AS91" s="209">
        <v>10.8</v>
      </c>
      <c r="AT91" s="273">
        <v>1.2592592592592591</v>
      </c>
      <c r="AU91" s="209">
        <v>2</v>
      </c>
      <c r="AV91" s="209">
        <v>3</v>
      </c>
      <c r="AW91" s="276" t="s">
        <v>97</v>
      </c>
      <c r="AX91" s="276" t="s">
        <v>98</v>
      </c>
      <c r="AY91" s="130">
        <v>11</v>
      </c>
      <c r="AZ91" s="31" t="s">
        <v>116</v>
      </c>
      <c r="BD91" s="138">
        <v>6.6</v>
      </c>
      <c r="BE91" s="274">
        <v>1.1742424242424243</v>
      </c>
      <c r="BF91" s="138">
        <v>4</v>
      </c>
      <c r="BG91" s="138">
        <v>3</v>
      </c>
      <c r="BH91" s="130" t="s">
        <v>96</v>
      </c>
      <c r="BI91" s="130" t="s">
        <v>98</v>
      </c>
      <c r="BJ91" s="130">
        <v>13</v>
      </c>
      <c r="BK91" s="186" t="s">
        <v>116</v>
      </c>
      <c r="BL91" s="178"/>
      <c r="BM91" s="178"/>
      <c r="BN91" s="178"/>
      <c r="BO91" s="138">
        <v>5.5</v>
      </c>
      <c r="BP91" s="274">
        <v>1.4090909090909092</v>
      </c>
      <c r="BQ91" s="138">
        <v>1</v>
      </c>
      <c r="BR91" s="138">
        <v>3</v>
      </c>
      <c r="BS91" s="130" t="s">
        <v>97</v>
      </c>
      <c r="BT91" s="130" t="s">
        <v>77</v>
      </c>
      <c r="BU91" s="130">
        <v>10</v>
      </c>
      <c r="BV91" s="31" t="s">
        <v>116</v>
      </c>
    </row>
    <row r="92" spans="1:74">
      <c r="A92" s="138">
        <v>7.8</v>
      </c>
      <c r="B92" s="274">
        <v>0.99358974358974361</v>
      </c>
      <c r="C92" s="138">
        <v>2</v>
      </c>
      <c r="D92" s="138">
        <v>3</v>
      </c>
      <c r="E92" s="130" t="s">
        <v>96</v>
      </c>
      <c r="F92" s="130" t="s">
        <v>99</v>
      </c>
      <c r="G92" s="130">
        <v>13</v>
      </c>
      <c r="H92" s="186" t="s">
        <v>116</v>
      </c>
      <c r="AS92" s="209">
        <v>8.6</v>
      </c>
      <c r="AT92" s="273">
        <v>1.5813953488372092</v>
      </c>
      <c r="AU92" s="209">
        <v>1</v>
      </c>
      <c r="AV92" s="209">
        <v>3</v>
      </c>
      <c r="AW92" s="276" t="s">
        <v>97</v>
      </c>
      <c r="AX92" s="276" t="s">
        <v>98</v>
      </c>
      <c r="AY92" s="130">
        <v>11</v>
      </c>
      <c r="AZ92" s="31" t="s">
        <v>116</v>
      </c>
      <c r="BD92" s="138">
        <v>8.5</v>
      </c>
      <c r="BE92" s="274">
        <v>0.91176470588235292</v>
      </c>
      <c r="BF92" s="138">
        <v>2</v>
      </c>
      <c r="BG92" s="138">
        <v>4</v>
      </c>
      <c r="BH92" s="130" t="s">
        <v>96</v>
      </c>
      <c r="BI92" s="130" t="s">
        <v>98</v>
      </c>
      <c r="BJ92" s="130">
        <v>13</v>
      </c>
      <c r="BK92" s="186" t="s">
        <v>116</v>
      </c>
      <c r="BL92" s="178"/>
      <c r="BM92" s="178"/>
      <c r="BN92" s="178"/>
      <c r="BO92" s="138">
        <v>4.8</v>
      </c>
      <c r="BP92" s="274">
        <v>1.6145833333333335</v>
      </c>
      <c r="BQ92" s="138">
        <v>1</v>
      </c>
      <c r="BR92" s="138">
        <v>3</v>
      </c>
      <c r="BS92" s="130" t="s">
        <v>97</v>
      </c>
      <c r="BT92" s="130" t="s">
        <v>77</v>
      </c>
      <c r="BU92" s="130">
        <v>10</v>
      </c>
      <c r="BV92" s="31" t="s">
        <v>116</v>
      </c>
    </row>
    <row r="93" spans="1:74">
      <c r="A93" s="138">
        <v>6.5</v>
      </c>
      <c r="B93" s="274">
        <v>1.1923076923076923</v>
      </c>
      <c r="C93" s="138">
        <v>2</v>
      </c>
      <c r="D93" s="138">
        <v>3</v>
      </c>
      <c r="E93" s="130" t="s">
        <v>96</v>
      </c>
      <c r="F93" s="130" t="s">
        <v>98</v>
      </c>
      <c r="G93" s="130">
        <v>13</v>
      </c>
      <c r="H93" s="186" t="s">
        <v>116</v>
      </c>
      <c r="AS93" s="209">
        <v>9.8000000000000007</v>
      </c>
      <c r="AT93" s="273">
        <v>1.3877551020408161</v>
      </c>
      <c r="AU93" s="209">
        <v>2</v>
      </c>
      <c r="AV93" s="209">
        <v>3</v>
      </c>
      <c r="AW93" s="276" t="s">
        <v>97</v>
      </c>
      <c r="AX93" s="276" t="s">
        <v>98</v>
      </c>
      <c r="AY93" s="130">
        <v>11</v>
      </c>
      <c r="AZ93" s="31" t="s">
        <v>116</v>
      </c>
      <c r="BD93" s="138">
        <v>6.8</v>
      </c>
      <c r="BE93" s="274">
        <v>1.1397058823529411</v>
      </c>
      <c r="BF93" s="138">
        <v>1</v>
      </c>
      <c r="BG93" s="138">
        <v>3</v>
      </c>
      <c r="BH93" s="130" t="s">
        <v>96</v>
      </c>
      <c r="BI93" s="130" t="s">
        <v>98</v>
      </c>
      <c r="BJ93" s="130">
        <v>13</v>
      </c>
      <c r="BK93" s="186" t="s">
        <v>116</v>
      </c>
      <c r="BL93" s="178"/>
      <c r="BM93" s="178"/>
      <c r="BN93" s="178"/>
      <c r="BO93" s="138">
        <v>6.1</v>
      </c>
      <c r="BP93" s="274">
        <v>1.2704918032786885</v>
      </c>
      <c r="BQ93" s="138">
        <v>1</v>
      </c>
      <c r="BR93" s="138">
        <v>4</v>
      </c>
      <c r="BS93" s="130" t="s">
        <v>97</v>
      </c>
      <c r="BT93" s="130" t="s">
        <v>98</v>
      </c>
      <c r="BU93" s="130">
        <v>10</v>
      </c>
      <c r="BV93" s="31" t="s">
        <v>116</v>
      </c>
    </row>
    <row r="94" spans="1:74">
      <c r="A94" s="138">
        <v>9.1999999999999993</v>
      </c>
      <c r="B94" s="274">
        <v>0.84239130434782616</v>
      </c>
      <c r="C94" s="138">
        <v>2</v>
      </c>
      <c r="D94" s="138">
        <v>5</v>
      </c>
      <c r="E94" s="130" t="s">
        <v>96</v>
      </c>
      <c r="F94" s="130" t="s">
        <v>98</v>
      </c>
      <c r="G94" s="130">
        <v>13</v>
      </c>
      <c r="H94" s="186" t="s">
        <v>116</v>
      </c>
      <c r="AS94" s="210">
        <v>10.1</v>
      </c>
      <c r="AT94" s="274">
        <v>1.3465346534653466</v>
      </c>
      <c r="AU94" s="210">
        <v>1</v>
      </c>
      <c r="AV94" s="210">
        <v>3</v>
      </c>
      <c r="AW94" s="277" t="s">
        <v>97</v>
      </c>
      <c r="AX94" s="277" t="s">
        <v>98</v>
      </c>
      <c r="AY94" s="130">
        <v>11</v>
      </c>
      <c r="AZ94" s="31" t="s">
        <v>116</v>
      </c>
      <c r="BD94" s="138">
        <v>7.8</v>
      </c>
      <c r="BE94" s="274">
        <v>0.99358974358974361</v>
      </c>
      <c r="BF94" s="138">
        <v>2</v>
      </c>
      <c r="BG94" s="138">
        <v>3</v>
      </c>
      <c r="BH94" s="130" t="s">
        <v>96</v>
      </c>
      <c r="BI94" s="130" t="s">
        <v>99</v>
      </c>
      <c r="BJ94" s="130">
        <v>13</v>
      </c>
      <c r="BK94" s="186" t="s">
        <v>116</v>
      </c>
      <c r="BL94" s="178"/>
      <c r="BM94" s="178"/>
      <c r="BN94" s="178"/>
      <c r="BO94" s="138">
        <v>6</v>
      </c>
      <c r="BP94" s="274">
        <v>1.2916666666666667</v>
      </c>
      <c r="BQ94" s="138">
        <v>1</v>
      </c>
      <c r="BR94" s="138">
        <v>4</v>
      </c>
      <c r="BS94" s="130" t="s">
        <v>97</v>
      </c>
      <c r="BT94" s="130" t="s">
        <v>98</v>
      </c>
      <c r="BU94" s="130">
        <v>10</v>
      </c>
      <c r="BV94" s="31" t="s">
        <v>116</v>
      </c>
    </row>
    <row r="95" spans="1:74">
      <c r="A95" s="138">
        <v>7.9</v>
      </c>
      <c r="B95" s="274">
        <v>0.98101265822784811</v>
      </c>
      <c r="C95" s="138">
        <v>4</v>
      </c>
      <c r="D95" s="138">
        <v>3</v>
      </c>
      <c r="E95" s="130" t="s">
        <v>96</v>
      </c>
      <c r="F95" s="130" t="s">
        <v>98</v>
      </c>
      <c r="G95" s="130">
        <v>13</v>
      </c>
      <c r="H95" s="186" t="s">
        <v>116</v>
      </c>
      <c r="AS95" s="210">
        <v>6.8</v>
      </c>
      <c r="AT95" s="274">
        <v>2</v>
      </c>
      <c r="AU95" s="210">
        <v>1</v>
      </c>
      <c r="AV95" s="210">
        <v>3</v>
      </c>
      <c r="AW95" s="277" t="s">
        <v>97</v>
      </c>
      <c r="AX95" s="277" t="s">
        <v>98</v>
      </c>
      <c r="AY95" s="130">
        <v>11</v>
      </c>
      <c r="AZ95" s="31" t="s">
        <v>116</v>
      </c>
      <c r="BD95" s="138">
        <v>6.5</v>
      </c>
      <c r="BE95" s="274">
        <v>1.1923076923076923</v>
      </c>
      <c r="BF95" s="138">
        <v>2</v>
      </c>
      <c r="BG95" s="138">
        <v>3</v>
      </c>
      <c r="BH95" s="130" t="s">
        <v>96</v>
      </c>
      <c r="BI95" s="130" t="s">
        <v>98</v>
      </c>
      <c r="BJ95" s="130">
        <v>13</v>
      </c>
      <c r="BK95" s="186" t="s">
        <v>116</v>
      </c>
      <c r="BL95" s="178"/>
      <c r="BM95" s="178"/>
      <c r="BN95" s="178"/>
      <c r="BO95" s="195">
        <v>8.4</v>
      </c>
      <c r="BP95" s="273">
        <v>1.6190476190476188</v>
      </c>
      <c r="BQ95" s="195">
        <v>1</v>
      </c>
      <c r="BR95" s="195">
        <v>3</v>
      </c>
      <c r="BS95" s="186" t="s">
        <v>97</v>
      </c>
      <c r="BT95" s="186" t="s">
        <v>98</v>
      </c>
      <c r="BU95" s="130">
        <v>10</v>
      </c>
      <c r="BV95" s="31" t="s">
        <v>116</v>
      </c>
    </row>
    <row r="96" spans="1:74">
      <c r="A96" s="138">
        <v>6.9</v>
      </c>
      <c r="B96" s="274">
        <v>1.1231884057971013</v>
      </c>
      <c r="C96" s="138">
        <v>4</v>
      </c>
      <c r="D96" s="138">
        <v>5</v>
      </c>
      <c r="E96" s="130" t="s">
        <v>96</v>
      </c>
      <c r="F96" s="130" t="s">
        <v>98</v>
      </c>
      <c r="G96" s="130">
        <v>13</v>
      </c>
      <c r="H96" s="186" t="s">
        <v>116</v>
      </c>
      <c r="AS96" s="210">
        <v>6.7</v>
      </c>
      <c r="AT96" s="274">
        <v>2.0298507462686568</v>
      </c>
      <c r="AU96" s="210">
        <v>1</v>
      </c>
      <c r="AV96" s="210">
        <v>3</v>
      </c>
      <c r="AW96" s="277" t="s">
        <v>97</v>
      </c>
      <c r="AX96" s="277" t="s">
        <v>98</v>
      </c>
      <c r="AY96" s="130">
        <v>11</v>
      </c>
      <c r="AZ96" s="31" t="s">
        <v>116</v>
      </c>
      <c r="BD96" s="138">
        <v>9.1999999999999993</v>
      </c>
      <c r="BE96" s="274">
        <v>0.84239130434782616</v>
      </c>
      <c r="BF96" s="138">
        <v>2</v>
      </c>
      <c r="BG96" s="138">
        <v>5</v>
      </c>
      <c r="BH96" s="130" t="s">
        <v>96</v>
      </c>
      <c r="BI96" s="130" t="s">
        <v>98</v>
      </c>
      <c r="BJ96" s="130">
        <v>13</v>
      </c>
      <c r="BK96" s="186" t="s">
        <v>116</v>
      </c>
      <c r="BL96" s="178"/>
      <c r="BM96" s="178"/>
      <c r="BN96" s="178"/>
      <c r="BO96" s="195">
        <v>9.1</v>
      </c>
      <c r="BP96" s="273">
        <v>1.4945054945054945</v>
      </c>
      <c r="BQ96" s="195">
        <v>1</v>
      </c>
      <c r="BR96" s="195">
        <v>4</v>
      </c>
      <c r="BS96" s="186" t="s">
        <v>97</v>
      </c>
      <c r="BT96" s="186" t="s">
        <v>98</v>
      </c>
      <c r="BU96" s="130">
        <v>10</v>
      </c>
      <c r="BV96" s="31" t="s">
        <v>116</v>
      </c>
    </row>
    <row r="97" spans="1:74">
      <c r="A97" s="138">
        <v>6.2</v>
      </c>
      <c r="B97" s="274">
        <v>1.25</v>
      </c>
      <c r="C97" s="138">
        <v>2</v>
      </c>
      <c r="D97" s="138">
        <v>4</v>
      </c>
      <c r="E97" s="130" t="s">
        <v>96</v>
      </c>
      <c r="F97" s="130" t="s">
        <v>98</v>
      </c>
      <c r="G97" s="130">
        <v>13</v>
      </c>
      <c r="H97" s="186" t="s">
        <v>116</v>
      </c>
      <c r="AS97" s="210">
        <v>7.8</v>
      </c>
      <c r="AT97" s="274">
        <v>1.7435897435897436</v>
      </c>
      <c r="AU97" s="210">
        <v>1</v>
      </c>
      <c r="AV97" s="210">
        <v>3</v>
      </c>
      <c r="AW97" s="277" t="s">
        <v>97</v>
      </c>
      <c r="AX97" s="277" t="s">
        <v>98</v>
      </c>
      <c r="AY97" s="130">
        <v>11</v>
      </c>
      <c r="AZ97" s="31" t="s">
        <v>116</v>
      </c>
      <c r="BD97" s="138">
        <v>7.9</v>
      </c>
      <c r="BE97" s="274">
        <v>0.98101265822784811</v>
      </c>
      <c r="BF97" s="138">
        <v>4</v>
      </c>
      <c r="BG97" s="138">
        <v>3</v>
      </c>
      <c r="BH97" s="130" t="s">
        <v>96</v>
      </c>
      <c r="BI97" s="130" t="s">
        <v>98</v>
      </c>
      <c r="BJ97" s="130">
        <v>13</v>
      </c>
      <c r="BK97" s="186" t="s">
        <v>116</v>
      </c>
      <c r="BL97" s="178"/>
      <c r="BM97" s="178"/>
      <c r="BN97" s="178"/>
      <c r="BO97" s="195">
        <v>9.1</v>
      </c>
      <c r="BP97" s="273">
        <v>1.4945054945054945</v>
      </c>
      <c r="BQ97" s="195">
        <v>1</v>
      </c>
      <c r="BR97" s="195">
        <v>3</v>
      </c>
      <c r="BS97" s="186" t="s">
        <v>97</v>
      </c>
      <c r="BT97" s="186" t="s">
        <v>98</v>
      </c>
      <c r="BU97" s="130">
        <v>10</v>
      </c>
      <c r="BV97" s="31" t="s">
        <v>116</v>
      </c>
    </row>
    <row r="98" spans="1:74">
      <c r="A98" s="138">
        <v>4.8</v>
      </c>
      <c r="B98" s="274">
        <v>1.6145833333333335</v>
      </c>
      <c r="C98" s="138">
        <v>1</v>
      </c>
      <c r="D98" s="138">
        <v>3</v>
      </c>
      <c r="E98" s="130" t="s">
        <v>96</v>
      </c>
      <c r="F98" s="130" t="s">
        <v>98</v>
      </c>
      <c r="G98" s="130">
        <v>13</v>
      </c>
      <c r="H98" s="186" t="s">
        <v>116</v>
      </c>
      <c r="AS98" s="210">
        <v>8.9</v>
      </c>
      <c r="AT98" s="274">
        <v>1.5280898876404494</v>
      </c>
      <c r="AU98" s="210">
        <v>2</v>
      </c>
      <c r="AV98" s="210">
        <v>3</v>
      </c>
      <c r="AW98" s="277" t="s">
        <v>97</v>
      </c>
      <c r="AX98" s="277" t="s">
        <v>98</v>
      </c>
      <c r="AY98" s="130">
        <v>11</v>
      </c>
      <c r="AZ98" s="31" t="s">
        <v>116</v>
      </c>
      <c r="BD98" s="138">
        <v>6.9</v>
      </c>
      <c r="BE98" s="274">
        <v>1.1231884057971013</v>
      </c>
      <c r="BF98" s="138">
        <v>38</v>
      </c>
      <c r="BG98" s="138">
        <v>5</v>
      </c>
      <c r="BH98" s="130" t="s">
        <v>96</v>
      </c>
      <c r="BI98" s="130" t="s">
        <v>98</v>
      </c>
      <c r="BJ98" s="130">
        <v>13</v>
      </c>
      <c r="BK98" s="186" t="s">
        <v>116</v>
      </c>
      <c r="BL98" s="178"/>
      <c r="BM98" s="178"/>
      <c r="BN98" s="178"/>
      <c r="BO98" s="195">
        <v>7.2</v>
      </c>
      <c r="BP98" s="273">
        <v>1.8888888888888888</v>
      </c>
      <c r="BQ98" s="195">
        <v>1</v>
      </c>
      <c r="BR98" s="195">
        <v>3</v>
      </c>
      <c r="BS98" s="186" t="s">
        <v>97</v>
      </c>
      <c r="BT98" s="186" t="s">
        <v>98</v>
      </c>
      <c r="BU98" s="130">
        <v>10</v>
      </c>
      <c r="BV98" s="31" t="s">
        <v>116</v>
      </c>
    </row>
    <row r="99" spans="1:74">
      <c r="A99" s="138">
        <v>7.8</v>
      </c>
      <c r="B99" s="274">
        <v>0.99358974358974361</v>
      </c>
      <c r="C99" s="138">
        <v>1</v>
      </c>
      <c r="D99" s="138">
        <v>3</v>
      </c>
      <c r="E99" s="130" t="s">
        <v>96</v>
      </c>
      <c r="F99" s="130" t="s">
        <v>98</v>
      </c>
      <c r="G99" s="130">
        <v>13</v>
      </c>
      <c r="H99" s="186" t="s">
        <v>116</v>
      </c>
      <c r="AS99" s="203">
        <v>6.4</v>
      </c>
      <c r="AT99" s="273">
        <v>1.2109375</v>
      </c>
      <c r="AU99" s="195">
        <v>1</v>
      </c>
      <c r="AV99" s="195">
        <v>3</v>
      </c>
      <c r="AW99" s="186" t="s">
        <v>97</v>
      </c>
      <c r="AX99" s="186" t="s">
        <v>98</v>
      </c>
      <c r="AY99" s="130">
        <v>12</v>
      </c>
      <c r="AZ99" s="176" t="s">
        <v>116</v>
      </c>
      <c r="BD99" s="138">
        <v>6.9</v>
      </c>
      <c r="BE99" s="274">
        <v>1.1231884057971013</v>
      </c>
      <c r="BF99" s="138">
        <v>4</v>
      </c>
      <c r="BG99" s="138">
        <v>5</v>
      </c>
      <c r="BH99" s="130" t="s">
        <v>96</v>
      </c>
      <c r="BI99" s="130" t="s">
        <v>98</v>
      </c>
      <c r="BJ99" s="130">
        <v>13</v>
      </c>
      <c r="BK99" s="186" t="s">
        <v>116</v>
      </c>
      <c r="BL99" s="178"/>
      <c r="BM99" s="178"/>
      <c r="BN99" s="178"/>
      <c r="BO99" s="195">
        <v>9.4</v>
      </c>
      <c r="BP99" s="273">
        <v>1.4468085106382977</v>
      </c>
      <c r="BQ99" s="195">
        <v>2</v>
      </c>
      <c r="BR99" s="195">
        <v>4</v>
      </c>
      <c r="BS99" s="186" t="s">
        <v>97</v>
      </c>
      <c r="BT99" s="186" t="s">
        <v>98</v>
      </c>
      <c r="BU99" s="130">
        <v>10</v>
      </c>
      <c r="BV99" s="31" t="s">
        <v>116</v>
      </c>
    </row>
    <row r="100" spans="1:74">
      <c r="A100" s="138">
        <v>12</v>
      </c>
      <c r="B100" s="274">
        <v>0.64583333333333337</v>
      </c>
      <c r="C100" s="138">
        <v>2</v>
      </c>
      <c r="D100" s="138">
        <v>3</v>
      </c>
      <c r="E100" s="130" t="s">
        <v>96</v>
      </c>
      <c r="F100" s="130" t="s">
        <v>99</v>
      </c>
      <c r="G100" s="130">
        <v>13</v>
      </c>
      <c r="H100" s="186" t="s">
        <v>116</v>
      </c>
      <c r="AS100" s="204">
        <v>4.8</v>
      </c>
      <c r="AT100" s="274">
        <v>1.6145833333333335</v>
      </c>
      <c r="AU100" s="138">
        <v>1</v>
      </c>
      <c r="AV100" s="138">
        <v>3</v>
      </c>
      <c r="AW100" s="130" t="s">
        <v>97</v>
      </c>
      <c r="AX100" s="130" t="s">
        <v>98</v>
      </c>
      <c r="AY100" s="130">
        <v>12</v>
      </c>
      <c r="AZ100" s="176" t="s">
        <v>116</v>
      </c>
      <c r="BD100" s="138">
        <v>6.2</v>
      </c>
      <c r="BE100" s="274">
        <v>1.25</v>
      </c>
      <c r="BF100" s="138">
        <v>2</v>
      </c>
      <c r="BG100" s="138">
        <v>4</v>
      </c>
      <c r="BH100" s="130" t="s">
        <v>96</v>
      </c>
      <c r="BI100" s="130" t="s">
        <v>98</v>
      </c>
      <c r="BJ100" s="130">
        <v>13</v>
      </c>
      <c r="BK100" s="186" t="s">
        <v>116</v>
      </c>
      <c r="BL100" s="178"/>
      <c r="BM100" s="178"/>
      <c r="BN100" s="178"/>
      <c r="BO100" s="195">
        <v>7.4</v>
      </c>
      <c r="BP100" s="273">
        <v>1.8378378378378377</v>
      </c>
      <c r="BQ100" s="195">
        <v>2</v>
      </c>
      <c r="BR100" s="195">
        <v>3</v>
      </c>
      <c r="BS100" s="186" t="s">
        <v>97</v>
      </c>
      <c r="BT100" s="186" t="s">
        <v>306</v>
      </c>
      <c r="BU100" s="130">
        <v>10</v>
      </c>
      <c r="BV100" s="31" t="s">
        <v>116</v>
      </c>
    </row>
    <row r="101" spans="1:74">
      <c r="A101" s="195">
        <v>10.199999999999999</v>
      </c>
      <c r="B101" s="273">
        <v>1.3333333333333335</v>
      </c>
      <c r="C101" s="195">
        <v>2</v>
      </c>
      <c r="D101" s="195">
        <v>3</v>
      </c>
      <c r="E101" s="186" t="s">
        <v>114</v>
      </c>
      <c r="F101" s="186" t="s">
        <v>98</v>
      </c>
      <c r="G101" s="130">
        <v>13</v>
      </c>
      <c r="H101" s="186" t="s">
        <v>116</v>
      </c>
      <c r="AS101" s="204">
        <v>4.5999999999999996</v>
      </c>
      <c r="AT101" s="274">
        <v>1.6847826086956523</v>
      </c>
      <c r="AU101" s="138">
        <v>1</v>
      </c>
      <c r="AV101" s="138">
        <v>3</v>
      </c>
      <c r="AW101" s="130" t="s">
        <v>97</v>
      </c>
      <c r="AX101" s="130" t="s">
        <v>98</v>
      </c>
      <c r="AY101" s="130">
        <v>12</v>
      </c>
      <c r="AZ101" s="176" t="s">
        <v>116</v>
      </c>
      <c r="BD101" s="138">
        <v>4.8</v>
      </c>
      <c r="BE101" s="274">
        <v>1.6145833333333335</v>
      </c>
      <c r="BF101" s="138">
        <v>1</v>
      </c>
      <c r="BG101" s="138">
        <v>3</v>
      </c>
      <c r="BH101" s="130" t="s">
        <v>96</v>
      </c>
      <c r="BI101" s="130" t="s">
        <v>98</v>
      </c>
      <c r="BJ101" s="130">
        <v>13</v>
      </c>
      <c r="BK101" s="186" t="s">
        <v>116</v>
      </c>
      <c r="BL101" s="178"/>
      <c r="BM101" s="178"/>
      <c r="BN101" s="178"/>
      <c r="BO101" s="138">
        <v>10.1</v>
      </c>
      <c r="BP101" s="274">
        <v>1.3465346534653466</v>
      </c>
      <c r="BQ101" s="138">
        <v>1</v>
      </c>
      <c r="BR101" s="138">
        <v>3</v>
      </c>
      <c r="BS101" s="130" t="s">
        <v>97</v>
      </c>
      <c r="BT101" s="130" t="s">
        <v>99</v>
      </c>
      <c r="BU101" s="130">
        <v>10</v>
      </c>
      <c r="BV101" s="31" t="s">
        <v>116</v>
      </c>
    </row>
    <row r="102" spans="1:74">
      <c r="A102" s="195">
        <v>10</v>
      </c>
      <c r="B102" s="273">
        <v>1.3599999999999999</v>
      </c>
      <c r="C102" s="195">
        <v>1</v>
      </c>
      <c r="D102" s="195">
        <v>3</v>
      </c>
      <c r="E102" s="186" t="s">
        <v>96</v>
      </c>
      <c r="F102" s="186" t="s">
        <v>98</v>
      </c>
      <c r="G102" s="130">
        <v>13</v>
      </c>
      <c r="H102" s="186" t="s">
        <v>116</v>
      </c>
      <c r="AS102" s="204">
        <v>6.6</v>
      </c>
      <c r="AT102" s="274">
        <v>1.1742424242424243</v>
      </c>
      <c r="AU102" s="138">
        <v>2</v>
      </c>
      <c r="AV102" s="138">
        <v>3</v>
      </c>
      <c r="AW102" s="130" t="s">
        <v>97</v>
      </c>
      <c r="AX102" s="130" t="s">
        <v>98</v>
      </c>
      <c r="AY102" s="130">
        <v>12</v>
      </c>
      <c r="AZ102" s="176" t="s">
        <v>116</v>
      </c>
      <c r="BD102" s="138">
        <v>7.8</v>
      </c>
      <c r="BE102" s="274">
        <v>0.99358974358974361</v>
      </c>
      <c r="BF102" s="138">
        <v>1</v>
      </c>
      <c r="BG102" s="138">
        <v>3</v>
      </c>
      <c r="BH102" s="130" t="s">
        <v>96</v>
      </c>
      <c r="BI102" s="130" t="s">
        <v>98</v>
      </c>
      <c r="BJ102" s="130">
        <v>13</v>
      </c>
      <c r="BK102" s="186" t="s">
        <v>116</v>
      </c>
      <c r="BL102" s="178"/>
      <c r="BM102" s="178"/>
      <c r="BN102" s="178"/>
      <c r="BO102" s="138">
        <v>8.4</v>
      </c>
      <c r="BP102" s="274">
        <v>1.6190476190476188</v>
      </c>
      <c r="BQ102" s="138">
        <v>1</v>
      </c>
      <c r="BR102" s="138">
        <v>3</v>
      </c>
      <c r="BS102" s="130" t="s">
        <v>97</v>
      </c>
      <c r="BT102" s="130" t="s">
        <v>98</v>
      </c>
      <c r="BU102" s="130">
        <v>10</v>
      </c>
      <c r="BV102" s="31" t="s">
        <v>116</v>
      </c>
    </row>
    <row r="103" spans="1:74">
      <c r="A103" s="195">
        <v>10.199999999999999</v>
      </c>
      <c r="B103" s="273">
        <v>1.3333333333333335</v>
      </c>
      <c r="C103" s="195">
        <v>2</v>
      </c>
      <c r="D103" s="195">
        <v>4</v>
      </c>
      <c r="E103" s="186" t="s">
        <v>96</v>
      </c>
      <c r="F103" s="186" t="s">
        <v>98</v>
      </c>
      <c r="G103" s="130">
        <v>13</v>
      </c>
      <c r="H103" s="186" t="s">
        <v>116</v>
      </c>
      <c r="AS103" s="204">
        <v>4.9000000000000004</v>
      </c>
      <c r="AT103" s="274">
        <v>1.5816326530612244</v>
      </c>
      <c r="AU103" s="138">
        <v>1</v>
      </c>
      <c r="AV103" s="138">
        <v>3</v>
      </c>
      <c r="AW103" s="130" t="s">
        <v>97</v>
      </c>
      <c r="AX103" s="130" t="s">
        <v>98</v>
      </c>
      <c r="AY103" s="130">
        <v>12</v>
      </c>
      <c r="AZ103" s="176" t="s">
        <v>116</v>
      </c>
      <c r="BD103" s="138">
        <v>12</v>
      </c>
      <c r="BE103" s="274">
        <v>0.64583333333333337</v>
      </c>
      <c r="BF103" s="138">
        <v>2</v>
      </c>
      <c r="BG103" s="138">
        <v>3</v>
      </c>
      <c r="BH103" s="130" t="s">
        <v>96</v>
      </c>
      <c r="BI103" s="130" t="s">
        <v>99</v>
      </c>
      <c r="BJ103" s="130">
        <v>13</v>
      </c>
      <c r="BK103" s="186" t="s">
        <v>116</v>
      </c>
      <c r="BL103" s="178"/>
      <c r="BM103" s="178"/>
      <c r="BN103" s="178"/>
      <c r="BO103" s="138">
        <v>11.5</v>
      </c>
      <c r="BP103" s="274">
        <v>1.182608695652174</v>
      </c>
      <c r="BQ103" s="138">
        <v>1</v>
      </c>
      <c r="BR103" s="138">
        <v>4</v>
      </c>
      <c r="BS103" s="130" t="s">
        <v>97</v>
      </c>
      <c r="BT103" s="130" t="s">
        <v>98</v>
      </c>
      <c r="BU103" s="130">
        <v>10</v>
      </c>
      <c r="BV103" s="31" t="s">
        <v>116</v>
      </c>
    </row>
    <row r="104" spans="1:74">
      <c r="A104" s="195">
        <v>7.9</v>
      </c>
      <c r="B104" s="273">
        <v>1.721518987341772</v>
      </c>
      <c r="C104" s="195">
        <v>3</v>
      </c>
      <c r="D104" s="195">
        <v>5</v>
      </c>
      <c r="E104" s="186" t="s">
        <v>96</v>
      </c>
      <c r="F104" s="186" t="s">
        <v>98</v>
      </c>
      <c r="G104" s="130">
        <v>13</v>
      </c>
      <c r="H104" s="186" t="s">
        <v>116</v>
      </c>
      <c r="AS104" s="204">
        <v>6.5</v>
      </c>
      <c r="AT104" s="274">
        <v>1.1923076923076923</v>
      </c>
      <c r="AU104" s="138">
        <v>1</v>
      </c>
      <c r="AV104" s="138">
        <v>3</v>
      </c>
      <c r="AW104" s="130" t="s">
        <v>97</v>
      </c>
      <c r="AX104" s="130" t="s">
        <v>98</v>
      </c>
      <c r="AY104" s="130">
        <v>12</v>
      </c>
      <c r="AZ104" s="176" t="s">
        <v>116</v>
      </c>
      <c r="BD104" s="195">
        <v>10.199999999999999</v>
      </c>
      <c r="BE104" s="273">
        <v>1.3333333333333335</v>
      </c>
      <c r="BF104" s="195">
        <v>2</v>
      </c>
      <c r="BG104" s="195">
        <v>3</v>
      </c>
      <c r="BH104" s="186" t="s">
        <v>114</v>
      </c>
      <c r="BI104" s="186" t="s">
        <v>98</v>
      </c>
      <c r="BJ104" s="130">
        <v>13</v>
      </c>
      <c r="BK104" s="186" t="s">
        <v>116</v>
      </c>
      <c r="BL104" s="178"/>
      <c r="BM104" s="178"/>
      <c r="BN104" s="178"/>
      <c r="BO104" s="138">
        <v>15.2</v>
      </c>
      <c r="BP104" s="274">
        <v>0.89473684210526316</v>
      </c>
      <c r="BQ104" s="138">
        <v>1</v>
      </c>
      <c r="BR104" s="138">
        <v>3</v>
      </c>
      <c r="BS104" s="130" t="s">
        <v>97</v>
      </c>
      <c r="BT104" s="130" t="s">
        <v>112</v>
      </c>
      <c r="BU104" s="130">
        <v>10</v>
      </c>
      <c r="BV104" s="31" t="s">
        <v>116</v>
      </c>
    </row>
    <row r="105" spans="1:74">
      <c r="A105" s="195">
        <v>9.5</v>
      </c>
      <c r="B105" s="273">
        <v>1.4315789473684211</v>
      </c>
      <c r="C105" s="195">
        <v>2</v>
      </c>
      <c r="D105" s="195">
        <v>3</v>
      </c>
      <c r="E105" s="186" t="s">
        <v>96</v>
      </c>
      <c r="F105" s="186" t="s">
        <v>98</v>
      </c>
      <c r="G105" s="130">
        <v>13</v>
      </c>
      <c r="H105" s="186" t="s">
        <v>116</v>
      </c>
      <c r="AS105" s="204">
        <v>6.6</v>
      </c>
      <c r="AT105" s="274">
        <v>1.1742424242424243</v>
      </c>
      <c r="AU105" s="138">
        <v>1</v>
      </c>
      <c r="AV105" s="138">
        <v>3</v>
      </c>
      <c r="AW105" s="130" t="s">
        <v>97</v>
      </c>
      <c r="AX105" s="130" t="s">
        <v>98</v>
      </c>
      <c r="AY105" s="130">
        <v>12</v>
      </c>
      <c r="AZ105" s="176" t="s">
        <v>116</v>
      </c>
      <c r="BD105" s="195">
        <v>10</v>
      </c>
      <c r="BE105" s="273">
        <v>1.3599999999999999</v>
      </c>
      <c r="BF105" s="195">
        <v>1</v>
      </c>
      <c r="BG105" s="195">
        <v>3</v>
      </c>
      <c r="BH105" s="186" t="s">
        <v>96</v>
      </c>
      <c r="BI105" s="186" t="s">
        <v>98</v>
      </c>
      <c r="BJ105" s="130">
        <v>13</v>
      </c>
      <c r="BK105" s="186" t="s">
        <v>116</v>
      </c>
      <c r="BL105" s="178"/>
      <c r="BM105" s="178"/>
      <c r="BN105" s="178"/>
      <c r="BO105" s="138">
        <v>13.1</v>
      </c>
      <c r="BP105" s="274">
        <v>1.0381679389312977</v>
      </c>
      <c r="BQ105" s="138">
        <v>1</v>
      </c>
      <c r="BR105" s="138">
        <v>3</v>
      </c>
      <c r="BS105" s="130" t="s">
        <v>97</v>
      </c>
      <c r="BT105" s="130" t="s">
        <v>77</v>
      </c>
      <c r="BU105" s="130">
        <v>10</v>
      </c>
      <c r="BV105" s="31" t="s">
        <v>116</v>
      </c>
    </row>
    <row r="106" spans="1:74">
      <c r="A106" s="138">
        <v>8</v>
      </c>
      <c r="B106" s="274">
        <v>1.7</v>
      </c>
      <c r="C106" s="138">
        <v>1</v>
      </c>
      <c r="D106" s="138">
        <v>3</v>
      </c>
      <c r="E106" s="130" t="s">
        <v>96</v>
      </c>
      <c r="F106" s="130" t="s">
        <v>98</v>
      </c>
      <c r="G106" s="130">
        <v>13</v>
      </c>
      <c r="H106" s="186" t="s">
        <v>116</v>
      </c>
      <c r="AS106" s="204">
        <v>5.0999999999999996</v>
      </c>
      <c r="AT106" s="274">
        <v>1.5196078431372551</v>
      </c>
      <c r="AU106" s="138">
        <v>1</v>
      </c>
      <c r="AV106" s="138">
        <v>3</v>
      </c>
      <c r="AW106" s="130" t="s">
        <v>97</v>
      </c>
      <c r="AX106" s="130" t="s">
        <v>98</v>
      </c>
      <c r="AY106" s="130">
        <v>12</v>
      </c>
      <c r="AZ106" s="176" t="s">
        <v>116</v>
      </c>
      <c r="BD106" s="195">
        <v>10.199999999999999</v>
      </c>
      <c r="BE106" s="273">
        <v>1.3333333333333335</v>
      </c>
      <c r="BF106" s="195">
        <v>2</v>
      </c>
      <c r="BG106" s="195">
        <v>4</v>
      </c>
      <c r="BH106" s="186" t="s">
        <v>96</v>
      </c>
      <c r="BI106" s="186" t="s">
        <v>98</v>
      </c>
      <c r="BJ106" s="130">
        <v>13</v>
      </c>
      <c r="BK106" s="186" t="s">
        <v>116</v>
      </c>
      <c r="BL106" s="178"/>
      <c r="BM106" s="178"/>
      <c r="BN106" s="178"/>
      <c r="BO106" s="138">
        <v>11.6</v>
      </c>
      <c r="BP106" s="274">
        <v>1.1724137931034482</v>
      </c>
      <c r="BQ106" s="138">
        <v>1</v>
      </c>
      <c r="BR106" s="138">
        <v>3</v>
      </c>
      <c r="BS106" s="130" t="s">
        <v>97</v>
      </c>
      <c r="BT106" s="130" t="s">
        <v>98</v>
      </c>
      <c r="BU106" s="130">
        <v>10</v>
      </c>
      <c r="BV106" s="31" t="s">
        <v>116</v>
      </c>
    </row>
    <row r="107" spans="1:74">
      <c r="A107" s="138">
        <v>12.9</v>
      </c>
      <c r="B107" s="274">
        <v>1.0542635658914727</v>
      </c>
      <c r="C107" s="138">
        <v>2</v>
      </c>
      <c r="D107" s="138">
        <v>4</v>
      </c>
      <c r="E107" s="130" t="s">
        <v>96</v>
      </c>
      <c r="F107" s="130" t="s">
        <v>98</v>
      </c>
      <c r="G107" s="130">
        <v>13</v>
      </c>
      <c r="H107" s="186" t="s">
        <v>116</v>
      </c>
      <c r="AS107" s="204">
        <v>4.7</v>
      </c>
      <c r="AT107" s="274">
        <v>1.6489361702127658</v>
      </c>
      <c r="AU107" s="138">
        <v>1</v>
      </c>
      <c r="AV107" s="138">
        <v>3</v>
      </c>
      <c r="AW107" s="130" t="s">
        <v>97</v>
      </c>
      <c r="AX107" s="130" t="s">
        <v>98</v>
      </c>
      <c r="AY107" s="130">
        <v>12</v>
      </c>
      <c r="AZ107" s="176" t="s">
        <v>116</v>
      </c>
      <c r="BD107" s="195">
        <v>7.9</v>
      </c>
      <c r="BE107" s="273">
        <v>1.721518987341772</v>
      </c>
      <c r="BF107" s="195">
        <v>3</v>
      </c>
      <c r="BG107" s="195">
        <v>5</v>
      </c>
      <c r="BH107" s="186" t="s">
        <v>96</v>
      </c>
      <c r="BI107" s="186" t="s">
        <v>98</v>
      </c>
      <c r="BJ107" s="130">
        <v>13</v>
      </c>
      <c r="BK107" s="186" t="s">
        <v>116</v>
      </c>
      <c r="BL107" s="178"/>
      <c r="BM107" s="178"/>
      <c r="BN107" s="178"/>
      <c r="BO107" s="138">
        <v>10.1</v>
      </c>
      <c r="BP107" s="274">
        <v>1.3465346534653466</v>
      </c>
      <c r="BQ107" s="138">
        <v>2</v>
      </c>
      <c r="BR107" s="138">
        <v>3</v>
      </c>
      <c r="BS107" s="130" t="s">
        <v>97</v>
      </c>
      <c r="BT107" s="130" t="s">
        <v>98</v>
      </c>
      <c r="BU107" s="130">
        <v>10</v>
      </c>
      <c r="BV107" s="31" t="s">
        <v>116</v>
      </c>
    </row>
    <row r="108" spans="1:74">
      <c r="A108" s="138">
        <v>9.3000000000000007</v>
      </c>
      <c r="B108" s="274">
        <v>1.4623655913978493</v>
      </c>
      <c r="C108" s="138">
        <v>2</v>
      </c>
      <c r="D108" s="138">
        <v>3</v>
      </c>
      <c r="E108" s="130" t="s">
        <v>96</v>
      </c>
      <c r="F108" s="130" t="s">
        <v>98</v>
      </c>
      <c r="G108" s="130">
        <v>13</v>
      </c>
      <c r="H108" s="186" t="s">
        <v>116</v>
      </c>
      <c r="AS108" s="204">
        <v>5.9</v>
      </c>
      <c r="AT108" s="274">
        <v>1.3135593220338981</v>
      </c>
      <c r="AU108" s="138">
        <v>1</v>
      </c>
      <c r="AV108" s="138">
        <v>3</v>
      </c>
      <c r="AW108" s="130" t="s">
        <v>97</v>
      </c>
      <c r="AX108" s="130" t="s">
        <v>98</v>
      </c>
      <c r="AY108" s="130">
        <v>12</v>
      </c>
      <c r="AZ108" s="176" t="s">
        <v>116</v>
      </c>
      <c r="BD108" s="195">
        <v>9.5</v>
      </c>
      <c r="BE108" s="273">
        <v>1.4315789473684211</v>
      </c>
      <c r="BF108" s="195">
        <v>2</v>
      </c>
      <c r="BG108" s="195">
        <v>3</v>
      </c>
      <c r="BH108" s="186" t="s">
        <v>96</v>
      </c>
      <c r="BI108" s="186" t="s">
        <v>98</v>
      </c>
      <c r="BJ108" s="130">
        <v>13</v>
      </c>
      <c r="BK108" s="186" t="s">
        <v>116</v>
      </c>
      <c r="BL108" s="178"/>
      <c r="BM108" s="178"/>
      <c r="BN108" s="178"/>
      <c r="BO108" s="138">
        <v>11.8</v>
      </c>
      <c r="BP108" s="274">
        <v>1.1525423728813557</v>
      </c>
      <c r="BQ108" s="138">
        <v>1</v>
      </c>
      <c r="BR108" s="138">
        <v>3</v>
      </c>
      <c r="BS108" s="130" t="s">
        <v>97</v>
      </c>
      <c r="BT108" s="130" t="s">
        <v>98</v>
      </c>
      <c r="BU108" s="130">
        <v>10</v>
      </c>
      <c r="BV108" s="31" t="s">
        <v>116</v>
      </c>
    </row>
    <row r="109" spans="1:74">
      <c r="A109" s="138">
        <v>9.3000000000000007</v>
      </c>
      <c r="B109" s="274">
        <v>1.4623655913978493</v>
      </c>
      <c r="C109" s="138">
        <v>1</v>
      </c>
      <c r="D109" s="138">
        <v>3</v>
      </c>
      <c r="E109" s="130" t="s">
        <v>96</v>
      </c>
      <c r="F109" s="130" t="s">
        <v>98</v>
      </c>
      <c r="G109" s="130">
        <v>13</v>
      </c>
      <c r="H109" s="186" t="s">
        <v>116</v>
      </c>
      <c r="AS109" s="204">
        <v>5.7</v>
      </c>
      <c r="AT109" s="274">
        <v>1.3596491228070176</v>
      </c>
      <c r="AU109" s="138">
        <v>1</v>
      </c>
      <c r="AV109" s="138">
        <v>3</v>
      </c>
      <c r="AW109" s="130" t="s">
        <v>97</v>
      </c>
      <c r="AX109" s="130" t="s">
        <v>98</v>
      </c>
      <c r="AY109" s="130">
        <v>12</v>
      </c>
      <c r="AZ109" s="176" t="s">
        <v>116</v>
      </c>
      <c r="BD109" s="138">
        <v>8</v>
      </c>
      <c r="BE109" s="274">
        <v>1.7</v>
      </c>
      <c r="BF109" s="138">
        <v>1</v>
      </c>
      <c r="BG109" s="138">
        <v>3</v>
      </c>
      <c r="BH109" s="130" t="s">
        <v>96</v>
      </c>
      <c r="BI109" s="130" t="s">
        <v>98</v>
      </c>
      <c r="BJ109" s="130">
        <v>13</v>
      </c>
      <c r="BK109" s="186" t="s">
        <v>116</v>
      </c>
      <c r="BL109" s="178"/>
      <c r="BM109" s="178"/>
      <c r="BN109" s="178"/>
      <c r="BO109" s="138">
        <v>7.3</v>
      </c>
      <c r="BP109" s="274">
        <v>1.8630136986301369</v>
      </c>
      <c r="BQ109" s="138">
        <v>1</v>
      </c>
      <c r="BR109" s="138">
        <v>3</v>
      </c>
      <c r="BS109" s="130" t="s">
        <v>97</v>
      </c>
      <c r="BT109" s="130" t="s">
        <v>77</v>
      </c>
      <c r="BU109" s="130">
        <v>10</v>
      </c>
      <c r="BV109" s="31" t="s">
        <v>116</v>
      </c>
    </row>
    <row r="110" spans="1:74">
      <c r="A110" s="138">
        <v>8.6999999999999993</v>
      </c>
      <c r="B110" s="274">
        <v>1.5632183908045978</v>
      </c>
      <c r="C110" s="138">
        <v>1</v>
      </c>
      <c r="D110" s="138">
        <v>3</v>
      </c>
      <c r="E110" s="130" t="s">
        <v>96</v>
      </c>
      <c r="F110" s="130" t="s">
        <v>99</v>
      </c>
      <c r="G110" s="130">
        <v>13</v>
      </c>
      <c r="H110" s="186" t="s">
        <v>116</v>
      </c>
      <c r="AS110" s="204">
        <v>6.3</v>
      </c>
      <c r="AT110" s="274">
        <v>1.2301587301587302</v>
      </c>
      <c r="AU110" s="138">
        <v>1</v>
      </c>
      <c r="AV110" s="138">
        <v>3</v>
      </c>
      <c r="AW110" s="130" t="s">
        <v>97</v>
      </c>
      <c r="AX110" s="130" t="s">
        <v>98</v>
      </c>
      <c r="AY110" s="130">
        <v>12</v>
      </c>
      <c r="AZ110" s="176" t="s">
        <v>116</v>
      </c>
      <c r="BD110" s="138">
        <v>12.9</v>
      </c>
      <c r="BE110" s="274">
        <v>1.0542635658914727</v>
      </c>
      <c r="BF110" s="138">
        <v>2</v>
      </c>
      <c r="BG110" s="138">
        <v>4</v>
      </c>
      <c r="BH110" s="130" t="s">
        <v>96</v>
      </c>
      <c r="BI110" s="130" t="s">
        <v>98</v>
      </c>
      <c r="BJ110" s="130">
        <v>13</v>
      </c>
      <c r="BK110" s="186" t="s">
        <v>116</v>
      </c>
      <c r="BL110" s="178"/>
      <c r="BM110" s="178"/>
      <c r="BN110" s="178"/>
      <c r="BO110" s="209">
        <v>5.3</v>
      </c>
      <c r="BP110" s="273">
        <v>1.4622641509433962</v>
      </c>
      <c r="BQ110" s="209">
        <v>1</v>
      </c>
      <c r="BR110" s="209">
        <v>3</v>
      </c>
      <c r="BS110" s="276" t="s">
        <v>97</v>
      </c>
      <c r="BT110" s="276" t="s">
        <v>98</v>
      </c>
      <c r="BU110" s="130">
        <v>11</v>
      </c>
      <c r="BV110" s="31" t="s">
        <v>116</v>
      </c>
    </row>
    <row r="111" spans="1:74">
      <c r="A111" s="138">
        <v>10</v>
      </c>
      <c r="B111" s="274">
        <v>1.3599999999999999</v>
      </c>
      <c r="C111" s="138">
        <v>1</v>
      </c>
      <c r="D111" s="138">
        <v>4</v>
      </c>
      <c r="E111" s="130" t="s">
        <v>96</v>
      </c>
      <c r="F111" s="130" t="s">
        <v>98</v>
      </c>
      <c r="G111" s="130">
        <v>13</v>
      </c>
      <c r="H111" s="186" t="s">
        <v>116</v>
      </c>
      <c r="AS111" s="204">
        <v>5.7</v>
      </c>
      <c r="AT111" s="274">
        <v>1.3596491228070176</v>
      </c>
      <c r="AU111" s="138">
        <v>1</v>
      </c>
      <c r="AV111" s="138">
        <v>3</v>
      </c>
      <c r="AW111" s="130" t="s">
        <v>97</v>
      </c>
      <c r="AX111" s="130" t="s">
        <v>98</v>
      </c>
      <c r="AY111" s="130">
        <v>12</v>
      </c>
      <c r="AZ111" s="176" t="s">
        <v>116</v>
      </c>
      <c r="BD111" s="138">
        <v>9.3000000000000007</v>
      </c>
      <c r="BE111" s="274">
        <v>1.4623655913978493</v>
      </c>
      <c r="BF111" s="138">
        <v>2</v>
      </c>
      <c r="BG111" s="138">
        <v>3</v>
      </c>
      <c r="BH111" s="130" t="s">
        <v>96</v>
      </c>
      <c r="BI111" s="130" t="s">
        <v>98</v>
      </c>
      <c r="BJ111" s="130">
        <v>13</v>
      </c>
      <c r="BK111" s="186" t="s">
        <v>116</v>
      </c>
      <c r="BL111" s="178"/>
      <c r="BM111" s="178"/>
      <c r="BN111" s="178"/>
      <c r="BO111" s="209">
        <v>5.8</v>
      </c>
      <c r="BP111" s="273">
        <v>1.3362068965517242</v>
      </c>
      <c r="BQ111" s="209">
        <v>3</v>
      </c>
      <c r="BR111" s="209">
        <v>3</v>
      </c>
      <c r="BS111" s="276" t="s">
        <v>97</v>
      </c>
      <c r="BT111" s="276" t="s">
        <v>99</v>
      </c>
      <c r="BU111" s="130">
        <v>11</v>
      </c>
      <c r="BV111" s="31" t="s">
        <v>116</v>
      </c>
    </row>
    <row r="112" spans="1:74">
      <c r="A112" s="138">
        <v>12.1</v>
      </c>
      <c r="B112" s="274">
        <v>1.1239669421487604</v>
      </c>
      <c r="C112" s="138">
        <v>2</v>
      </c>
      <c r="D112" s="138">
        <v>3</v>
      </c>
      <c r="E112" s="130" t="s">
        <v>96</v>
      </c>
      <c r="F112" s="130" t="s">
        <v>98</v>
      </c>
      <c r="G112" s="130">
        <v>13</v>
      </c>
      <c r="H112" s="186" t="s">
        <v>116</v>
      </c>
      <c r="AS112" s="204">
        <v>5.8</v>
      </c>
      <c r="AT112" s="274">
        <v>1.3362068965517242</v>
      </c>
      <c r="AU112" s="138">
        <v>1</v>
      </c>
      <c r="AV112" s="138">
        <v>3</v>
      </c>
      <c r="AW112" s="130" t="s">
        <v>97</v>
      </c>
      <c r="AX112" s="130" t="s">
        <v>98</v>
      </c>
      <c r="AY112" s="130">
        <v>12</v>
      </c>
      <c r="AZ112" s="176" t="s">
        <v>116</v>
      </c>
      <c r="BD112" s="138">
        <v>9.3000000000000007</v>
      </c>
      <c r="BE112" s="274">
        <v>1.4623655913978493</v>
      </c>
      <c r="BF112" s="138">
        <v>1</v>
      </c>
      <c r="BG112" s="138">
        <v>3</v>
      </c>
      <c r="BH112" s="130" t="s">
        <v>96</v>
      </c>
      <c r="BI112" s="130" t="s">
        <v>98</v>
      </c>
      <c r="BJ112" s="130">
        <v>13</v>
      </c>
      <c r="BK112" s="186" t="s">
        <v>116</v>
      </c>
      <c r="BL112" s="178"/>
      <c r="BM112" s="178"/>
      <c r="BN112" s="178"/>
      <c r="BO112" s="210">
        <v>5.4</v>
      </c>
      <c r="BP112" s="274">
        <v>1.4351851851851851</v>
      </c>
      <c r="BQ112" s="210">
        <v>1</v>
      </c>
      <c r="BR112" s="210">
        <v>3</v>
      </c>
      <c r="BS112" s="277" t="s">
        <v>97</v>
      </c>
      <c r="BT112" s="277" t="s">
        <v>112</v>
      </c>
      <c r="BU112" s="130">
        <v>11</v>
      </c>
      <c r="BV112" s="31" t="s">
        <v>116</v>
      </c>
    </row>
    <row r="113" spans="1:74">
      <c r="A113" s="138">
        <v>7.3</v>
      </c>
      <c r="B113" s="274">
        <v>1.0616438356164384</v>
      </c>
      <c r="C113" s="138">
        <v>2</v>
      </c>
      <c r="D113" s="138">
        <v>5</v>
      </c>
      <c r="E113" s="130" t="s">
        <v>96</v>
      </c>
      <c r="F113" s="130" t="s">
        <v>98</v>
      </c>
      <c r="G113" s="130">
        <v>14</v>
      </c>
      <c r="H113" s="176" t="s">
        <v>116</v>
      </c>
      <c r="AS113" s="203">
        <v>10.199999999999999</v>
      </c>
      <c r="AT113" s="273">
        <v>1.3333333333333335</v>
      </c>
      <c r="AU113" s="195">
        <v>2</v>
      </c>
      <c r="AV113" s="195">
        <v>3</v>
      </c>
      <c r="AW113" s="186" t="s">
        <v>97</v>
      </c>
      <c r="AX113" s="186" t="s">
        <v>98</v>
      </c>
      <c r="AY113" s="130">
        <v>12</v>
      </c>
      <c r="AZ113" s="176" t="s">
        <v>116</v>
      </c>
      <c r="BD113" s="138">
        <v>8.6999999999999993</v>
      </c>
      <c r="BE113" s="274">
        <v>1.5632183908045978</v>
      </c>
      <c r="BF113" s="138">
        <v>1</v>
      </c>
      <c r="BG113" s="138">
        <v>3</v>
      </c>
      <c r="BH113" s="130" t="s">
        <v>96</v>
      </c>
      <c r="BI113" s="130" t="s">
        <v>99</v>
      </c>
      <c r="BJ113" s="130">
        <v>13</v>
      </c>
      <c r="BK113" s="186" t="s">
        <v>116</v>
      </c>
      <c r="BL113" s="178"/>
      <c r="BM113" s="178"/>
      <c r="BN113" s="178"/>
      <c r="BO113" s="210">
        <v>5.6</v>
      </c>
      <c r="BP113" s="274">
        <v>1.3839285714285716</v>
      </c>
      <c r="BQ113" s="210">
        <v>1</v>
      </c>
      <c r="BR113" s="210">
        <v>3</v>
      </c>
      <c r="BS113" s="277" t="s">
        <v>97</v>
      </c>
      <c r="BT113" s="277" t="s">
        <v>98</v>
      </c>
      <c r="BU113" s="130">
        <v>11</v>
      </c>
      <c r="BV113" s="31" t="s">
        <v>116</v>
      </c>
    </row>
    <row r="114" spans="1:74">
      <c r="A114" s="138">
        <v>6.5</v>
      </c>
      <c r="B114" s="274">
        <v>1.1923076923076923</v>
      </c>
      <c r="C114" s="138">
        <v>1</v>
      </c>
      <c r="D114" s="138">
        <v>3</v>
      </c>
      <c r="E114" s="130" t="s">
        <v>96</v>
      </c>
      <c r="F114" s="130" t="s">
        <v>98</v>
      </c>
      <c r="G114" s="130">
        <v>14</v>
      </c>
      <c r="H114" s="176" t="s">
        <v>116</v>
      </c>
      <c r="AS114" s="203">
        <v>12.1</v>
      </c>
      <c r="AT114" s="273">
        <v>1.1239669421487604</v>
      </c>
      <c r="AU114" s="195">
        <v>1</v>
      </c>
      <c r="AV114" s="195">
        <v>3</v>
      </c>
      <c r="AW114" s="186" t="s">
        <v>97</v>
      </c>
      <c r="AX114" s="186" t="s">
        <v>98</v>
      </c>
      <c r="AY114" s="130">
        <v>12</v>
      </c>
      <c r="AZ114" s="176" t="s">
        <v>116</v>
      </c>
      <c r="BD114" s="138">
        <v>10</v>
      </c>
      <c r="BE114" s="274">
        <v>1.3599999999999999</v>
      </c>
      <c r="BF114" s="138">
        <v>1</v>
      </c>
      <c r="BG114" s="138">
        <v>4</v>
      </c>
      <c r="BH114" s="130" t="s">
        <v>96</v>
      </c>
      <c r="BI114" s="130" t="s">
        <v>98</v>
      </c>
      <c r="BJ114" s="130">
        <v>13</v>
      </c>
      <c r="BK114" s="186" t="s">
        <v>116</v>
      </c>
      <c r="BL114" s="178"/>
      <c r="BM114" s="178"/>
      <c r="BN114" s="178"/>
      <c r="BO114" s="210">
        <v>8.3000000000000007</v>
      </c>
      <c r="BP114" s="274">
        <v>0.9337349397590361</v>
      </c>
      <c r="BQ114" s="210">
        <v>1</v>
      </c>
      <c r="BR114" s="210">
        <v>4</v>
      </c>
      <c r="BS114" s="277" t="s">
        <v>97</v>
      </c>
      <c r="BT114" s="277" t="s">
        <v>99</v>
      </c>
      <c r="BU114" s="130">
        <v>11</v>
      </c>
      <c r="BV114" s="31" t="s">
        <v>116</v>
      </c>
    </row>
    <row r="115" spans="1:74">
      <c r="A115" s="138">
        <v>8.6999999999999993</v>
      </c>
      <c r="B115" s="274">
        <v>0.8908045977011495</v>
      </c>
      <c r="C115" s="138">
        <v>2</v>
      </c>
      <c r="D115" s="138">
        <v>3</v>
      </c>
      <c r="E115" s="130" t="s">
        <v>96</v>
      </c>
      <c r="F115" s="130" t="s">
        <v>98</v>
      </c>
      <c r="G115" s="130">
        <v>14</v>
      </c>
      <c r="H115" s="176" t="s">
        <v>116</v>
      </c>
      <c r="AS115" s="203">
        <v>7.6</v>
      </c>
      <c r="AT115" s="273">
        <v>1.7894736842105263</v>
      </c>
      <c r="AU115" s="195">
        <v>1</v>
      </c>
      <c r="AV115" s="195">
        <v>3</v>
      </c>
      <c r="AW115" s="186" t="s">
        <v>97</v>
      </c>
      <c r="AX115" s="186" t="s">
        <v>98</v>
      </c>
      <c r="AY115" s="130">
        <v>12</v>
      </c>
      <c r="AZ115" s="176" t="s">
        <v>116</v>
      </c>
      <c r="BD115" s="138">
        <v>12.1</v>
      </c>
      <c r="BE115" s="274">
        <v>1.1239669421487604</v>
      </c>
      <c r="BF115" s="138">
        <v>2</v>
      </c>
      <c r="BG115" s="138">
        <v>3</v>
      </c>
      <c r="BH115" s="130" t="s">
        <v>96</v>
      </c>
      <c r="BI115" s="130" t="s">
        <v>98</v>
      </c>
      <c r="BJ115" s="130">
        <v>13</v>
      </c>
      <c r="BK115" s="186" t="s">
        <v>116</v>
      </c>
      <c r="BL115" s="178"/>
      <c r="BM115" s="178"/>
      <c r="BN115" s="178"/>
      <c r="BO115" s="210">
        <v>5.9</v>
      </c>
      <c r="BP115" s="274">
        <v>1.3135593220338981</v>
      </c>
      <c r="BQ115" s="210">
        <v>1</v>
      </c>
      <c r="BR115" s="210">
        <v>4</v>
      </c>
      <c r="BS115" s="277" t="s">
        <v>97</v>
      </c>
      <c r="BT115" s="277" t="s">
        <v>98</v>
      </c>
      <c r="BU115" s="130">
        <v>11</v>
      </c>
      <c r="BV115" s="31" t="s">
        <v>116</v>
      </c>
    </row>
    <row r="116" spans="1:74">
      <c r="A116" s="138">
        <v>8.6</v>
      </c>
      <c r="B116" s="274">
        <v>0.90116279069767447</v>
      </c>
      <c r="C116" s="138">
        <v>4</v>
      </c>
      <c r="D116" s="138">
        <v>5</v>
      </c>
      <c r="E116" s="130" t="s">
        <v>96</v>
      </c>
      <c r="F116" s="130" t="s">
        <v>98</v>
      </c>
      <c r="G116" s="130">
        <v>14</v>
      </c>
      <c r="H116" s="176" t="s">
        <v>116</v>
      </c>
      <c r="AS116" s="204">
        <v>8.6999999999999993</v>
      </c>
      <c r="AT116" s="274">
        <v>1.5632183908045978</v>
      </c>
      <c r="AU116" s="138">
        <v>1</v>
      </c>
      <c r="AV116" s="138">
        <v>3</v>
      </c>
      <c r="AW116" s="130" t="s">
        <v>97</v>
      </c>
      <c r="AX116" s="130" t="s">
        <v>99</v>
      </c>
      <c r="AY116" s="130">
        <v>12</v>
      </c>
      <c r="AZ116" s="176" t="s">
        <v>116</v>
      </c>
      <c r="BD116" s="138">
        <v>5.9</v>
      </c>
      <c r="BE116" s="274">
        <v>1.3135593220338981</v>
      </c>
      <c r="BF116" s="138">
        <v>12</v>
      </c>
      <c r="BG116" s="138">
        <v>5</v>
      </c>
      <c r="BH116" s="130" t="s">
        <v>114</v>
      </c>
      <c r="BI116" s="130" t="s">
        <v>98</v>
      </c>
      <c r="BJ116" s="130">
        <v>14</v>
      </c>
      <c r="BK116" s="176" t="s">
        <v>116</v>
      </c>
      <c r="BL116" s="508"/>
      <c r="BM116" s="508"/>
      <c r="BN116" s="508"/>
      <c r="BO116" s="210">
        <v>5.4</v>
      </c>
      <c r="BP116" s="274">
        <v>1.4351851851851851</v>
      </c>
      <c r="BQ116" s="210">
        <v>1</v>
      </c>
      <c r="BR116" s="210">
        <v>4</v>
      </c>
      <c r="BS116" s="277" t="s">
        <v>97</v>
      </c>
      <c r="BT116" s="277" t="s">
        <v>98</v>
      </c>
      <c r="BU116" s="130">
        <v>11</v>
      </c>
      <c r="BV116" s="31" t="s">
        <v>116</v>
      </c>
    </row>
    <row r="117" spans="1:74">
      <c r="A117" s="138">
        <v>5.3</v>
      </c>
      <c r="B117" s="274">
        <v>1.4622641509433962</v>
      </c>
      <c r="C117" s="138">
        <v>1</v>
      </c>
      <c r="D117" s="138">
        <v>3</v>
      </c>
      <c r="E117" s="130" t="s">
        <v>96</v>
      </c>
      <c r="F117" s="130" t="s">
        <v>98</v>
      </c>
      <c r="G117" s="130">
        <v>14</v>
      </c>
      <c r="H117" s="176" t="s">
        <v>116</v>
      </c>
      <c r="AS117" s="204">
        <v>7.2</v>
      </c>
      <c r="AT117" s="274">
        <v>1.8888888888888888</v>
      </c>
      <c r="AU117" s="138">
        <v>1</v>
      </c>
      <c r="AV117" s="138">
        <v>3</v>
      </c>
      <c r="AW117" s="130" t="s">
        <v>97</v>
      </c>
      <c r="AX117" s="130" t="s">
        <v>100</v>
      </c>
      <c r="AY117" s="130">
        <v>12</v>
      </c>
      <c r="AZ117" s="176" t="s">
        <v>116</v>
      </c>
      <c r="BD117" s="138">
        <v>7.3</v>
      </c>
      <c r="BE117" s="274">
        <v>1.0616438356164384</v>
      </c>
      <c r="BF117" s="138">
        <v>2</v>
      </c>
      <c r="BG117" s="138">
        <v>5</v>
      </c>
      <c r="BH117" s="130" t="s">
        <v>96</v>
      </c>
      <c r="BI117" s="130" t="s">
        <v>98</v>
      </c>
      <c r="BJ117" s="130">
        <v>14</v>
      </c>
      <c r="BK117" s="176" t="s">
        <v>116</v>
      </c>
      <c r="BL117" s="508"/>
      <c r="BM117" s="508"/>
      <c r="BN117" s="508"/>
      <c r="BO117" s="210">
        <v>4.0999999999999996</v>
      </c>
      <c r="BP117" s="274">
        <v>1.8902439024390245</v>
      </c>
      <c r="BQ117" s="210">
        <v>1</v>
      </c>
      <c r="BR117" s="210">
        <v>3</v>
      </c>
      <c r="BS117" s="277" t="s">
        <v>97</v>
      </c>
      <c r="BT117" s="277" t="s">
        <v>99</v>
      </c>
      <c r="BU117" s="130">
        <v>11</v>
      </c>
      <c r="BV117" s="31" t="s">
        <v>116</v>
      </c>
    </row>
    <row r="118" spans="1:74">
      <c r="A118" s="138">
        <v>6</v>
      </c>
      <c r="B118" s="274">
        <v>1.2916666666666667</v>
      </c>
      <c r="C118" s="138">
        <v>2</v>
      </c>
      <c r="D118" s="138">
        <v>3</v>
      </c>
      <c r="E118" s="130" t="s">
        <v>96</v>
      </c>
      <c r="F118" s="130" t="s">
        <v>98</v>
      </c>
      <c r="G118" s="130">
        <v>14</v>
      </c>
      <c r="H118" s="176" t="s">
        <v>116</v>
      </c>
      <c r="AS118" s="204">
        <v>8.9</v>
      </c>
      <c r="AT118" s="274">
        <v>1.5280898876404494</v>
      </c>
      <c r="AU118" s="138">
        <v>1</v>
      </c>
      <c r="AV118" s="138">
        <v>3</v>
      </c>
      <c r="AW118" s="130" t="s">
        <v>97</v>
      </c>
      <c r="AX118" s="130" t="s">
        <v>98</v>
      </c>
      <c r="AY118" s="130">
        <v>12</v>
      </c>
      <c r="AZ118" s="176" t="s">
        <v>116</v>
      </c>
      <c r="BD118" s="138">
        <v>6.5</v>
      </c>
      <c r="BE118" s="274">
        <v>1.1923076923076923</v>
      </c>
      <c r="BF118" s="138">
        <v>1</v>
      </c>
      <c r="BG118" s="138">
        <v>3</v>
      </c>
      <c r="BH118" s="130" t="s">
        <v>96</v>
      </c>
      <c r="BI118" s="130" t="s">
        <v>98</v>
      </c>
      <c r="BJ118" s="130">
        <v>14</v>
      </c>
      <c r="BK118" s="176" t="s">
        <v>116</v>
      </c>
      <c r="BL118" s="508"/>
      <c r="BM118" s="508"/>
      <c r="BN118" s="508"/>
      <c r="BO118" s="210">
        <v>4.0999999999999996</v>
      </c>
      <c r="BP118" s="274">
        <v>1.8902439024390245</v>
      </c>
      <c r="BQ118" s="210">
        <v>1</v>
      </c>
      <c r="BR118" s="210">
        <v>3</v>
      </c>
      <c r="BS118" s="277" t="s">
        <v>97</v>
      </c>
      <c r="BT118" s="277" t="s">
        <v>98</v>
      </c>
      <c r="BU118" s="130">
        <v>11</v>
      </c>
      <c r="BV118" s="31" t="s">
        <v>116</v>
      </c>
    </row>
    <row r="119" spans="1:74">
      <c r="A119" s="138">
        <v>7.1</v>
      </c>
      <c r="B119" s="274">
        <v>1.091549295774648</v>
      </c>
      <c r="C119" s="138">
        <v>2</v>
      </c>
      <c r="D119" s="138">
        <v>3</v>
      </c>
      <c r="E119" s="130" t="s">
        <v>96</v>
      </c>
      <c r="F119" s="130" t="s">
        <v>98</v>
      </c>
      <c r="G119" s="130">
        <v>14</v>
      </c>
      <c r="H119" s="176" t="s">
        <v>116</v>
      </c>
      <c r="AS119" s="204">
        <v>12.6</v>
      </c>
      <c r="AT119" s="274">
        <v>1.0793650793650793</v>
      </c>
      <c r="AU119" s="138">
        <v>1</v>
      </c>
      <c r="AV119" s="138">
        <v>3</v>
      </c>
      <c r="AW119" s="130" t="s">
        <v>97</v>
      </c>
      <c r="AX119" s="130" t="s">
        <v>98</v>
      </c>
      <c r="AY119" s="130">
        <v>12</v>
      </c>
      <c r="AZ119" s="176" t="s">
        <v>116</v>
      </c>
      <c r="BD119" s="138">
        <v>8.6999999999999993</v>
      </c>
      <c r="BE119" s="274">
        <v>0.8908045977011495</v>
      </c>
      <c r="BF119" s="138">
        <v>2</v>
      </c>
      <c r="BG119" s="138">
        <v>3</v>
      </c>
      <c r="BH119" s="130" t="s">
        <v>96</v>
      </c>
      <c r="BI119" s="130" t="s">
        <v>98</v>
      </c>
      <c r="BJ119" s="130">
        <v>14</v>
      </c>
      <c r="BK119" s="176" t="s">
        <v>116</v>
      </c>
      <c r="BL119" s="508"/>
      <c r="BM119" s="508"/>
      <c r="BN119" s="508"/>
      <c r="BO119" s="210">
        <v>4.5</v>
      </c>
      <c r="BP119" s="274">
        <v>1.7222222222222223</v>
      </c>
      <c r="BQ119" s="210">
        <v>1</v>
      </c>
      <c r="BR119" s="210">
        <v>3</v>
      </c>
      <c r="BS119" s="277" t="s">
        <v>97</v>
      </c>
      <c r="BT119" s="277" t="s">
        <v>98</v>
      </c>
      <c r="BU119" s="130">
        <v>11</v>
      </c>
      <c r="BV119" s="31" t="s">
        <v>116</v>
      </c>
    </row>
    <row r="120" spans="1:74">
      <c r="A120" s="195">
        <v>8.6999999999999993</v>
      </c>
      <c r="B120" s="273">
        <v>1.5632183908045978</v>
      </c>
      <c r="C120" s="195">
        <v>2</v>
      </c>
      <c r="D120" s="195">
        <v>3</v>
      </c>
      <c r="E120" s="186" t="s">
        <v>114</v>
      </c>
      <c r="F120" s="186" t="s">
        <v>98</v>
      </c>
      <c r="G120" s="130">
        <v>14</v>
      </c>
      <c r="H120" s="176" t="s">
        <v>116</v>
      </c>
      <c r="AS120" s="195">
        <v>5.8</v>
      </c>
      <c r="AT120" s="273">
        <v>1.3362068965517242</v>
      </c>
      <c r="AU120" s="195">
        <v>1</v>
      </c>
      <c r="AV120" s="195">
        <v>3</v>
      </c>
      <c r="AW120" s="186" t="s">
        <v>97</v>
      </c>
      <c r="AX120" s="186" t="s">
        <v>98</v>
      </c>
      <c r="AY120" s="130">
        <v>13</v>
      </c>
      <c r="AZ120" s="186" t="s">
        <v>116</v>
      </c>
      <c r="BD120" s="138">
        <v>8.6</v>
      </c>
      <c r="BE120" s="274">
        <v>0.90116279069767447</v>
      </c>
      <c r="BF120" s="138">
        <v>4</v>
      </c>
      <c r="BG120" s="138">
        <v>5</v>
      </c>
      <c r="BH120" s="130" t="s">
        <v>96</v>
      </c>
      <c r="BI120" s="130" t="s">
        <v>98</v>
      </c>
      <c r="BJ120" s="130">
        <v>14</v>
      </c>
      <c r="BK120" s="176" t="s">
        <v>116</v>
      </c>
      <c r="BL120" s="508"/>
      <c r="BM120" s="508"/>
      <c r="BN120" s="508"/>
      <c r="BO120" s="210">
        <v>5.7</v>
      </c>
      <c r="BP120" s="274">
        <v>1.3596491228070176</v>
      </c>
      <c r="BQ120" s="210">
        <v>1</v>
      </c>
      <c r="BR120" s="210">
        <v>4</v>
      </c>
      <c r="BS120" s="277" t="s">
        <v>97</v>
      </c>
      <c r="BT120" s="277" t="s">
        <v>98</v>
      </c>
      <c r="BU120" s="130">
        <v>11</v>
      </c>
      <c r="BV120" s="31" t="s">
        <v>116</v>
      </c>
    </row>
    <row r="121" spans="1:74">
      <c r="A121" s="195">
        <v>9.9</v>
      </c>
      <c r="B121" s="273">
        <v>1.3737373737373737</v>
      </c>
      <c r="C121" s="195">
        <v>1</v>
      </c>
      <c r="D121" s="195">
        <v>3</v>
      </c>
      <c r="E121" s="186" t="s">
        <v>96</v>
      </c>
      <c r="F121" s="186" t="s">
        <v>99</v>
      </c>
      <c r="G121" s="130">
        <v>14</v>
      </c>
      <c r="H121" s="176" t="s">
        <v>116</v>
      </c>
      <c r="AS121" s="195">
        <v>4.7</v>
      </c>
      <c r="AT121" s="273">
        <v>1.6489361702127658</v>
      </c>
      <c r="AU121" s="195">
        <v>1</v>
      </c>
      <c r="AV121" s="195">
        <v>3</v>
      </c>
      <c r="AW121" s="186" t="s">
        <v>97</v>
      </c>
      <c r="AX121" s="186" t="s">
        <v>98</v>
      </c>
      <c r="AY121" s="130">
        <v>13</v>
      </c>
      <c r="AZ121" s="186" t="s">
        <v>116</v>
      </c>
      <c r="BD121" s="138">
        <v>5.3</v>
      </c>
      <c r="BE121" s="274">
        <v>1.4622641509433962</v>
      </c>
      <c r="BF121" s="138">
        <v>1</v>
      </c>
      <c r="BG121" s="138">
        <v>3</v>
      </c>
      <c r="BH121" s="130" t="s">
        <v>96</v>
      </c>
      <c r="BI121" s="130" t="s">
        <v>98</v>
      </c>
      <c r="BJ121" s="130">
        <v>14</v>
      </c>
      <c r="BK121" s="176" t="s">
        <v>116</v>
      </c>
      <c r="BL121" s="508"/>
      <c r="BM121" s="508"/>
      <c r="BN121" s="508"/>
      <c r="BO121" s="210">
        <v>6.2</v>
      </c>
      <c r="BP121" s="274">
        <v>1.25</v>
      </c>
      <c r="BQ121" s="210">
        <v>1</v>
      </c>
      <c r="BR121" s="210">
        <v>4</v>
      </c>
      <c r="BS121" s="277" t="s">
        <v>97</v>
      </c>
      <c r="BT121" s="277" t="s">
        <v>98</v>
      </c>
      <c r="BU121" s="130">
        <v>11</v>
      </c>
      <c r="BV121" s="31" t="s">
        <v>116</v>
      </c>
    </row>
    <row r="122" spans="1:74">
      <c r="A122" s="138">
        <v>11.8</v>
      </c>
      <c r="B122" s="274">
        <v>1.1525423728813557</v>
      </c>
      <c r="C122" s="138">
        <v>2</v>
      </c>
      <c r="D122" s="138">
        <v>4</v>
      </c>
      <c r="E122" s="130" t="s">
        <v>96</v>
      </c>
      <c r="F122" s="130" t="s">
        <v>98</v>
      </c>
      <c r="G122" s="130">
        <v>14</v>
      </c>
      <c r="H122" s="176" t="s">
        <v>116</v>
      </c>
      <c r="AS122" s="138">
        <v>5.6</v>
      </c>
      <c r="AT122" s="274">
        <v>1.3839285714285716</v>
      </c>
      <c r="AU122" s="138">
        <v>1</v>
      </c>
      <c r="AV122" s="138">
        <v>3</v>
      </c>
      <c r="AW122" s="130" t="s">
        <v>97</v>
      </c>
      <c r="AX122" s="130" t="s">
        <v>99</v>
      </c>
      <c r="AY122" s="130">
        <v>13</v>
      </c>
      <c r="AZ122" s="186" t="s">
        <v>116</v>
      </c>
      <c r="BD122" s="138">
        <v>6</v>
      </c>
      <c r="BE122" s="274">
        <v>1.2916666666666667</v>
      </c>
      <c r="BF122" s="138">
        <v>2</v>
      </c>
      <c r="BG122" s="138">
        <v>3</v>
      </c>
      <c r="BH122" s="130" t="s">
        <v>96</v>
      </c>
      <c r="BI122" s="130" t="s">
        <v>98</v>
      </c>
      <c r="BJ122" s="130">
        <v>14</v>
      </c>
      <c r="BK122" s="176" t="s">
        <v>116</v>
      </c>
      <c r="BL122" s="508"/>
      <c r="BM122" s="508"/>
      <c r="BN122" s="508"/>
      <c r="BO122" s="210">
        <v>5</v>
      </c>
      <c r="BP122" s="274">
        <v>1.55</v>
      </c>
      <c r="BQ122" s="210">
        <v>1</v>
      </c>
      <c r="BR122" s="210">
        <v>3</v>
      </c>
      <c r="BS122" s="277" t="s">
        <v>97</v>
      </c>
      <c r="BT122" s="277" t="s">
        <v>98</v>
      </c>
      <c r="BU122" s="130">
        <v>11</v>
      </c>
      <c r="BV122" s="31" t="s">
        <v>116</v>
      </c>
    </row>
    <row r="123" spans="1:74">
      <c r="A123" s="138">
        <v>9.1999999999999993</v>
      </c>
      <c r="B123" s="274">
        <v>1.4782608695652175</v>
      </c>
      <c r="C123" s="138">
        <v>3</v>
      </c>
      <c r="D123" s="138">
        <v>3</v>
      </c>
      <c r="E123" s="130" t="s">
        <v>96</v>
      </c>
      <c r="F123" s="130" t="s">
        <v>98</v>
      </c>
      <c r="G123" s="130">
        <v>14</v>
      </c>
      <c r="H123" s="176" t="s">
        <v>116</v>
      </c>
      <c r="AS123" s="138">
        <v>5.6</v>
      </c>
      <c r="AT123" s="274">
        <v>1.3839285714285716</v>
      </c>
      <c r="AU123" s="138">
        <v>1</v>
      </c>
      <c r="AV123" s="138">
        <v>3</v>
      </c>
      <c r="AW123" s="130" t="s">
        <v>97</v>
      </c>
      <c r="AX123" s="130" t="s">
        <v>98</v>
      </c>
      <c r="AY123" s="130">
        <v>13</v>
      </c>
      <c r="AZ123" s="186" t="s">
        <v>116</v>
      </c>
      <c r="BD123" s="138">
        <v>7.1</v>
      </c>
      <c r="BE123" s="274">
        <v>1.091549295774648</v>
      </c>
      <c r="BF123" s="138">
        <v>2</v>
      </c>
      <c r="BG123" s="138">
        <v>3</v>
      </c>
      <c r="BH123" s="130" t="s">
        <v>96</v>
      </c>
      <c r="BI123" s="130" t="s">
        <v>98</v>
      </c>
      <c r="BJ123" s="130">
        <v>14</v>
      </c>
      <c r="BK123" s="176" t="s">
        <v>116</v>
      </c>
      <c r="BL123" s="508"/>
      <c r="BM123" s="508"/>
      <c r="BN123" s="508"/>
      <c r="BO123" s="210">
        <v>6.2</v>
      </c>
      <c r="BP123" s="274">
        <v>1.25</v>
      </c>
      <c r="BQ123" s="210">
        <v>1</v>
      </c>
      <c r="BR123" s="210">
        <v>3</v>
      </c>
      <c r="BS123" s="277" t="s">
        <v>97</v>
      </c>
      <c r="BT123" s="277" t="s">
        <v>100</v>
      </c>
      <c r="BU123" s="130">
        <v>11</v>
      </c>
      <c r="BV123" s="31" t="s">
        <v>116</v>
      </c>
    </row>
    <row r="124" spans="1:74">
      <c r="A124" s="138">
        <v>7.3</v>
      </c>
      <c r="B124" s="274">
        <v>1.8630136986301369</v>
      </c>
      <c r="C124" s="138">
        <v>2</v>
      </c>
      <c r="D124" s="138">
        <v>3</v>
      </c>
      <c r="E124" s="130" t="s">
        <v>96</v>
      </c>
      <c r="F124" s="130" t="s">
        <v>98</v>
      </c>
      <c r="G124" s="130">
        <v>14</v>
      </c>
      <c r="H124" s="176" t="s">
        <v>116</v>
      </c>
      <c r="AS124" s="138">
        <v>5.2</v>
      </c>
      <c r="AT124" s="274">
        <v>1.4903846153846154</v>
      </c>
      <c r="AU124" s="138">
        <v>1</v>
      </c>
      <c r="AV124" s="138">
        <v>3</v>
      </c>
      <c r="AW124" s="130" t="s">
        <v>97</v>
      </c>
      <c r="AX124" s="130" t="s">
        <v>98</v>
      </c>
      <c r="AY124" s="130">
        <v>13</v>
      </c>
      <c r="AZ124" s="186" t="s">
        <v>116</v>
      </c>
      <c r="BD124" s="138">
        <v>8.1999999999999993</v>
      </c>
      <c r="BE124" s="274">
        <v>0.94512195121951226</v>
      </c>
      <c r="BF124" s="138">
        <v>21</v>
      </c>
      <c r="BG124" s="138">
        <v>5</v>
      </c>
      <c r="BH124" s="130" t="s">
        <v>96</v>
      </c>
      <c r="BI124" s="130" t="s">
        <v>98</v>
      </c>
      <c r="BJ124" s="130">
        <v>14</v>
      </c>
      <c r="BK124" s="176" t="s">
        <v>116</v>
      </c>
      <c r="BL124" s="508"/>
      <c r="BM124" s="508"/>
      <c r="BN124" s="508"/>
      <c r="BO124" s="209">
        <v>11.8</v>
      </c>
      <c r="BP124" s="273">
        <v>1.1525423728813557</v>
      </c>
      <c r="BQ124" s="209">
        <v>1</v>
      </c>
      <c r="BR124" s="209">
        <v>3</v>
      </c>
      <c r="BS124" s="276" t="s">
        <v>97</v>
      </c>
      <c r="BT124" s="276" t="s">
        <v>98</v>
      </c>
      <c r="BU124" s="130">
        <v>11</v>
      </c>
      <c r="BV124" s="31" t="s">
        <v>116</v>
      </c>
    </row>
    <row r="125" spans="1:74">
      <c r="A125" s="138">
        <v>13.7</v>
      </c>
      <c r="B125" s="274">
        <v>0.99270072992700731</v>
      </c>
      <c r="C125" s="138">
        <v>2</v>
      </c>
      <c r="D125" s="138">
        <v>4</v>
      </c>
      <c r="E125" s="130" t="s">
        <v>96</v>
      </c>
      <c r="F125" s="130" t="s">
        <v>98</v>
      </c>
      <c r="G125" s="130">
        <v>14</v>
      </c>
      <c r="H125" s="176" t="s">
        <v>116</v>
      </c>
      <c r="AS125" s="138">
        <v>6.6</v>
      </c>
      <c r="AT125" s="274">
        <v>1.1742424242424243</v>
      </c>
      <c r="AU125" s="138">
        <v>1</v>
      </c>
      <c r="AV125" s="138">
        <v>3</v>
      </c>
      <c r="AW125" s="130" t="s">
        <v>97</v>
      </c>
      <c r="AX125" s="130" t="s">
        <v>98</v>
      </c>
      <c r="AY125" s="130">
        <v>13</v>
      </c>
      <c r="AZ125" s="186" t="s">
        <v>116</v>
      </c>
      <c r="BD125" s="195">
        <v>8.6999999999999993</v>
      </c>
      <c r="BE125" s="273">
        <v>1.5632183908045978</v>
      </c>
      <c r="BF125" s="195">
        <v>2</v>
      </c>
      <c r="BG125" s="195">
        <v>3</v>
      </c>
      <c r="BH125" s="186" t="s">
        <v>114</v>
      </c>
      <c r="BI125" s="186" t="s">
        <v>98</v>
      </c>
      <c r="BJ125" s="130">
        <v>14</v>
      </c>
      <c r="BK125" s="176" t="s">
        <v>116</v>
      </c>
      <c r="BL125" s="508"/>
      <c r="BM125" s="508"/>
      <c r="BN125" s="508"/>
      <c r="BO125" s="209">
        <v>10.8</v>
      </c>
      <c r="BP125" s="273">
        <v>1.2592592592592591</v>
      </c>
      <c r="BQ125" s="209">
        <v>2</v>
      </c>
      <c r="BR125" s="209">
        <v>3</v>
      </c>
      <c r="BS125" s="276" t="s">
        <v>97</v>
      </c>
      <c r="BT125" s="276" t="s">
        <v>98</v>
      </c>
      <c r="BU125" s="130">
        <v>11</v>
      </c>
      <c r="BV125" s="31" t="s">
        <v>116</v>
      </c>
    </row>
    <row r="126" spans="1:74">
      <c r="A126" s="138">
        <v>12.9</v>
      </c>
      <c r="B126" s="274">
        <v>1.0542635658914727</v>
      </c>
      <c r="C126" s="138">
        <v>2</v>
      </c>
      <c r="D126" s="138">
        <v>3</v>
      </c>
      <c r="E126" s="130" t="s">
        <v>96</v>
      </c>
      <c r="F126" s="130" t="s">
        <v>98</v>
      </c>
      <c r="G126" s="130">
        <v>14</v>
      </c>
      <c r="H126" s="176" t="s">
        <v>116</v>
      </c>
      <c r="AS126" s="138">
        <v>5.9</v>
      </c>
      <c r="AT126" s="274">
        <v>1.3135593220338981</v>
      </c>
      <c r="AU126" s="138">
        <v>5</v>
      </c>
      <c r="AV126" s="138">
        <v>3</v>
      </c>
      <c r="AW126" s="130" t="s">
        <v>97</v>
      </c>
      <c r="AX126" s="130" t="s">
        <v>98</v>
      </c>
      <c r="AY126" s="130">
        <v>13</v>
      </c>
      <c r="AZ126" s="186" t="s">
        <v>116</v>
      </c>
      <c r="BD126" s="195">
        <v>9.9</v>
      </c>
      <c r="BE126" s="273">
        <v>1.3737373737373737</v>
      </c>
      <c r="BF126" s="195">
        <v>1</v>
      </c>
      <c r="BG126" s="195">
        <v>3</v>
      </c>
      <c r="BH126" s="186" t="s">
        <v>96</v>
      </c>
      <c r="BI126" s="186" t="s">
        <v>99</v>
      </c>
      <c r="BJ126" s="130">
        <v>14</v>
      </c>
      <c r="BK126" s="176" t="s">
        <v>116</v>
      </c>
      <c r="BL126" s="508"/>
      <c r="BM126" s="508"/>
      <c r="BN126" s="508"/>
      <c r="BO126" s="209">
        <v>8.6</v>
      </c>
      <c r="BP126" s="273">
        <v>1.5813953488372092</v>
      </c>
      <c r="BQ126" s="209">
        <v>1</v>
      </c>
      <c r="BR126" s="209">
        <v>3</v>
      </c>
      <c r="BS126" s="276" t="s">
        <v>97</v>
      </c>
      <c r="BT126" s="276" t="s">
        <v>98</v>
      </c>
      <c r="BU126" s="130">
        <v>11</v>
      </c>
      <c r="BV126" s="31" t="s">
        <v>116</v>
      </c>
    </row>
    <row r="127" spans="1:74">
      <c r="A127" s="138">
        <v>11.3</v>
      </c>
      <c r="B127" s="274">
        <v>1.2035398230088494</v>
      </c>
      <c r="C127" s="138">
        <v>2</v>
      </c>
      <c r="D127" s="138">
        <v>3</v>
      </c>
      <c r="E127" s="130" t="s">
        <v>96</v>
      </c>
      <c r="F127" s="130" t="s">
        <v>99</v>
      </c>
      <c r="G127" s="130">
        <v>14</v>
      </c>
      <c r="H127" s="176" t="s">
        <v>116</v>
      </c>
      <c r="AS127" s="138">
        <v>9.8000000000000007</v>
      </c>
      <c r="AT127" s="274">
        <v>0.79081632653061218</v>
      </c>
      <c r="AU127" s="138">
        <v>2</v>
      </c>
      <c r="AV127" s="138">
        <v>3</v>
      </c>
      <c r="AW127" s="130" t="s">
        <v>97</v>
      </c>
      <c r="AX127" s="130" t="s">
        <v>99</v>
      </c>
      <c r="AY127" s="130">
        <v>13</v>
      </c>
      <c r="AZ127" s="186" t="s">
        <v>116</v>
      </c>
      <c r="BD127" s="138">
        <v>11.8</v>
      </c>
      <c r="BE127" s="274">
        <v>1.1525423728813557</v>
      </c>
      <c r="BF127" s="138">
        <v>2</v>
      </c>
      <c r="BG127" s="138">
        <v>4</v>
      </c>
      <c r="BH127" s="130" t="s">
        <v>96</v>
      </c>
      <c r="BI127" s="130" t="s">
        <v>98</v>
      </c>
      <c r="BJ127" s="130">
        <v>14</v>
      </c>
      <c r="BK127" s="176" t="s">
        <v>116</v>
      </c>
      <c r="BL127" s="508"/>
      <c r="BM127" s="508"/>
      <c r="BN127" s="508"/>
      <c r="BO127" s="209">
        <v>9.8000000000000007</v>
      </c>
      <c r="BP127" s="273">
        <v>1.3877551020408161</v>
      </c>
      <c r="BQ127" s="209">
        <v>2</v>
      </c>
      <c r="BR127" s="209">
        <v>3</v>
      </c>
      <c r="BS127" s="276" t="s">
        <v>97</v>
      </c>
      <c r="BT127" s="276" t="s">
        <v>98</v>
      </c>
      <c r="BU127" s="130">
        <v>11</v>
      </c>
      <c r="BV127" s="31" t="s">
        <v>116</v>
      </c>
    </row>
    <row r="128" spans="1:74">
      <c r="A128" s="203">
        <v>6.3</v>
      </c>
      <c r="B128" s="273">
        <v>1.2301587301587302</v>
      </c>
      <c r="C128" s="195">
        <v>3</v>
      </c>
      <c r="D128" s="195">
        <v>5</v>
      </c>
      <c r="E128" s="186" t="s">
        <v>96</v>
      </c>
      <c r="F128" s="186" t="s">
        <v>98</v>
      </c>
      <c r="G128" s="130">
        <v>15</v>
      </c>
      <c r="H128" s="176" t="s">
        <v>116</v>
      </c>
      <c r="AS128" s="138">
        <v>4.8</v>
      </c>
      <c r="AT128" s="274">
        <v>1.6145833333333335</v>
      </c>
      <c r="AU128" s="138">
        <v>1</v>
      </c>
      <c r="AV128" s="138">
        <v>3</v>
      </c>
      <c r="AW128" s="130" t="s">
        <v>97</v>
      </c>
      <c r="AX128" s="130" t="s">
        <v>98</v>
      </c>
      <c r="AY128" s="130">
        <v>13</v>
      </c>
      <c r="AZ128" s="186" t="s">
        <v>116</v>
      </c>
      <c r="BD128" s="138">
        <v>9.1999999999999993</v>
      </c>
      <c r="BE128" s="274">
        <v>1.4782608695652175</v>
      </c>
      <c r="BF128" s="138">
        <v>3</v>
      </c>
      <c r="BG128" s="138">
        <v>3</v>
      </c>
      <c r="BH128" s="130" t="s">
        <v>96</v>
      </c>
      <c r="BI128" s="130" t="s">
        <v>98</v>
      </c>
      <c r="BJ128" s="130">
        <v>14</v>
      </c>
      <c r="BK128" s="176" t="s">
        <v>116</v>
      </c>
      <c r="BL128" s="508"/>
      <c r="BM128" s="508"/>
      <c r="BN128" s="508"/>
      <c r="BO128" s="210">
        <v>10.1</v>
      </c>
      <c r="BP128" s="274">
        <v>1.3465346534653466</v>
      </c>
      <c r="BQ128" s="210">
        <v>1</v>
      </c>
      <c r="BR128" s="210">
        <v>3</v>
      </c>
      <c r="BS128" s="277" t="s">
        <v>97</v>
      </c>
      <c r="BT128" s="277" t="s">
        <v>98</v>
      </c>
      <c r="BU128" s="130">
        <v>11</v>
      </c>
      <c r="BV128" s="31" t="s">
        <v>116</v>
      </c>
    </row>
    <row r="129" spans="1:74">
      <c r="A129" s="204">
        <v>6.2</v>
      </c>
      <c r="B129" s="274">
        <v>1.25</v>
      </c>
      <c r="C129" s="138">
        <v>2</v>
      </c>
      <c r="D129" s="138">
        <v>3</v>
      </c>
      <c r="E129" s="130" t="s">
        <v>96</v>
      </c>
      <c r="F129" s="130" t="s">
        <v>98</v>
      </c>
      <c r="G129" s="130">
        <v>15</v>
      </c>
      <c r="H129" s="176" t="s">
        <v>116</v>
      </c>
      <c r="AS129" s="138">
        <v>5.5</v>
      </c>
      <c r="AT129" s="274">
        <v>1.4090909090909092</v>
      </c>
      <c r="AU129" s="138">
        <v>1</v>
      </c>
      <c r="AV129" s="138">
        <v>3</v>
      </c>
      <c r="AW129" s="130" t="s">
        <v>97</v>
      </c>
      <c r="AX129" s="130" t="s">
        <v>98</v>
      </c>
      <c r="AY129" s="130">
        <v>13</v>
      </c>
      <c r="AZ129" s="186" t="s">
        <v>116</v>
      </c>
      <c r="BD129" s="138">
        <v>7.3</v>
      </c>
      <c r="BE129" s="274">
        <v>1.8630136986301369</v>
      </c>
      <c r="BF129" s="138">
        <v>2</v>
      </c>
      <c r="BG129" s="138">
        <v>3</v>
      </c>
      <c r="BH129" s="130" t="s">
        <v>96</v>
      </c>
      <c r="BI129" s="130" t="s">
        <v>98</v>
      </c>
      <c r="BJ129" s="130">
        <v>14</v>
      </c>
      <c r="BK129" s="176" t="s">
        <v>116</v>
      </c>
      <c r="BL129" s="508"/>
      <c r="BM129" s="508"/>
      <c r="BN129" s="508"/>
      <c r="BO129" s="210">
        <v>7.6</v>
      </c>
      <c r="BP129" s="274">
        <v>1.7894736842105263</v>
      </c>
      <c r="BQ129" s="210">
        <v>1</v>
      </c>
      <c r="BR129" s="210">
        <v>4</v>
      </c>
      <c r="BS129" s="277" t="s">
        <v>97</v>
      </c>
      <c r="BT129" s="277" t="s">
        <v>99</v>
      </c>
      <c r="BU129" s="130">
        <v>11</v>
      </c>
      <c r="BV129" s="31" t="s">
        <v>116</v>
      </c>
    </row>
    <row r="130" spans="1:74">
      <c r="A130" s="204">
        <v>9.6999999999999993</v>
      </c>
      <c r="B130" s="274">
        <v>0.7989690721649485</v>
      </c>
      <c r="C130" s="138">
        <v>2</v>
      </c>
      <c r="D130" s="138">
        <v>3</v>
      </c>
      <c r="E130" s="130" t="s">
        <v>96</v>
      </c>
      <c r="F130" s="130" t="s">
        <v>98</v>
      </c>
      <c r="G130" s="130">
        <v>15</v>
      </c>
      <c r="H130" s="176" t="s">
        <v>116</v>
      </c>
      <c r="AS130" s="138">
        <v>5</v>
      </c>
      <c r="AT130" s="274">
        <v>1.55</v>
      </c>
      <c r="AU130" s="138">
        <v>1</v>
      </c>
      <c r="AV130" s="138">
        <v>3</v>
      </c>
      <c r="AW130" s="130" t="s">
        <v>97</v>
      </c>
      <c r="AX130" s="130" t="s">
        <v>98</v>
      </c>
      <c r="AY130" s="130">
        <v>13</v>
      </c>
      <c r="AZ130" s="186" t="s">
        <v>116</v>
      </c>
      <c r="BD130" s="138">
        <v>13.7</v>
      </c>
      <c r="BE130" s="274">
        <v>0.99270072992700731</v>
      </c>
      <c r="BF130" s="138">
        <v>2</v>
      </c>
      <c r="BG130" s="138">
        <v>4</v>
      </c>
      <c r="BH130" s="130" t="s">
        <v>96</v>
      </c>
      <c r="BI130" s="130" t="s">
        <v>98</v>
      </c>
      <c r="BJ130" s="130">
        <v>14</v>
      </c>
      <c r="BK130" s="176" t="s">
        <v>116</v>
      </c>
      <c r="BL130" s="508"/>
      <c r="BM130" s="508"/>
      <c r="BN130" s="508"/>
      <c r="BO130" s="210">
        <v>8.4</v>
      </c>
      <c r="BP130" s="274">
        <v>1.6190476190476188</v>
      </c>
      <c r="BQ130" s="210">
        <v>1</v>
      </c>
      <c r="BR130" s="210">
        <v>3</v>
      </c>
      <c r="BS130" s="277" t="s">
        <v>97</v>
      </c>
      <c r="BT130" s="277" t="s">
        <v>112</v>
      </c>
      <c r="BU130" s="130">
        <v>11</v>
      </c>
      <c r="BV130" s="31" t="s">
        <v>116</v>
      </c>
    </row>
    <row r="131" spans="1:74">
      <c r="A131" s="204">
        <v>7.4</v>
      </c>
      <c r="B131" s="274">
        <v>1.0472972972972971</v>
      </c>
      <c r="C131" s="138">
        <v>2</v>
      </c>
      <c r="D131" s="138">
        <v>4</v>
      </c>
      <c r="E131" s="130" t="s">
        <v>96</v>
      </c>
      <c r="F131" s="130" t="s">
        <v>99</v>
      </c>
      <c r="G131" s="130">
        <v>15</v>
      </c>
      <c r="H131" s="176" t="s">
        <v>116</v>
      </c>
      <c r="AS131" s="195">
        <v>8.1999999999999993</v>
      </c>
      <c r="AT131" s="273">
        <v>1.6585365853658538</v>
      </c>
      <c r="AU131" s="195">
        <v>2</v>
      </c>
      <c r="AV131" s="195">
        <v>3</v>
      </c>
      <c r="AW131" s="186" t="s">
        <v>97</v>
      </c>
      <c r="AX131" s="186" t="s">
        <v>98</v>
      </c>
      <c r="AY131" s="130">
        <v>13</v>
      </c>
      <c r="AZ131" s="186" t="s">
        <v>116</v>
      </c>
      <c r="BD131" s="138">
        <v>12.9</v>
      </c>
      <c r="BE131" s="274">
        <v>1.0542635658914727</v>
      </c>
      <c r="BF131" s="138">
        <v>2</v>
      </c>
      <c r="BG131" s="138">
        <v>3</v>
      </c>
      <c r="BH131" s="130" t="s">
        <v>96</v>
      </c>
      <c r="BI131" s="130" t="s">
        <v>98</v>
      </c>
      <c r="BJ131" s="130">
        <v>14</v>
      </c>
      <c r="BK131" s="176" t="s">
        <v>116</v>
      </c>
      <c r="BL131" s="508"/>
      <c r="BM131" s="508"/>
      <c r="BN131" s="508"/>
      <c r="BO131" s="210">
        <v>6.8</v>
      </c>
      <c r="BP131" s="274">
        <v>2</v>
      </c>
      <c r="BQ131" s="210">
        <v>1</v>
      </c>
      <c r="BR131" s="210">
        <v>3</v>
      </c>
      <c r="BS131" s="277" t="s">
        <v>97</v>
      </c>
      <c r="BT131" s="277" t="s">
        <v>98</v>
      </c>
      <c r="BU131" s="130">
        <v>11</v>
      </c>
      <c r="BV131" s="31" t="s">
        <v>116</v>
      </c>
    </row>
    <row r="132" spans="1:74">
      <c r="A132" s="204">
        <v>10.3</v>
      </c>
      <c r="B132" s="274">
        <v>0.75242718446601942</v>
      </c>
      <c r="C132" s="138">
        <v>3</v>
      </c>
      <c r="D132" s="138">
        <v>3</v>
      </c>
      <c r="E132" s="130" t="s">
        <v>96</v>
      </c>
      <c r="F132" s="130" t="s">
        <v>98</v>
      </c>
      <c r="G132" s="130">
        <v>15</v>
      </c>
      <c r="H132" s="176" t="s">
        <v>116</v>
      </c>
      <c r="AS132" s="195">
        <v>10.199999999999999</v>
      </c>
      <c r="AT132" s="273">
        <v>1.3333333333333335</v>
      </c>
      <c r="AU132" s="195">
        <v>1</v>
      </c>
      <c r="AV132" s="195">
        <v>3</v>
      </c>
      <c r="AW132" s="186" t="s">
        <v>97</v>
      </c>
      <c r="AX132" s="186" t="s">
        <v>98</v>
      </c>
      <c r="AY132" s="130">
        <v>13</v>
      </c>
      <c r="AZ132" s="186" t="s">
        <v>116</v>
      </c>
      <c r="BD132" s="138">
        <v>11.3</v>
      </c>
      <c r="BE132" s="274">
        <v>1.2035398230088494</v>
      </c>
      <c r="BF132" s="138">
        <v>2</v>
      </c>
      <c r="BG132" s="138">
        <v>3</v>
      </c>
      <c r="BH132" s="130" t="s">
        <v>96</v>
      </c>
      <c r="BI132" s="130" t="s">
        <v>99</v>
      </c>
      <c r="BJ132" s="130">
        <v>14</v>
      </c>
      <c r="BK132" s="176" t="s">
        <v>116</v>
      </c>
      <c r="BL132" s="508"/>
      <c r="BM132" s="508"/>
      <c r="BN132" s="508"/>
      <c r="BO132" s="210">
        <v>6.7</v>
      </c>
      <c r="BP132" s="274">
        <v>2.0298507462686568</v>
      </c>
      <c r="BQ132" s="210">
        <v>1</v>
      </c>
      <c r="BR132" s="210">
        <v>3</v>
      </c>
      <c r="BS132" s="277" t="s">
        <v>97</v>
      </c>
      <c r="BT132" s="277" t="s">
        <v>98</v>
      </c>
      <c r="BU132" s="130">
        <v>11</v>
      </c>
      <c r="BV132" s="31" t="s">
        <v>116</v>
      </c>
    </row>
    <row r="133" spans="1:74">
      <c r="A133" s="204">
        <v>6</v>
      </c>
      <c r="B133" s="274">
        <v>1.2916666666666667</v>
      </c>
      <c r="C133" s="138">
        <v>2</v>
      </c>
      <c r="D133" s="138">
        <v>3</v>
      </c>
      <c r="E133" s="130" t="s">
        <v>96</v>
      </c>
      <c r="F133" s="130" t="s">
        <v>98</v>
      </c>
      <c r="G133" s="130">
        <v>15</v>
      </c>
      <c r="H133" s="176" t="s">
        <v>116</v>
      </c>
      <c r="AS133" s="195">
        <v>8.6</v>
      </c>
      <c r="AT133" s="273">
        <v>1.5813953488372092</v>
      </c>
      <c r="AU133" s="195">
        <v>1</v>
      </c>
      <c r="AV133" s="195">
        <v>3</v>
      </c>
      <c r="AW133" s="186" t="s">
        <v>97</v>
      </c>
      <c r="AX133" s="186" t="s">
        <v>98</v>
      </c>
      <c r="AY133" s="130">
        <v>13</v>
      </c>
      <c r="AZ133" s="186" t="s">
        <v>116</v>
      </c>
      <c r="BD133" s="203">
        <v>6.3</v>
      </c>
      <c r="BE133" s="273">
        <v>1.2301587301587302</v>
      </c>
      <c r="BF133" s="195">
        <v>3</v>
      </c>
      <c r="BG133" s="195">
        <v>5</v>
      </c>
      <c r="BH133" s="186" t="s">
        <v>96</v>
      </c>
      <c r="BI133" s="186" t="s">
        <v>98</v>
      </c>
      <c r="BJ133" s="130">
        <v>15</v>
      </c>
      <c r="BK133" s="176" t="s">
        <v>116</v>
      </c>
      <c r="BL133" s="508"/>
      <c r="BM133" s="508"/>
      <c r="BN133" s="508"/>
      <c r="BO133" s="210">
        <v>6.9</v>
      </c>
      <c r="BP133" s="274">
        <v>1.9710144927536231</v>
      </c>
      <c r="BQ133" s="210">
        <v>1</v>
      </c>
      <c r="BR133" s="210">
        <v>3</v>
      </c>
      <c r="BS133" s="277" t="s">
        <v>97</v>
      </c>
      <c r="BT133" s="277" t="s">
        <v>112</v>
      </c>
      <c r="BU133" s="130">
        <v>11</v>
      </c>
      <c r="BV133" s="31" t="s">
        <v>116</v>
      </c>
    </row>
    <row r="134" spans="1:74">
      <c r="A134" s="204">
        <v>5.0999999999999996</v>
      </c>
      <c r="B134" s="274">
        <v>1.5196078431372551</v>
      </c>
      <c r="C134" s="138">
        <v>1</v>
      </c>
      <c r="D134" s="138">
        <v>3</v>
      </c>
      <c r="E134" s="130" t="s">
        <v>96</v>
      </c>
      <c r="F134" s="130" t="s">
        <v>99</v>
      </c>
      <c r="G134" s="130">
        <v>15</v>
      </c>
      <c r="H134" s="176" t="s">
        <v>116</v>
      </c>
      <c r="AS134" s="195">
        <v>9.6999999999999993</v>
      </c>
      <c r="AT134" s="273">
        <v>1.4020618556701032</v>
      </c>
      <c r="AU134" s="195">
        <v>1</v>
      </c>
      <c r="AV134" s="195">
        <v>3</v>
      </c>
      <c r="AW134" s="186" t="s">
        <v>97</v>
      </c>
      <c r="AX134" s="186" t="s">
        <v>98</v>
      </c>
      <c r="AY134" s="130">
        <v>13</v>
      </c>
      <c r="AZ134" s="186" t="s">
        <v>116</v>
      </c>
      <c r="BD134" s="204">
        <v>6.2</v>
      </c>
      <c r="BE134" s="274">
        <v>1.25</v>
      </c>
      <c r="BF134" s="138">
        <v>2</v>
      </c>
      <c r="BG134" s="138">
        <v>3</v>
      </c>
      <c r="BH134" s="130" t="s">
        <v>96</v>
      </c>
      <c r="BI134" s="130" t="s">
        <v>98</v>
      </c>
      <c r="BJ134" s="130">
        <v>15</v>
      </c>
      <c r="BK134" s="176" t="s">
        <v>116</v>
      </c>
      <c r="BL134" s="508"/>
      <c r="BM134" s="508"/>
      <c r="BN134" s="508"/>
      <c r="BO134" s="210">
        <v>7.8</v>
      </c>
      <c r="BP134" s="274">
        <v>1.7435897435897436</v>
      </c>
      <c r="BQ134" s="210">
        <v>1</v>
      </c>
      <c r="BR134" s="210">
        <v>3</v>
      </c>
      <c r="BS134" s="277" t="s">
        <v>97</v>
      </c>
      <c r="BT134" s="277" t="s">
        <v>98</v>
      </c>
      <c r="BU134" s="130">
        <v>11</v>
      </c>
      <c r="BV134" s="31" t="s">
        <v>116</v>
      </c>
    </row>
    <row r="135" spans="1:74">
      <c r="A135" s="204">
        <v>5</v>
      </c>
      <c r="B135" s="274">
        <v>1.55</v>
      </c>
      <c r="C135" s="138">
        <v>1</v>
      </c>
      <c r="D135" s="138">
        <v>3</v>
      </c>
      <c r="E135" s="130" t="s">
        <v>96</v>
      </c>
      <c r="F135" s="130" t="s">
        <v>98</v>
      </c>
      <c r="G135" s="130">
        <v>15</v>
      </c>
      <c r="H135" s="176" t="s">
        <v>116</v>
      </c>
      <c r="AS135" s="195">
        <v>10.199999999999999</v>
      </c>
      <c r="AT135" s="273">
        <v>1.3333333333333335</v>
      </c>
      <c r="AU135" s="195">
        <v>2</v>
      </c>
      <c r="AV135" s="195">
        <v>3</v>
      </c>
      <c r="AW135" s="186" t="s">
        <v>97</v>
      </c>
      <c r="AX135" s="186" t="s">
        <v>98</v>
      </c>
      <c r="AY135" s="130">
        <v>13</v>
      </c>
      <c r="AZ135" s="186" t="s">
        <v>116</v>
      </c>
      <c r="BD135" s="204">
        <v>9.6999999999999993</v>
      </c>
      <c r="BE135" s="274">
        <v>0.7989690721649485</v>
      </c>
      <c r="BF135" s="138">
        <v>2</v>
      </c>
      <c r="BG135" s="138">
        <v>3</v>
      </c>
      <c r="BH135" s="130" t="s">
        <v>96</v>
      </c>
      <c r="BI135" s="130" t="s">
        <v>98</v>
      </c>
      <c r="BJ135" s="130">
        <v>15</v>
      </c>
      <c r="BK135" s="176" t="s">
        <v>116</v>
      </c>
      <c r="BL135" s="508"/>
      <c r="BM135" s="508"/>
      <c r="BN135" s="508"/>
      <c r="BO135" s="210">
        <v>8.9</v>
      </c>
      <c r="BP135" s="274">
        <v>1.5280898876404494</v>
      </c>
      <c r="BQ135" s="210">
        <v>2</v>
      </c>
      <c r="BR135" s="210">
        <v>3</v>
      </c>
      <c r="BS135" s="277" t="s">
        <v>97</v>
      </c>
      <c r="BT135" s="277" t="s">
        <v>98</v>
      </c>
      <c r="BU135" s="130">
        <v>11</v>
      </c>
      <c r="BV135" s="31" t="s">
        <v>116</v>
      </c>
    </row>
    <row r="136" spans="1:74">
      <c r="A136" s="204">
        <v>6.9</v>
      </c>
      <c r="B136" s="274">
        <v>1.1231884057971013</v>
      </c>
      <c r="C136" s="138">
        <v>2</v>
      </c>
      <c r="D136" s="138">
        <v>3</v>
      </c>
      <c r="E136" s="130" t="s">
        <v>96</v>
      </c>
      <c r="F136" s="130" t="s">
        <v>98</v>
      </c>
      <c r="G136" s="130">
        <v>15</v>
      </c>
      <c r="H136" s="176" t="s">
        <v>116</v>
      </c>
      <c r="AS136" s="138">
        <v>10.6</v>
      </c>
      <c r="AT136" s="274">
        <v>1.2830188679245282</v>
      </c>
      <c r="AU136" s="138">
        <v>1</v>
      </c>
      <c r="AV136" s="138">
        <v>3</v>
      </c>
      <c r="AW136" s="130" t="s">
        <v>97</v>
      </c>
      <c r="AX136" s="130" t="s">
        <v>98</v>
      </c>
      <c r="AY136" s="130">
        <v>13</v>
      </c>
      <c r="AZ136" s="186" t="s">
        <v>116</v>
      </c>
      <c r="BD136" s="204">
        <v>7.4</v>
      </c>
      <c r="BE136" s="274">
        <v>1.0472972972972971</v>
      </c>
      <c r="BF136" s="138">
        <v>2</v>
      </c>
      <c r="BG136" s="138">
        <v>4</v>
      </c>
      <c r="BH136" s="130" t="s">
        <v>96</v>
      </c>
      <c r="BI136" s="130" t="s">
        <v>99</v>
      </c>
      <c r="BJ136" s="130">
        <v>15</v>
      </c>
      <c r="BK136" s="176" t="s">
        <v>116</v>
      </c>
      <c r="BL136" s="508"/>
      <c r="BM136" s="508"/>
      <c r="BN136" s="508"/>
      <c r="BO136" s="203">
        <v>6.4</v>
      </c>
      <c r="BP136" s="273">
        <v>1.2109375</v>
      </c>
      <c r="BQ136" s="195">
        <v>1</v>
      </c>
      <c r="BR136" s="195">
        <v>4</v>
      </c>
      <c r="BS136" s="186" t="s">
        <v>95</v>
      </c>
      <c r="BT136" s="186" t="s">
        <v>98</v>
      </c>
      <c r="BU136" s="130">
        <v>12</v>
      </c>
      <c r="BV136" s="176" t="s">
        <v>116</v>
      </c>
    </row>
    <row r="137" spans="1:74">
      <c r="A137" s="204">
        <v>6.1</v>
      </c>
      <c r="B137" s="274">
        <v>1.2704918032786885</v>
      </c>
      <c r="C137" s="138">
        <v>1</v>
      </c>
      <c r="D137" s="138">
        <v>3</v>
      </c>
      <c r="E137" s="130" t="s">
        <v>96</v>
      </c>
      <c r="F137" s="130" t="s">
        <v>98</v>
      </c>
      <c r="G137" s="130">
        <v>15</v>
      </c>
      <c r="H137" s="176" t="s">
        <v>116</v>
      </c>
      <c r="AS137" s="138">
        <v>6.2</v>
      </c>
      <c r="AT137" s="274">
        <v>2.193548387096774</v>
      </c>
      <c r="AU137" s="138">
        <v>1</v>
      </c>
      <c r="AV137" s="138">
        <v>3</v>
      </c>
      <c r="AW137" s="130" t="s">
        <v>97</v>
      </c>
      <c r="AX137" s="130" t="s">
        <v>98</v>
      </c>
      <c r="AY137" s="130">
        <v>13</v>
      </c>
      <c r="AZ137" s="186" t="s">
        <v>116</v>
      </c>
      <c r="BD137" s="204">
        <v>10.3</v>
      </c>
      <c r="BE137" s="274">
        <v>0.75242718446601942</v>
      </c>
      <c r="BF137" s="138">
        <v>3</v>
      </c>
      <c r="BG137" s="138">
        <v>3</v>
      </c>
      <c r="BH137" s="130" t="s">
        <v>96</v>
      </c>
      <c r="BI137" s="130" t="s">
        <v>98</v>
      </c>
      <c r="BJ137" s="130">
        <v>15</v>
      </c>
      <c r="BK137" s="176" t="s">
        <v>116</v>
      </c>
      <c r="BL137" s="508"/>
      <c r="BM137" s="508"/>
      <c r="BN137" s="508"/>
      <c r="BO137" s="203">
        <v>6.4</v>
      </c>
      <c r="BP137" s="273">
        <v>1.2109375</v>
      </c>
      <c r="BQ137" s="195">
        <v>1</v>
      </c>
      <c r="BR137" s="195">
        <v>3</v>
      </c>
      <c r="BS137" s="186" t="s">
        <v>97</v>
      </c>
      <c r="BT137" s="186" t="s">
        <v>98</v>
      </c>
      <c r="BU137" s="130">
        <v>12</v>
      </c>
      <c r="BV137" s="176" t="s">
        <v>116</v>
      </c>
    </row>
    <row r="138" spans="1:74">
      <c r="A138" s="204">
        <v>6.3</v>
      </c>
      <c r="B138" s="274">
        <v>1.2301587301587302</v>
      </c>
      <c r="C138" s="138">
        <v>1</v>
      </c>
      <c r="D138" s="138">
        <v>3</v>
      </c>
      <c r="E138" s="130" t="s">
        <v>96</v>
      </c>
      <c r="F138" s="130" t="s">
        <v>98</v>
      </c>
      <c r="G138" s="130">
        <v>15</v>
      </c>
      <c r="H138" s="176" t="s">
        <v>116</v>
      </c>
      <c r="AS138" s="138">
        <v>10.1</v>
      </c>
      <c r="AT138" s="274">
        <v>1.3465346534653466</v>
      </c>
      <c r="AU138" s="138">
        <v>2</v>
      </c>
      <c r="AV138" s="138">
        <v>5</v>
      </c>
      <c r="AW138" s="130" t="s">
        <v>97</v>
      </c>
      <c r="AX138" s="130" t="s">
        <v>98</v>
      </c>
      <c r="AY138" s="130">
        <v>13</v>
      </c>
      <c r="AZ138" s="186" t="s">
        <v>116</v>
      </c>
      <c r="BD138" s="204">
        <v>6</v>
      </c>
      <c r="BE138" s="274">
        <v>1.2916666666666667</v>
      </c>
      <c r="BF138" s="138">
        <v>2</v>
      </c>
      <c r="BG138" s="138">
        <v>3</v>
      </c>
      <c r="BH138" s="130" t="s">
        <v>96</v>
      </c>
      <c r="BI138" s="130" t="s">
        <v>98</v>
      </c>
      <c r="BJ138" s="130">
        <v>15</v>
      </c>
      <c r="BK138" s="176" t="s">
        <v>116</v>
      </c>
      <c r="BL138" s="508"/>
      <c r="BM138" s="508"/>
      <c r="BN138" s="508"/>
      <c r="BO138" s="203">
        <v>7.6</v>
      </c>
      <c r="BP138" s="273">
        <v>1.0197368421052633</v>
      </c>
      <c r="BQ138" s="195">
        <v>1</v>
      </c>
      <c r="BR138" s="195">
        <v>4</v>
      </c>
      <c r="BS138" s="186" t="s">
        <v>97</v>
      </c>
      <c r="BT138" s="186" t="s">
        <v>98</v>
      </c>
      <c r="BU138" s="130">
        <v>12</v>
      </c>
      <c r="BV138" s="176" t="s">
        <v>116</v>
      </c>
    </row>
    <row r="139" spans="1:74">
      <c r="A139" s="204">
        <v>6.1</v>
      </c>
      <c r="B139" s="274">
        <v>1.2704918032786885</v>
      </c>
      <c r="C139" s="138">
        <v>2</v>
      </c>
      <c r="D139" s="138">
        <v>3</v>
      </c>
      <c r="E139" s="130" t="s">
        <v>96</v>
      </c>
      <c r="F139" s="130" t="s">
        <v>98</v>
      </c>
      <c r="G139" s="130">
        <v>15</v>
      </c>
      <c r="H139" s="176" t="s">
        <v>116</v>
      </c>
      <c r="AS139" s="138">
        <v>10.7</v>
      </c>
      <c r="AT139" s="274">
        <v>1.2710280373831777</v>
      </c>
      <c r="AU139" s="138">
        <v>1</v>
      </c>
      <c r="AV139" s="138">
        <v>3</v>
      </c>
      <c r="AW139" s="130" t="s">
        <v>97</v>
      </c>
      <c r="AX139" s="130" t="s">
        <v>98</v>
      </c>
      <c r="AY139" s="130">
        <v>13</v>
      </c>
      <c r="AZ139" s="186" t="s">
        <v>116</v>
      </c>
      <c r="BD139" s="204">
        <v>5.0999999999999996</v>
      </c>
      <c r="BE139" s="274">
        <v>1.5196078431372551</v>
      </c>
      <c r="BF139" s="138">
        <v>1</v>
      </c>
      <c r="BG139" s="138">
        <v>3</v>
      </c>
      <c r="BH139" s="130" t="s">
        <v>96</v>
      </c>
      <c r="BI139" s="130" t="s">
        <v>99</v>
      </c>
      <c r="BJ139" s="130">
        <v>15</v>
      </c>
      <c r="BK139" s="176" t="s">
        <v>116</v>
      </c>
      <c r="BL139" s="508"/>
      <c r="BM139" s="508"/>
      <c r="BN139" s="508"/>
      <c r="BO139" s="204">
        <v>4.8</v>
      </c>
      <c r="BP139" s="274">
        <v>1.6145833333333335</v>
      </c>
      <c r="BQ139" s="138">
        <v>1</v>
      </c>
      <c r="BR139" s="138">
        <v>3</v>
      </c>
      <c r="BS139" s="130" t="s">
        <v>97</v>
      </c>
      <c r="BT139" s="130" t="s">
        <v>98</v>
      </c>
      <c r="BU139" s="130">
        <v>12</v>
      </c>
      <c r="BV139" s="176" t="s">
        <v>116</v>
      </c>
    </row>
    <row r="140" spans="1:74">
      <c r="A140" s="203">
        <v>12.6</v>
      </c>
      <c r="B140" s="273">
        <v>1.0793650793650793</v>
      </c>
      <c r="C140" s="195">
        <v>1</v>
      </c>
      <c r="D140" s="195">
        <v>3</v>
      </c>
      <c r="E140" s="186" t="s">
        <v>96</v>
      </c>
      <c r="F140" s="186" t="s">
        <v>98</v>
      </c>
      <c r="G140" s="130">
        <v>15</v>
      </c>
      <c r="H140" s="176" t="s">
        <v>116</v>
      </c>
      <c r="AS140" s="138">
        <v>9.6</v>
      </c>
      <c r="AT140" s="274">
        <v>1.4166666666666667</v>
      </c>
      <c r="AU140" s="138">
        <v>3</v>
      </c>
      <c r="AV140" s="138">
        <v>2</v>
      </c>
      <c r="AW140" s="130" t="s">
        <v>97</v>
      </c>
      <c r="AX140" s="130" t="s">
        <v>98</v>
      </c>
      <c r="AY140" s="130">
        <v>13</v>
      </c>
      <c r="AZ140" s="186" t="s">
        <v>116</v>
      </c>
      <c r="BD140" s="204">
        <v>5</v>
      </c>
      <c r="BE140" s="274">
        <v>1.55</v>
      </c>
      <c r="BF140" s="138">
        <v>1</v>
      </c>
      <c r="BG140" s="138">
        <v>3</v>
      </c>
      <c r="BH140" s="130" t="s">
        <v>96</v>
      </c>
      <c r="BI140" s="130" t="s">
        <v>98</v>
      </c>
      <c r="BJ140" s="130">
        <v>15</v>
      </c>
      <c r="BK140" s="176" t="s">
        <v>116</v>
      </c>
      <c r="BL140" s="508"/>
      <c r="BM140" s="508"/>
      <c r="BN140" s="508"/>
      <c r="BO140" s="204">
        <v>4.5999999999999996</v>
      </c>
      <c r="BP140" s="274">
        <v>1.6847826086956523</v>
      </c>
      <c r="BQ140" s="138">
        <v>1</v>
      </c>
      <c r="BR140" s="138">
        <v>3</v>
      </c>
      <c r="BS140" s="130" t="s">
        <v>97</v>
      </c>
      <c r="BT140" s="130" t="s">
        <v>98</v>
      </c>
      <c r="BU140" s="130">
        <v>12</v>
      </c>
      <c r="BV140" s="176" t="s">
        <v>116</v>
      </c>
    </row>
    <row r="141" spans="1:74">
      <c r="A141" s="203">
        <v>13.4</v>
      </c>
      <c r="B141" s="273">
        <v>1.0149253731343284</v>
      </c>
      <c r="C141" s="195">
        <v>1</v>
      </c>
      <c r="D141" s="195">
        <v>3</v>
      </c>
      <c r="E141" s="186" t="s">
        <v>96</v>
      </c>
      <c r="F141" s="186" t="s">
        <v>98</v>
      </c>
      <c r="G141" s="130">
        <v>15</v>
      </c>
      <c r="H141" s="176" t="s">
        <v>116</v>
      </c>
      <c r="AS141" s="138">
        <v>7.3</v>
      </c>
      <c r="AT141" s="274">
        <v>1.8630136986301369</v>
      </c>
      <c r="AU141" s="138">
        <v>1</v>
      </c>
      <c r="AV141" s="138">
        <v>2</v>
      </c>
      <c r="AW141" s="130" t="s">
        <v>97</v>
      </c>
      <c r="AX141" s="130" t="s">
        <v>98</v>
      </c>
      <c r="AY141" s="130">
        <v>13</v>
      </c>
      <c r="AZ141" s="186" t="s">
        <v>116</v>
      </c>
      <c r="BD141" s="204">
        <v>6.9</v>
      </c>
      <c r="BE141" s="274">
        <v>1.1231884057971013</v>
      </c>
      <c r="BF141" s="138">
        <v>2</v>
      </c>
      <c r="BG141" s="138">
        <v>3</v>
      </c>
      <c r="BH141" s="130" t="s">
        <v>96</v>
      </c>
      <c r="BI141" s="130" t="s">
        <v>98</v>
      </c>
      <c r="BJ141" s="130">
        <v>15</v>
      </c>
      <c r="BK141" s="176" t="s">
        <v>116</v>
      </c>
      <c r="BL141" s="508"/>
      <c r="BM141" s="508"/>
      <c r="BN141" s="508"/>
      <c r="BO141" s="204">
        <v>6.6</v>
      </c>
      <c r="BP141" s="274">
        <v>1.1742424242424243</v>
      </c>
      <c r="BQ141" s="138">
        <v>2</v>
      </c>
      <c r="BR141" s="138">
        <v>3</v>
      </c>
      <c r="BS141" s="130" t="s">
        <v>97</v>
      </c>
      <c r="BT141" s="130" t="s">
        <v>98</v>
      </c>
      <c r="BU141" s="130">
        <v>12</v>
      </c>
      <c r="BV141" s="176" t="s">
        <v>116</v>
      </c>
    </row>
    <row r="142" spans="1:74">
      <c r="A142" s="203">
        <v>9.9</v>
      </c>
      <c r="B142" s="273">
        <v>1.3737373737373737</v>
      </c>
      <c r="C142" s="195">
        <v>1</v>
      </c>
      <c r="D142" s="195">
        <v>3</v>
      </c>
      <c r="E142" s="186" t="s">
        <v>96</v>
      </c>
      <c r="F142" s="186" t="s">
        <v>98</v>
      </c>
      <c r="G142" s="130">
        <v>15</v>
      </c>
      <c r="H142" s="176" t="s">
        <v>116</v>
      </c>
      <c r="AS142" s="138">
        <v>10.3</v>
      </c>
      <c r="AT142" s="274">
        <v>1.320388349514563</v>
      </c>
      <c r="AU142" s="138">
        <v>1</v>
      </c>
      <c r="AV142" s="138">
        <v>3</v>
      </c>
      <c r="AW142" s="130" t="s">
        <v>97</v>
      </c>
      <c r="AX142" s="130" t="s">
        <v>98</v>
      </c>
      <c r="AY142" s="130">
        <v>13</v>
      </c>
      <c r="AZ142" s="186" t="s">
        <v>116</v>
      </c>
      <c r="BD142" s="204">
        <v>6.1</v>
      </c>
      <c r="BE142" s="274">
        <v>1.2704918032786885</v>
      </c>
      <c r="BF142" s="138">
        <v>1</v>
      </c>
      <c r="BG142" s="138">
        <v>3</v>
      </c>
      <c r="BH142" s="130" t="s">
        <v>96</v>
      </c>
      <c r="BI142" s="130" t="s">
        <v>98</v>
      </c>
      <c r="BJ142" s="130">
        <v>15</v>
      </c>
      <c r="BK142" s="176" t="s">
        <v>116</v>
      </c>
      <c r="BL142" s="508"/>
      <c r="BM142" s="508"/>
      <c r="BN142" s="508"/>
      <c r="BO142" s="204">
        <v>9.3000000000000007</v>
      </c>
      <c r="BP142" s="274">
        <v>0.83333333333333326</v>
      </c>
      <c r="BQ142" s="138">
        <v>1</v>
      </c>
      <c r="BR142" s="138">
        <v>4</v>
      </c>
      <c r="BS142" s="130" t="s">
        <v>97</v>
      </c>
      <c r="BT142" s="130" t="s">
        <v>98</v>
      </c>
      <c r="BU142" s="130">
        <v>12</v>
      </c>
      <c r="BV142" s="176" t="s">
        <v>116</v>
      </c>
    </row>
    <row r="143" spans="1:74">
      <c r="A143" s="203">
        <v>18.600000000000001</v>
      </c>
      <c r="B143" s="273">
        <v>0.73118279569892464</v>
      </c>
      <c r="C143" s="195">
        <v>3</v>
      </c>
      <c r="D143" s="195">
        <v>3</v>
      </c>
      <c r="E143" s="186" t="s">
        <v>96</v>
      </c>
      <c r="F143" s="186" t="s">
        <v>99</v>
      </c>
      <c r="G143" s="130">
        <v>15</v>
      </c>
      <c r="H143" s="176" t="s">
        <v>116</v>
      </c>
      <c r="AS143" s="138">
        <v>5</v>
      </c>
      <c r="AT143" s="274">
        <v>1.55</v>
      </c>
      <c r="AU143" s="138">
        <v>1</v>
      </c>
      <c r="AV143" s="138">
        <v>3</v>
      </c>
      <c r="AW143" s="130" t="s">
        <v>97</v>
      </c>
      <c r="AX143" s="130" t="s">
        <v>98</v>
      </c>
      <c r="AY143" s="130">
        <v>14</v>
      </c>
      <c r="AZ143" s="176" t="s">
        <v>116</v>
      </c>
      <c r="BD143" s="204">
        <v>6.3</v>
      </c>
      <c r="BE143" s="274">
        <v>1.2301587301587302</v>
      </c>
      <c r="BF143" s="138">
        <v>1</v>
      </c>
      <c r="BG143" s="138">
        <v>3</v>
      </c>
      <c r="BH143" s="130" t="s">
        <v>96</v>
      </c>
      <c r="BI143" s="130" t="s">
        <v>98</v>
      </c>
      <c r="BJ143" s="130">
        <v>15</v>
      </c>
      <c r="BK143" s="176" t="s">
        <v>116</v>
      </c>
      <c r="BL143" s="508"/>
      <c r="BM143" s="508"/>
      <c r="BN143" s="508"/>
      <c r="BO143" s="204">
        <v>4.9000000000000004</v>
      </c>
      <c r="BP143" s="274">
        <v>1.5816326530612244</v>
      </c>
      <c r="BQ143" s="138">
        <v>1</v>
      </c>
      <c r="BR143" s="138">
        <v>3</v>
      </c>
      <c r="BS143" s="130" t="s">
        <v>97</v>
      </c>
      <c r="BT143" s="130" t="s">
        <v>98</v>
      </c>
      <c r="BU143" s="130">
        <v>12</v>
      </c>
      <c r="BV143" s="176" t="s">
        <v>116</v>
      </c>
    </row>
    <row r="144" spans="1:74">
      <c r="A144" s="203">
        <v>16.7</v>
      </c>
      <c r="B144" s="273">
        <v>0.81437125748502992</v>
      </c>
      <c r="C144" s="195">
        <v>2</v>
      </c>
      <c r="D144" s="195">
        <v>3</v>
      </c>
      <c r="E144" s="186" t="s">
        <v>96</v>
      </c>
      <c r="F144" s="186" t="s">
        <v>98</v>
      </c>
      <c r="G144" s="130">
        <v>15</v>
      </c>
      <c r="H144" s="176" t="s">
        <v>116</v>
      </c>
      <c r="AS144" s="138">
        <v>5.2</v>
      </c>
      <c r="AT144" s="274">
        <v>1.4903846153846154</v>
      </c>
      <c r="AU144" s="138">
        <v>2</v>
      </c>
      <c r="AV144" s="138">
        <v>3</v>
      </c>
      <c r="AW144" s="130" t="s">
        <v>97</v>
      </c>
      <c r="AX144" s="130" t="s">
        <v>98</v>
      </c>
      <c r="AY144" s="130">
        <v>14</v>
      </c>
      <c r="AZ144" s="176" t="s">
        <v>116</v>
      </c>
      <c r="BD144" s="204">
        <v>6.1</v>
      </c>
      <c r="BE144" s="274">
        <v>1.2704918032786885</v>
      </c>
      <c r="BF144" s="138">
        <v>2</v>
      </c>
      <c r="BG144" s="138">
        <v>3</v>
      </c>
      <c r="BH144" s="130" t="s">
        <v>96</v>
      </c>
      <c r="BI144" s="130" t="s">
        <v>98</v>
      </c>
      <c r="BJ144" s="130">
        <v>15</v>
      </c>
      <c r="BK144" s="176" t="s">
        <v>116</v>
      </c>
      <c r="BL144" s="508"/>
      <c r="BM144" s="508"/>
      <c r="BN144" s="508"/>
      <c r="BO144" s="204">
        <v>6.5</v>
      </c>
      <c r="BP144" s="274">
        <v>1.1923076923076923</v>
      </c>
      <c r="BQ144" s="138">
        <v>1</v>
      </c>
      <c r="BR144" s="138">
        <v>3</v>
      </c>
      <c r="BS144" s="130" t="s">
        <v>97</v>
      </c>
      <c r="BT144" s="130" t="s">
        <v>98</v>
      </c>
      <c r="BU144" s="130">
        <v>12</v>
      </c>
      <c r="BV144" s="176" t="s">
        <v>116</v>
      </c>
    </row>
    <row r="145" spans="1:74">
      <c r="A145" s="203">
        <v>24.3</v>
      </c>
      <c r="B145" s="273">
        <v>0.55967078189300412</v>
      </c>
      <c r="C145" s="195">
        <v>2</v>
      </c>
      <c r="D145" s="195">
        <v>3</v>
      </c>
      <c r="E145" s="186" t="s">
        <v>96</v>
      </c>
      <c r="F145" s="186" t="s">
        <v>98</v>
      </c>
      <c r="G145" s="130">
        <v>15</v>
      </c>
      <c r="H145" s="176" t="s">
        <v>116</v>
      </c>
      <c r="AS145" s="138">
        <v>5.6</v>
      </c>
      <c r="AT145" s="274">
        <v>1.3839285714285716</v>
      </c>
      <c r="AU145" s="138">
        <v>1</v>
      </c>
      <c r="AV145" s="138">
        <v>3</v>
      </c>
      <c r="AW145" s="130" t="s">
        <v>97</v>
      </c>
      <c r="AX145" s="130" t="s">
        <v>98</v>
      </c>
      <c r="AY145" s="130">
        <v>14</v>
      </c>
      <c r="AZ145" s="176" t="s">
        <v>116</v>
      </c>
      <c r="BD145" s="203">
        <v>12.6</v>
      </c>
      <c r="BE145" s="273">
        <v>1.0793650793650793</v>
      </c>
      <c r="BF145" s="195">
        <v>1</v>
      </c>
      <c r="BG145" s="195">
        <v>3</v>
      </c>
      <c r="BH145" s="186" t="s">
        <v>96</v>
      </c>
      <c r="BI145" s="186" t="s">
        <v>98</v>
      </c>
      <c r="BJ145" s="130">
        <v>15</v>
      </c>
      <c r="BK145" s="176" t="s">
        <v>116</v>
      </c>
      <c r="BL145" s="508"/>
      <c r="BM145" s="508"/>
      <c r="BN145" s="508"/>
      <c r="BO145" s="204">
        <v>7.3</v>
      </c>
      <c r="BP145" s="274">
        <v>1.0616438356164384</v>
      </c>
      <c r="BQ145" s="138">
        <v>1</v>
      </c>
      <c r="BR145" s="138">
        <v>4</v>
      </c>
      <c r="BS145" s="130" t="s">
        <v>97</v>
      </c>
      <c r="BT145" s="130" t="s">
        <v>98</v>
      </c>
      <c r="BU145" s="130">
        <v>12</v>
      </c>
      <c r="BV145" s="176" t="s">
        <v>116</v>
      </c>
    </row>
    <row r="146" spans="1:74">
      <c r="A146" s="204">
        <v>10.3</v>
      </c>
      <c r="B146" s="274">
        <v>1.320388349514563</v>
      </c>
      <c r="C146" s="138">
        <v>1</v>
      </c>
      <c r="D146" s="138">
        <v>3</v>
      </c>
      <c r="E146" s="130" t="s">
        <v>96</v>
      </c>
      <c r="F146" s="130" t="s">
        <v>98</v>
      </c>
      <c r="G146" s="130">
        <v>15</v>
      </c>
      <c r="H146" s="176" t="s">
        <v>116</v>
      </c>
      <c r="AS146" s="138">
        <v>5.7</v>
      </c>
      <c r="AT146" s="274">
        <v>1.3596491228070176</v>
      </c>
      <c r="AU146" s="138">
        <v>1</v>
      </c>
      <c r="AV146" s="138">
        <v>3</v>
      </c>
      <c r="AW146" s="130" t="s">
        <v>97</v>
      </c>
      <c r="AX146" s="130" t="s">
        <v>98</v>
      </c>
      <c r="AY146" s="130">
        <v>14</v>
      </c>
      <c r="AZ146" s="176" t="s">
        <v>116</v>
      </c>
      <c r="BD146" s="203">
        <v>13.4</v>
      </c>
      <c r="BE146" s="273">
        <v>1.0149253731343284</v>
      </c>
      <c r="BF146" s="195">
        <v>1</v>
      </c>
      <c r="BG146" s="195">
        <v>3</v>
      </c>
      <c r="BH146" s="186" t="s">
        <v>96</v>
      </c>
      <c r="BI146" s="186" t="s">
        <v>98</v>
      </c>
      <c r="BJ146" s="130">
        <v>15</v>
      </c>
      <c r="BK146" s="176" t="s">
        <v>116</v>
      </c>
      <c r="BL146" s="508"/>
      <c r="BM146" s="508"/>
      <c r="BN146" s="508"/>
      <c r="BO146" s="204">
        <v>6.6</v>
      </c>
      <c r="BP146" s="274">
        <v>1.1742424242424243</v>
      </c>
      <c r="BQ146" s="138">
        <v>1</v>
      </c>
      <c r="BR146" s="138">
        <v>3</v>
      </c>
      <c r="BS146" s="130" t="s">
        <v>97</v>
      </c>
      <c r="BT146" s="130" t="s">
        <v>98</v>
      </c>
      <c r="BU146" s="130">
        <v>12</v>
      </c>
      <c r="BV146" s="176" t="s">
        <v>116</v>
      </c>
    </row>
    <row r="147" spans="1:74">
      <c r="A147" s="204">
        <v>34.1</v>
      </c>
      <c r="B147" s="274">
        <v>0.39882697947214074</v>
      </c>
      <c r="C147" s="138">
        <v>6</v>
      </c>
      <c r="D147" s="138">
        <v>3</v>
      </c>
      <c r="E147" s="130" t="s">
        <v>96</v>
      </c>
      <c r="F147" s="130" t="s">
        <v>98</v>
      </c>
      <c r="G147" s="130">
        <v>15</v>
      </c>
      <c r="H147" s="176" t="s">
        <v>116</v>
      </c>
      <c r="AS147" s="138">
        <v>6.3</v>
      </c>
      <c r="AT147" s="274">
        <v>1.2301587301587302</v>
      </c>
      <c r="AU147" s="138">
        <v>1</v>
      </c>
      <c r="AV147" s="138">
        <v>3</v>
      </c>
      <c r="AW147" s="130" t="s">
        <v>97</v>
      </c>
      <c r="AX147" s="130" t="s">
        <v>98</v>
      </c>
      <c r="AY147" s="130">
        <v>14</v>
      </c>
      <c r="AZ147" s="176" t="s">
        <v>116</v>
      </c>
      <c r="BD147" s="203">
        <v>9.9</v>
      </c>
      <c r="BE147" s="273">
        <v>1.3737373737373737</v>
      </c>
      <c r="BF147" s="195">
        <v>1</v>
      </c>
      <c r="BG147" s="195">
        <v>3</v>
      </c>
      <c r="BH147" s="186" t="s">
        <v>96</v>
      </c>
      <c r="BI147" s="186" t="s">
        <v>98</v>
      </c>
      <c r="BJ147" s="130">
        <v>15</v>
      </c>
      <c r="BK147" s="176" t="s">
        <v>116</v>
      </c>
      <c r="BL147" s="508"/>
      <c r="BM147" s="508"/>
      <c r="BN147" s="508"/>
      <c r="BO147" s="204">
        <v>5.0999999999999996</v>
      </c>
      <c r="BP147" s="274">
        <v>1.5196078431372551</v>
      </c>
      <c r="BQ147" s="138">
        <v>1</v>
      </c>
      <c r="BR147" s="138">
        <v>3</v>
      </c>
      <c r="BS147" s="130" t="s">
        <v>97</v>
      </c>
      <c r="BT147" s="130" t="s">
        <v>98</v>
      </c>
      <c r="BU147" s="130">
        <v>12</v>
      </c>
      <c r="BV147" s="176" t="s">
        <v>116</v>
      </c>
    </row>
    <row r="148" spans="1:74">
      <c r="A148" s="204">
        <v>11.8</v>
      </c>
      <c r="B148" s="274">
        <v>1.1525423728813557</v>
      </c>
      <c r="C148" s="138">
        <v>2</v>
      </c>
      <c r="D148" s="138">
        <v>3</v>
      </c>
      <c r="E148" s="130" t="s">
        <v>96</v>
      </c>
      <c r="F148" s="130" t="s">
        <v>98</v>
      </c>
      <c r="G148" s="130">
        <v>15</v>
      </c>
      <c r="H148" s="176" t="s">
        <v>116</v>
      </c>
      <c r="AS148" s="138">
        <v>5.6</v>
      </c>
      <c r="AT148" s="274">
        <v>1.3839285714285716</v>
      </c>
      <c r="AU148" s="138">
        <v>1</v>
      </c>
      <c r="AV148" s="138">
        <v>3</v>
      </c>
      <c r="AW148" s="130" t="s">
        <v>97</v>
      </c>
      <c r="AX148" s="130" t="s">
        <v>98</v>
      </c>
      <c r="AY148" s="130">
        <v>14</v>
      </c>
      <c r="AZ148" s="176" t="s">
        <v>116</v>
      </c>
      <c r="BD148" s="203">
        <v>18.600000000000001</v>
      </c>
      <c r="BE148" s="273">
        <v>0.73118279569892464</v>
      </c>
      <c r="BF148" s="195">
        <v>3</v>
      </c>
      <c r="BG148" s="195">
        <v>3</v>
      </c>
      <c r="BH148" s="186" t="s">
        <v>96</v>
      </c>
      <c r="BI148" s="186" t="s">
        <v>99</v>
      </c>
      <c r="BJ148" s="130">
        <v>15</v>
      </c>
      <c r="BK148" s="176" t="s">
        <v>116</v>
      </c>
      <c r="BL148" s="508"/>
      <c r="BM148" s="508"/>
      <c r="BN148" s="508"/>
      <c r="BO148" s="204">
        <v>4.7</v>
      </c>
      <c r="BP148" s="274">
        <v>1.6489361702127658</v>
      </c>
      <c r="BQ148" s="138">
        <v>1</v>
      </c>
      <c r="BR148" s="138">
        <v>3</v>
      </c>
      <c r="BS148" s="130" t="s">
        <v>97</v>
      </c>
      <c r="BT148" s="130" t="s">
        <v>98</v>
      </c>
      <c r="BU148" s="130">
        <v>12</v>
      </c>
      <c r="BV148" s="176" t="s">
        <v>116</v>
      </c>
    </row>
    <row r="149" spans="1:74">
      <c r="A149" s="195">
        <v>7.6</v>
      </c>
      <c r="B149" s="273">
        <v>1.0197368421052633</v>
      </c>
      <c r="C149" s="195">
        <v>1</v>
      </c>
      <c r="D149" s="195">
        <v>3</v>
      </c>
      <c r="E149" s="186" t="s">
        <v>114</v>
      </c>
      <c r="F149" s="186" t="s">
        <v>98</v>
      </c>
      <c r="G149" s="130">
        <v>16</v>
      </c>
      <c r="H149" s="31" t="s">
        <v>116</v>
      </c>
      <c r="AS149" s="138">
        <v>4.7</v>
      </c>
      <c r="AT149" s="274">
        <v>1.6489361702127658</v>
      </c>
      <c r="AU149" s="138">
        <v>1</v>
      </c>
      <c r="AV149" s="138">
        <v>3</v>
      </c>
      <c r="AW149" s="130" t="s">
        <v>97</v>
      </c>
      <c r="AX149" s="130" t="s">
        <v>98</v>
      </c>
      <c r="AY149" s="130">
        <v>14</v>
      </c>
      <c r="AZ149" s="176" t="s">
        <v>116</v>
      </c>
      <c r="BD149" s="203">
        <v>16.7</v>
      </c>
      <c r="BE149" s="273">
        <v>0.81437125748502992</v>
      </c>
      <c r="BF149" s="195">
        <v>2</v>
      </c>
      <c r="BG149" s="195">
        <v>3</v>
      </c>
      <c r="BH149" s="186" t="s">
        <v>96</v>
      </c>
      <c r="BI149" s="186" t="s">
        <v>98</v>
      </c>
      <c r="BJ149" s="130">
        <v>15</v>
      </c>
      <c r="BK149" s="176" t="s">
        <v>116</v>
      </c>
      <c r="BL149" s="508"/>
      <c r="BM149" s="508"/>
      <c r="BN149" s="508"/>
      <c r="BO149" s="204">
        <v>5.9</v>
      </c>
      <c r="BP149" s="274">
        <v>1.3135593220338981</v>
      </c>
      <c r="BQ149" s="138">
        <v>1</v>
      </c>
      <c r="BR149" s="138">
        <v>3</v>
      </c>
      <c r="BS149" s="130" t="s">
        <v>97</v>
      </c>
      <c r="BT149" s="130" t="s">
        <v>98</v>
      </c>
      <c r="BU149" s="130">
        <v>12</v>
      </c>
      <c r="BV149" s="176" t="s">
        <v>116</v>
      </c>
    </row>
    <row r="150" spans="1:74">
      <c r="A150" s="195">
        <v>8.3000000000000007</v>
      </c>
      <c r="B150" s="273">
        <v>0.9337349397590361</v>
      </c>
      <c r="C150" s="195">
        <v>4</v>
      </c>
      <c r="D150" s="195">
        <v>5</v>
      </c>
      <c r="E150" s="186" t="s">
        <v>96</v>
      </c>
      <c r="F150" s="186" t="s">
        <v>100</v>
      </c>
      <c r="G150" s="130">
        <v>16</v>
      </c>
      <c r="H150" s="31" t="s">
        <v>116</v>
      </c>
      <c r="AS150" s="138">
        <v>5</v>
      </c>
      <c r="AT150" s="274">
        <v>1.55</v>
      </c>
      <c r="AU150" s="138">
        <v>2</v>
      </c>
      <c r="AV150" s="138">
        <v>3</v>
      </c>
      <c r="AW150" s="130" t="s">
        <v>97</v>
      </c>
      <c r="AX150" s="130" t="s">
        <v>98</v>
      </c>
      <c r="AY150" s="130">
        <v>14</v>
      </c>
      <c r="AZ150" s="176" t="s">
        <v>116</v>
      </c>
      <c r="BD150" s="203">
        <v>24.3</v>
      </c>
      <c r="BE150" s="273">
        <v>0.55967078189300412</v>
      </c>
      <c r="BF150" s="195">
        <v>2</v>
      </c>
      <c r="BG150" s="195">
        <v>3</v>
      </c>
      <c r="BH150" s="186" t="s">
        <v>96</v>
      </c>
      <c r="BI150" s="186" t="s">
        <v>98</v>
      </c>
      <c r="BJ150" s="130">
        <v>15</v>
      </c>
      <c r="BK150" s="176" t="s">
        <v>116</v>
      </c>
      <c r="BL150" s="508"/>
      <c r="BM150" s="508"/>
      <c r="BN150" s="508"/>
      <c r="BO150" s="204">
        <v>5.7</v>
      </c>
      <c r="BP150" s="274">
        <v>1.3596491228070176</v>
      </c>
      <c r="BQ150" s="138">
        <v>1</v>
      </c>
      <c r="BR150" s="138">
        <v>3</v>
      </c>
      <c r="BS150" s="130" t="s">
        <v>97</v>
      </c>
      <c r="BT150" s="130" t="s">
        <v>98</v>
      </c>
      <c r="BU150" s="130">
        <v>12</v>
      </c>
      <c r="BV150" s="176" t="s">
        <v>116</v>
      </c>
    </row>
    <row r="151" spans="1:74">
      <c r="A151" s="138">
        <v>11</v>
      </c>
      <c r="B151" s="274">
        <v>0.70454545454545459</v>
      </c>
      <c r="C151" s="138">
        <v>1</v>
      </c>
      <c r="D151" s="138">
        <v>3</v>
      </c>
      <c r="E151" s="130" t="s">
        <v>96</v>
      </c>
      <c r="F151" s="130" t="s">
        <v>98</v>
      </c>
      <c r="G151" s="130">
        <v>16</v>
      </c>
      <c r="H151" s="31" t="s">
        <v>116</v>
      </c>
      <c r="AS151" s="138">
        <v>4.3</v>
      </c>
      <c r="AT151" s="274">
        <v>1.8023255813953489</v>
      </c>
      <c r="AU151" s="138">
        <v>1</v>
      </c>
      <c r="AV151" s="138">
        <v>3</v>
      </c>
      <c r="AW151" s="130" t="s">
        <v>97</v>
      </c>
      <c r="AX151" s="130" t="s">
        <v>100</v>
      </c>
      <c r="AY151" s="130">
        <v>14</v>
      </c>
      <c r="AZ151" s="176" t="s">
        <v>116</v>
      </c>
      <c r="BD151" s="204">
        <v>10.3</v>
      </c>
      <c r="BE151" s="274">
        <v>1.320388349514563</v>
      </c>
      <c r="BF151" s="138">
        <v>1</v>
      </c>
      <c r="BG151" s="138">
        <v>3</v>
      </c>
      <c r="BH151" s="130" t="s">
        <v>96</v>
      </c>
      <c r="BI151" s="130" t="s">
        <v>98</v>
      </c>
      <c r="BJ151" s="130">
        <v>15</v>
      </c>
      <c r="BK151" s="176" t="s">
        <v>116</v>
      </c>
      <c r="BL151" s="508"/>
      <c r="BM151" s="508"/>
      <c r="BN151" s="508"/>
      <c r="BO151" s="204">
        <v>6.3</v>
      </c>
      <c r="BP151" s="274">
        <v>1.2301587301587302</v>
      </c>
      <c r="BQ151" s="138">
        <v>1</v>
      </c>
      <c r="BR151" s="138">
        <v>3</v>
      </c>
      <c r="BS151" s="130" t="s">
        <v>97</v>
      </c>
      <c r="BT151" s="130" t="s">
        <v>98</v>
      </c>
      <c r="BU151" s="130">
        <v>12</v>
      </c>
      <c r="BV151" s="176" t="s">
        <v>116</v>
      </c>
    </row>
    <row r="152" spans="1:74">
      <c r="A152" s="138">
        <v>6.7</v>
      </c>
      <c r="B152" s="274">
        <v>1.1567164179104477</v>
      </c>
      <c r="C152" s="138">
        <v>2</v>
      </c>
      <c r="D152" s="138">
        <v>3</v>
      </c>
      <c r="E152" s="130" t="s">
        <v>96</v>
      </c>
      <c r="F152" s="130" t="s">
        <v>98</v>
      </c>
      <c r="G152" s="130">
        <v>16</v>
      </c>
      <c r="H152" s="31" t="s">
        <v>116</v>
      </c>
      <c r="AS152" s="138">
        <v>5.2</v>
      </c>
      <c r="AT152" s="274">
        <v>1.4903846153846154</v>
      </c>
      <c r="AU152" s="138">
        <v>1</v>
      </c>
      <c r="AV152" s="138">
        <v>3</v>
      </c>
      <c r="AW152" s="130" t="s">
        <v>97</v>
      </c>
      <c r="AX152" s="130" t="s">
        <v>98</v>
      </c>
      <c r="AY152" s="130">
        <v>14</v>
      </c>
      <c r="AZ152" s="176" t="s">
        <v>116</v>
      </c>
      <c r="BD152" s="204">
        <v>34.1</v>
      </c>
      <c r="BE152" s="274">
        <v>0.39882697947214074</v>
      </c>
      <c r="BF152" s="138">
        <v>6</v>
      </c>
      <c r="BG152" s="138">
        <v>3</v>
      </c>
      <c r="BH152" s="130" t="s">
        <v>96</v>
      </c>
      <c r="BI152" s="130" t="s">
        <v>98</v>
      </c>
      <c r="BJ152" s="130">
        <v>15</v>
      </c>
      <c r="BK152" s="176" t="s">
        <v>116</v>
      </c>
      <c r="BL152" s="508"/>
      <c r="BM152" s="508"/>
      <c r="BN152" s="508"/>
      <c r="BO152" s="204">
        <v>5.7</v>
      </c>
      <c r="BP152" s="274">
        <v>1.3596491228070176</v>
      </c>
      <c r="BQ152" s="138">
        <v>1</v>
      </c>
      <c r="BR152" s="138">
        <v>3</v>
      </c>
      <c r="BS152" s="130" t="s">
        <v>97</v>
      </c>
      <c r="BT152" s="130" t="s">
        <v>98</v>
      </c>
      <c r="BU152" s="130">
        <v>12</v>
      </c>
      <c r="BV152" s="176" t="s">
        <v>116</v>
      </c>
    </row>
    <row r="153" spans="1:74">
      <c r="A153" s="138">
        <v>7.7</v>
      </c>
      <c r="B153" s="274">
        <v>1.0064935064935066</v>
      </c>
      <c r="C153" s="138">
        <v>2</v>
      </c>
      <c r="D153" s="138">
        <v>3</v>
      </c>
      <c r="E153" s="130" t="s">
        <v>96</v>
      </c>
      <c r="F153" s="130" t="s">
        <v>98</v>
      </c>
      <c r="G153" s="130">
        <v>16</v>
      </c>
      <c r="H153" s="31" t="s">
        <v>116</v>
      </c>
      <c r="AS153" s="138">
        <v>5</v>
      </c>
      <c r="AT153" s="274">
        <v>1.55</v>
      </c>
      <c r="AU153" s="138">
        <v>3</v>
      </c>
      <c r="AV153" s="138">
        <v>5</v>
      </c>
      <c r="AW153" s="130" t="s">
        <v>97</v>
      </c>
      <c r="AX153" s="130" t="s">
        <v>98</v>
      </c>
      <c r="AY153" s="130">
        <v>14</v>
      </c>
      <c r="AZ153" s="176" t="s">
        <v>116</v>
      </c>
      <c r="BD153" s="204">
        <v>11.8</v>
      </c>
      <c r="BE153" s="274">
        <v>1.1525423728813557</v>
      </c>
      <c r="BF153" s="138">
        <v>2</v>
      </c>
      <c r="BG153" s="138">
        <v>3</v>
      </c>
      <c r="BH153" s="130" t="s">
        <v>96</v>
      </c>
      <c r="BI153" s="130" t="s">
        <v>98</v>
      </c>
      <c r="BJ153" s="130">
        <v>15</v>
      </c>
      <c r="BK153" s="176" t="s">
        <v>116</v>
      </c>
      <c r="BL153" s="508"/>
      <c r="BM153" s="508"/>
      <c r="BN153" s="508"/>
      <c r="BO153" s="204">
        <v>5.8</v>
      </c>
      <c r="BP153" s="274">
        <v>1.3362068965517242</v>
      </c>
      <c r="BQ153" s="138">
        <v>1</v>
      </c>
      <c r="BR153" s="138">
        <v>3</v>
      </c>
      <c r="BS153" s="130" t="s">
        <v>97</v>
      </c>
      <c r="BT153" s="130" t="s">
        <v>98</v>
      </c>
      <c r="BU153" s="130">
        <v>12</v>
      </c>
      <c r="BV153" s="176" t="s">
        <v>116</v>
      </c>
    </row>
    <row r="154" spans="1:74">
      <c r="A154" s="138">
        <v>6.5</v>
      </c>
      <c r="B154" s="274">
        <v>1.1923076923076923</v>
      </c>
      <c r="C154" s="138">
        <v>1</v>
      </c>
      <c r="D154" s="138">
        <v>3</v>
      </c>
      <c r="E154" s="130" t="s">
        <v>96</v>
      </c>
      <c r="F154" s="130" t="s">
        <v>98</v>
      </c>
      <c r="G154" s="130">
        <v>16</v>
      </c>
      <c r="H154" s="31" t="s">
        <v>116</v>
      </c>
      <c r="AS154" s="138">
        <v>10.9</v>
      </c>
      <c r="AT154" s="274">
        <v>1.2477064220183485</v>
      </c>
      <c r="AU154" s="138">
        <v>1</v>
      </c>
      <c r="AV154" s="138">
        <v>1</v>
      </c>
      <c r="AW154" s="130" t="s">
        <v>97</v>
      </c>
      <c r="AX154" s="130" t="s">
        <v>98</v>
      </c>
      <c r="AY154" s="130">
        <v>14</v>
      </c>
      <c r="AZ154" s="176" t="s">
        <v>116</v>
      </c>
      <c r="BD154" s="195">
        <v>7.6</v>
      </c>
      <c r="BE154" s="273">
        <v>1.0197368421052633</v>
      </c>
      <c r="BF154" s="195">
        <v>1</v>
      </c>
      <c r="BG154" s="195">
        <v>3</v>
      </c>
      <c r="BH154" s="186" t="s">
        <v>114</v>
      </c>
      <c r="BI154" s="186" t="s">
        <v>98</v>
      </c>
      <c r="BJ154" s="130">
        <v>16</v>
      </c>
      <c r="BK154" s="31" t="s">
        <v>116</v>
      </c>
      <c r="BL154" s="177"/>
      <c r="BM154" s="177"/>
      <c r="BN154" s="177"/>
      <c r="BO154" s="203">
        <v>14.1</v>
      </c>
      <c r="BP154" s="273">
        <v>0.96453900709219853</v>
      </c>
      <c r="BQ154" s="195">
        <v>1</v>
      </c>
      <c r="BR154" s="195">
        <v>4</v>
      </c>
      <c r="BS154" s="186" t="s">
        <v>95</v>
      </c>
      <c r="BT154" s="186" t="s">
        <v>98</v>
      </c>
      <c r="BU154" s="130">
        <v>12</v>
      </c>
      <c r="BV154" s="176" t="s">
        <v>116</v>
      </c>
    </row>
    <row r="155" spans="1:74">
      <c r="A155" s="138">
        <v>14.6</v>
      </c>
      <c r="B155" s="274">
        <v>0.53082191780821919</v>
      </c>
      <c r="C155" s="138">
        <v>3</v>
      </c>
      <c r="D155" s="138">
        <v>3</v>
      </c>
      <c r="E155" s="130" t="s">
        <v>96</v>
      </c>
      <c r="F155" s="130" t="s">
        <v>98</v>
      </c>
      <c r="G155" s="130">
        <v>16</v>
      </c>
      <c r="H155" s="31" t="s">
        <v>116</v>
      </c>
      <c r="AS155" s="203">
        <v>5.4</v>
      </c>
      <c r="AT155" s="273">
        <v>1.4351851851851851</v>
      </c>
      <c r="AU155" s="195">
        <v>1</v>
      </c>
      <c r="AV155" s="195">
        <v>3</v>
      </c>
      <c r="AW155" s="186" t="s">
        <v>95</v>
      </c>
      <c r="AX155" s="186" t="s">
        <v>98</v>
      </c>
      <c r="AY155" s="130">
        <v>15</v>
      </c>
      <c r="AZ155" s="176" t="s">
        <v>116</v>
      </c>
      <c r="BD155" s="195">
        <v>8.3000000000000007</v>
      </c>
      <c r="BE155" s="273">
        <v>0.9337349397590361</v>
      </c>
      <c r="BF155" s="195">
        <v>4</v>
      </c>
      <c r="BG155" s="195">
        <v>5</v>
      </c>
      <c r="BH155" s="186" t="s">
        <v>96</v>
      </c>
      <c r="BI155" s="186" t="s">
        <v>100</v>
      </c>
      <c r="BJ155" s="130">
        <v>16</v>
      </c>
      <c r="BK155" s="31" t="s">
        <v>116</v>
      </c>
      <c r="BL155" s="177"/>
      <c r="BM155" s="177"/>
      <c r="BN155" s="177"/>
      <c r="BO155" s="203">
        <v>10.199999999999999</v>
      </c>
      <c r="BP155" s="273">
        <v>1.3333333333333335</v>
      </c>
      <c r="BQ155" s="195">
        <v>2</v>
      </c>
      <c r="BR155" s="195">
        <v>3</v>
      </c>
      <c r="BS155" s="186" t="s">
        <v>97</v>
      </c>
      <c r="BT155" s="186" t="s">
        <v>98</v>
      </c>
      <c r="BU155" s="130">
        <v>12</v>
      </c>
      <c r="BV155" s="176" t="s">
        <v>116</v>
      </c>
    </row>
    <row r="156" spans="1:74">
      <c r="A156" s="138">
        <v>8.3000000000000007</v>
      </c>
      <c r="B156" s="274">
        <v>0.9337349397590361</v>
      </c>
      <c r="C156" s="138">
        <v>2</v>
      </c>
      <c r="D156" s="138">
        <v>3</v>
      </c>
      <c r="E156" s="130" t="s">
        <v>96</v>
      </c>
      <c r="F156" s="130" t="s">
        <v>98</v>
      </c>
      <c r="G156" s="130">
        <v>16</v>
      </c>
      <c r="H156" s="31" t="s">
        <v>116</v>
      </c>
      <c r="AS156" s="203">
        <v>6.6</v>
      </c>
      <c r="AT156" s="273">
        <v>1.1742424242424243</v>
      </c>
      <c r="AU156" s="195">
        <v>1</v>
      </c>
      <c r="AV156" s="195">
        <v>3</v>
      </c>
      <c r="AW156" s="186" t="s">
        <v>97</v>
      </c>
      <c r="AX156" s="186" t="s">
        <v>99</v>
      </c>
      <c r="AY156" s="130">
        <v>15</v>
      </c>
      <c r="AZ156" s="176" t="s">
        <v>116</v>
      </c>
      <c r="BD156" s="138">
        <v>11</v>
      </c>
      <c r="BE156" s="274">
        <v>0.70454545454545459</v>
      </c>
      <c r="BF156" s="138">
        <v>1</v>
      </c>
      <c r="BG156" s="138">
        <v>3</v>
      </c>
      <c r="BH156" s="130" t="s">
        <v>96</v>
      </c>
      <c r="BI156" s="130" t="s">
        <v>98</v>
      </c>
      <c r="BJ156" s="130">
        <v>16</v>
      </c>
      <c r="BK156" s="31" t="s">
        <v>116</v>
      </c>
      <c r="BL156" s="177"/>
      <c r="BM156" s="177"/>
      <c r="BN156" s="177"/>
      <c r="BO156" s="203">
        <v>12.1</v>
      </c>
      <c r="BP156" s="273">
        <v>1.1239669421487604</v>
      </c>
      <c r="BQ156" s="195">
        <v>1</v>
      </c>
      <c r="BR156" s="195">
        <v>3</v>
      </c>
      <c r="BS156" s="186" t="s">
        <v>97</v>
      </c>
      <c r="BT156" s="186" t="s">
        <v>98</v>
      </c>
      <c r="BU156" s="130">
        <v>12</v>
      </c>
      <c r="BV156" s="176" t="s">
        <v>116</v>
      </c>
    </row>
    <row r="157" spans="1:74">
      <c r="A157" s="138">
        <v>6.9</v>
      </c>
      <c r="B157" s="274">
        <v>1.1231884057971013</v>
      </c>
      <c r="C157" s="138">
        <v>4</v>
      </c>
      <c r="D157" s="138">
        <v>3</v>
      </c>
      <c r="E157" s="130" t="s">
        <v>96</v>
      </c>
      <c r="F157" s="130" t="s">
        <v>98</v>
      </c>
      <c r="G157" s="130">
        <v>16</v>
      </c>
      <c r="H157" s="31" t="s">
        <v>116</v>
      </c>
      <c r="AS157" s="204">
        <v>7.6</v>
      </c>
      <c r="AT157" s="274">
        <v>1.0197368421052633</v>
      </c>
      <c r="AU157" s="138">
        <v>2</v>
      </c>
      <c r="AV157" s="138">
        <v>5</v>
      </c>
      <c r="AW157" s="130" t="s">
        <v>97</v>
      </c>
      <c r="AX157" s="130" t="s">
        <v>98</v>
      </c>
      <c r="AY157" s="130">
        <v>15</v>
      </c>
      <c r="AZ157" s="176" t="s">
        <v>116</v>
      </c>
      <c r="BD157" s="138">
        <v>6.7</v>
      </c>
      <c r="BE157" s="274">
        <v>1.1567164179104477</v>
      </c>
      <c r="BF157" s="138">
        <v>2</v>
      </c>
      <c r="BG157" s="138">
        <v>3</v>
      </c>
      <c r="BH157" s="130" t="s">
        <v>96</v>
      </c>
      <c r="BI157" s="130" t="s">
        <v>98</v>
      </c>
      <c r="BJ157" s="130">
        <v>16</v>
      </c>
      <c r="BK157" s="31" t="s">
        <v>116</v>
      </c>
      <c r="BL157" s="177"/>
      <c r="BM157" s="177"/>
      <c r="BN157" s="177"/>
      <c r="BO157" s="203">
        <v>7.6</v>
      </c>
      <c r="BP157" s="273">
        <v>1.7894736842105263</v>
      </c>
      <c r="BQ157" s="195">
        <v>1</v>
      </c>
      <c r="BR157" s="195">
        <v>3</v>
      </c>
      <c r="BS157" s="186" t="s">
        <v>97</v>
      </c>
      <c r="BT157" s="186" t="s">
        <v>98</v>
      </c>
      <c r="BU157" s="130">
        <v>12</v>
      </c>
      <c r="BV157" s="176" t="s">
        <v>116</v>
      </c>
    </row>
    <row r="158" spans="1:74">
      <c r="A158" s="138">
        <v>20</v>
      </c>
      <c r="B158" s="274">
        <v>0.38750000000000001</v>
      </c>
      <c r="C158" s="138">
        <v>2</v>
      </c>
      <c r="D158" s="138">
        <v>3</v>
      </c>
      <c r="E158" s="130" t="s">
        <v>96</v>
      </c>
      <c r="F158" s="130" t="s">
        <v>98</v>
      </c>
      <c r="G158" s="130">
        <v>16</v>
      </c>
      <c r="H158" s="31" t="s">
        <v>116</v>
      </c>
      <c r="AS158" s="204">
        <v>6.3</v>
      </c>
      <c r="AT158" s="274">
        <v>1.2301587301587302</v>
      </c>
      <c r="AU158" s="138">
        <v>1</v>
      </c>
      <c r="AV158" s="138">
        <v>3</v>
      </c>
      <c r="AW158" s="130" t="s">
        <v>97</v>
      </c>
      <c r="AX158" s="130" t="s">
        <v>98</v>
      </c>
      <c r="AY158" s="130">
        <v>15</v>
      </c>
      <c r="AZ158" s="176" t="s">
        <v>116</v>
      </c>
      <c r="BD158" s="138">
        <v>7.7</v>
      </c>
      <c r="BE158" s="274">
        <v>1.0064935064935066</v>
      </c>
      <c r="BF158" s="138">
        <v>2</v>
      </c>
      <c r="BG158" s="138">
        <v>3</v>
      </c>
      <c r="BH158" s="130" t="s">
        <v>96</v>
      </c>
      <c r="BI158" s="130" t="s">
        <v>98</v>
      </c>
      <c r="BJ158" s="130">
        <v>16</v>
      </c>
      <c r="BK158" s="31" t="s">
        <v>116</v>
      </c>
      <c r="BL158" s="177"/>
      <c r="BM158" s="177"/>
      <c r="BN158" s="177"/>
      <c r="BO158" s="204">
        <v>8.6999999999999993</v>
      </c>
      <c r="BP158" s="274">
        <v>1.5632183908045978</v>
      </c>
      <c r="BQ158" s="138">
        <v>1</v>
      </c>
      <c r="BR158" s="138">
        <v>3</v>
      </c>
      <c r="BS158" s="130" t="s">
        <v>97</v>
      </c>
      <c r="BT158" s="130" t="s">
        <v>99</v>
      </c>
      <c r="BU158" s="130">
        <v>12</v>
      </c>
      <c r="BV158" s="176" t="s">
        <v>116</v>
      </c>
    </row>
    <row r="159" spans="1:74">
      <c r="A159" s="138">
        <v>12</v>
      </c>
      <c r="B159" s="274">
        <v>0.64583333333333337</v>
      </c>
      <c r="C159" s="138">
        <v>2</v>
      </c>
      <c r="D159" s="138">
        <v>3</v>
      </c>
      <c r="E159" s="130" t="s">
        <v>96</v>
      </c>
      <c r="F159" s="130" t="s">
        <v>98</v>
      </c>
      <c r="G159" s="130">
        <v>16</v>
      </c>
      <c r="H159" s="31" t="s">
        <v>116</v>
      </c>
      <c r="AS159" s="204">
        <v>7.4</v>
      </c>
      <c r="AT159" s="274">
        <v>1.0472972972972971</v>
      </c>
      <c r="AU159" s="138">
        <v>1</v>
      </c>
      <c r="AV159" s="138">
        <v>3</v>
      </c>
      <c r="AW159" s="130" t="s">
        <v>97</v>
      </c>
      <c r="AX159" s="130" t="s">
        <v>98</v>
      </c>
      <c r="AY159" s="130">
        <v>15</v>
      </c>
      <c r="AZ159" s="176" t="s">
        <v>116</v>
      </c>
      <c r="BD159" s="138">
        <v>6.5</v>
      </c>
      <c r="BE159" s="274">
        <v>1.1923076923076923</v>
      </c>
      <c r="BF159" s="138">
        <v>1</v>
      </c>
      <c r="BG159" s="138">
        <v>3</v>
      </c>
      <c r="BH159" s="130" t="s">
        <v>96</v>
      </c>
      <c r="BI159" s="130" t="s">
        <v>98</v>
      </c>
      <c r="BJ159" s="130">
        <v>16</v>
      </c>
      <c r="BK159" s="31" t="s">
        <v>116</v>
      </c>
      <c r="BL159" s="177"/>
      <c r="BM159" s="177"/>
      <c r="BN159" s="177"/>
      <c r="BO159" s="204">
        <v>7.2</v>
      </c>
      <c r="BP159" s="274">
        <v>1.8888888888888888</v>
      </c>
      <c r="BQ159" s="138">
        <v>1</v>
      </c>
      <c r="BR159" s="138">
        <v>3</v>
      </c>
      <c r="BS159" s="130" t="s">
        <v>97</v>
      </c>
      <c r="BT159" s="130" t="s">
        <v>100</v>
      </c>
      <c r="BU159" s="130">
        <v>12</v>
      </c>
      <c r="BV159" s="176" t="s">
        <v>116</v>
      </c>
    </row>
    <row r="160" spans="1:74">
      <c r="A160" s="138">
        <v>10</v>
      </c>
      <c r="B160" s="274">
        <v>0.77500000000000002</v>
      </c>
      <c r="C160" s="138">
        <v>1</v>
      </c>
      <c r="D160" s="138">
        <v>3</v>
      </c>
      <c r="E160" s="130" t="s">
        <v>96</v>
      </c>
      <c r="F160" s="130" t="s">
        <v>98</v>
      </c>
      <c r="G160" s="130">
        <v>16</v>
      </c>
      <c r="H160" s="31" t="s">
        <v>116</v>
      </c>
      <c r="AS160" s="204">
        <v>4.9000000000000004</v>
      </c>
      <c r="AT160" s="274">
        <v>1.5816326530612244</v>
      </c>
      <c r="AU160" s="138">
        <v>1</v>
      </c>
      <c r="AV160" s="138">
        <v>3</v>
      </c>
      <c r="AW160" s="130" t="s">
        <v>97</v>
      </c>
      <c r="AX160" s="130" t="s">
        <v>98</v>
      </c>
      <c r="AY160" s="130">
        <v>15</v>
      </c>
      <c r="AZ160" s="176" t="s">
        <v>116</v>
      </c>
      <c r="BD160" s="138">
        <v>14.6</v>
      </c>
      <c r="BE160" s="274">
        <v>0.53082191780821919</v>
      </c>
      <c r="BF160" s="138">
        <v>3</v>
      </c>
      <c r="BG160" s="138">
        <v>3</v>
      </c>
      <c r="BH160" s="130" t="s">
        <v>96</v>
      </c>
      <c r="BI160" s="130" t="s">
        <v>98</v>
      </c>
      <c r="BJ160" s="130">
        <v>16</v>
      </c>
      <c r="BK160" s="31" t="s">
        <v>116</v>
      </c>
      <c r="BL160" s="177"/>
      <c r="BM160" s="177"/>
      <c r="BN160" s="177"/>
      <c r="BO160" s="204">
        <v>17.8</v>
      </c>
      <c r="BP160" s="274">
        <v>0.7640449438202247</v>
      </c>
      <c r="BQ160" s="138">
        <v>1</v>
      </c>
      <c r="BR160" s="138">
        <v>4</v>
      </c>
      <c r="BS160" s="130" t="s">
        <v>97</v>
      </c>
      <c r="BT160" s="130" t="s">
        <v>99</v>
      </c>
      <c r="BU160" s="130">
        <v>12</v>
      </c>
      <c r="BV160" s="176" t="s">
        <v>116</v>
      </c>
    </row>
    <row r="161" spans="1:74">
      <c r="A161" s="195">
        <v>10.4</v>
      </c>
      <c r="B161" s="273">
        <v>1.3076923076923077</v>
      </c>
      <c r="C161" s="195">
        <v>2</v>
      </c>
      <c r="D161" s="195">
        <v>3</v>
      </c>
      <c r="E161" s="186" t="s">
        <v>114</v>
      </c>
      <c r="F161" s="186" t="s">
        <v>98</v>
      </c>
      <c r="G161" s="130">
        <v>16</v>
      </c>
      <c r="H161" s="31" t="s">
        <v>116</v>
      </c>
      <c r="AS161" s="204">
        <v>5</v>
      </c>
      <c r="AT161" s="274">
        <v>1.55</v>
      </c>
      <c r="AU161" s="138">
        <v>1</v>
      </c>
      <c r="AV161" s="138">
        <v>3</v>
      </c>
      <c r="AW161" s="130" t="s">
        <v>97</v>
      </c>
      <c r="AX161" s="130" t="s">
        <v>98</v>
      </c>
      <c r="AY161" s="130">
        <v>15</v>
      </c>
      <c r="AZ161" s="176" t="s">
        <v>116</v>
      </c>
      <c r="BD161" s="138">
        <v>8.3000000000000007</v>
      </c>
      <c r="BE161" s="274">
        <v>0.9337349397590361</v>
      </c>
      <c r="BF161" s="138">
        <v>2</v>
      </c>
      <c r="BG161" s="138">
        <v>3</v>
      </c>
      <c r="BH161" s="130" t="s">
        <v>96</v>
      </c>
      <c r="BI161" s="130" t="s">
        <v>98</v>
      </c>
      <c r="BJ161" s="130">
        <v>16</v>
      </c>
      <c r="BK161" s="31" t="s">
        <v>116</v>
      </c>
      <c r="BL161" s="177"/>
      <c r="BM161" s="177"/>
      <c r="BN161" s="177"/>
      <c r="BO161" s="204">
        <v>8.9</v>
      </c>
      <c r="BP161" s="274">
        <v>1.5280898876404494</v>
      </c>
      <c r="BQ161" s="138">
        <v>1</v>
      </c>
      <c r="BR161" s="138">
        <v>3</v>
      </c>
      <c r="BS161" s="130" t="s">
        <v>97</v>
      </c>
      <c r="BT161" s="130" t="s">
        <v>98</v>
      </c>
      <c r="BU161" s="130">
        <v>12</v>
      </c>
      <c r="BV161" s="176" t="s">
        <v>116</v>
      </c>
    </row>
    <row r="162" spans="1:74">
      <c r="A162" s="195">
        <v>13.7</v>
      </c>
      <c r="B162" s="273">
        <v>0.99270072992700731</v>
      </c>
      <c r="C162" s="195">
        <v>2</v>
      </c>
      <c r="D162" s="195">
        <v>3</v>
      </c>
      <c r="E162" s="186" t="s">
        <v>96</v>
      </c>
      <c r="F162" s="186" t="s">
        <v>98</v>
      </c>
      <c r="G162" s="130">
        <v>16</v>
      </c>
      <c r="H162" s="31" t="s">
        <v>116</v>
      </c>
      <c r="AS162" s="204">
        <v>4.9000000000000004</v>
      </c>
      <c r="AT162" s="274">
        <v>1.5816326530612244</v>
      </c>
      <c r="AU162" s="138">
        <v>2</v>
      </c>
      <c r="AV162" s="138">
        <v>3</v>
      </c>
      <c r="AW162" s="130" t="s">
        <v>97</v>
      </c>
      <c r="AX162" s="130" t="s">
        <v>98</v>
      </c>
      <c r="AY162" s="130">
        <v>15</v>
      </c>
      <c r="AZ162" s="176" t="s">
        <v>116</v>
      </c>
      <c r="BD162" s="138">
        <v>6.9</v>
      </c>
      <c r="BE162" s="274">
        <v>1.1231884057971013</v>
      </c>
      <c r="BF162" s="138">
        <v>4</v>
      </c>
      <c r="BG162" s="138">
        <v>3</v>
      </c>
      <c r="BH162" s="130" t="s">
        <v>96</v>
      </c>
      <c r="BI162" s="130" t="s">
        <v>98</v>
      </c>
      <c r="BJ162" s="130">
        <v>16</v>
      </c>
      <c r="BK162" s="31" t="s">
        <v>116</v>
      </c>
      <c r="BL162" s="177"/>
      <c r="BM162" s="177"/>
      <c r="BN162" s="177"/>
      <c r="BO162" s="204">
        <v>12.6</v>
      </c>
      <c r="BP162" s="274">
        <v>1.0793650793650793</v>
      </c>
      <c r="BQ162" s="138">
        <v>1</v>
      </c>
      <c r="BR162" s="138">
        <v>3</v>
      </c>
      <c r="BS162" s="130" t="s">
        <v>97</v>
      </c>
      <c r="BT162" s="130" t="s">
        <v>98</v>
      </c>
      <c r="BU162" s="130">
        <v>12</v>
      </c>
      <c r="BV162" s="176" t="s">
        <v>116</v>
      </c>
    </row>
    <row r="163" spans="1:74">
      <c r="A163" s="138">
        <v>11.1</v>
      </c>
      <c r="B163" s="274">
        <v>1.2252252252252251</v>
      </c>
      <c r="C163" s="138">
        <v>2</v>
      </c>
      <c r="D163" s="138">
        <v>5</v>
      </c>
      <c r="E163" s="130" t="s">
        <v>96</v>
      </c>
      <c r="F163" s="130" t="s">
        <v>98</v>
      </c>
      <c r="G163" s="130">
        <v>16</v>
      </c>
      <c r="H163" s="31" t="s">
        <v>116</v>
      </c>
      <c r="AS163" s="203">
        <v>8.6</v>
      </c>
      <c r="AT163" s="273">
        <v>1.5813953488372092</v>
      </c>
      <c r="AU163" s="195">
        <v>1</v>
      </c>
      <c r="AV163" s="195">
        <v>3</v>
      </c>
      <c r="AW163" s="186" t="s">
        <v>95</v>
      </c>
      <c r="AX163" s="186" t="s">
        <v>113</v>
      </c>
      <c r="AY163" s="130">
        <v>15</v>
      </c>
      <c r="AZ163" s="176" t="s">
        <v>116</v>
      </c>
      <c r="BD163" s="138">
        <v>20</v>
      </c>
      <c r="BE163" s="274">
        <v>0.38750000000000001</v>
      </c>
      <c r="BF163" s="138">
        <v>2</v>
      </c>
      <c r="BG163" s="138">
        <v>3</v>
      </c>
      <c r="BH163" s="130" t="s">
        <v>96</v>
      </c>
      <c r="BI163" s="130" t="s">
        <v>98</v>
      </c>
      <c r="BJ163" s="130">
        <v>16</v>
      </c>
      <c r="BK163" s="31" t="s">
        <v>116</v>
      </c>
      <c r="BL163" s="177"/>
      <c r="BM163" s="177"/>
      <c r="BN163" s="177"/>
      <c r="BO163" s="195">
        <v>5.8</v>
      </c>
      <c r="BP163" s="273">
        <v>1.3362068965517242</v>
      </c>
      <c r="BQ163" s="195">
        <v>1</v>
      </c>
      <c r="BR163" s="195">
        <v>3</v>
      </c>
      <c r="BS163" s="186" t="s">
        <v>97</v>
      </c>
      <c r="BT163" s="186" t="s">
        <v>98</v>
      </c>
      <c r="BU163" s="130">
        <v>13</v>
      </c>
      <c r="BV163" s="186" t="s">
        <v>116</v>
      </c>
    </row>
    <row r="164" spans="1:74">
      <c r="A164" s="138">
        <v>16.2</v>
      </c>
      <c r="B164" s="274">
        <v>0.83950617283950624</v>
      </c>
      <c r="C164" s="138">
        <v>3</v>
      </c>
      <c r="D164" s="138">
        <v>3</v>
      </c>
      <c r="E164" s="130" t="s">
        <v>96</v>
      </c>
      <c r="F164" s="130" t="s">
        <v>98</v>
      </c>
      <c r="G164" s="130">
        <v>16</v>
      </c>
      <c r="H164" s="31" t="s">
        <v>116</v>
      </c>
      <c r="AS164" s="203">
        <v>7.7</v>
      </c>
      <c r="AT164" s="273">
        <v>1.7662337662337662</v>
      </c>
      <c r="AU164" s="195">
        <v>1</v>
      </c>
      <c r="AV164" s="195">
        <v>1</v>
      </c>
      <c r="AW164" s="186" t="s">
        <v>95</v>
      </c>
      <c r="AX164" s="186" t="s">
        <v>98</v>
      </c>
      <c r="AY164" s="130">
        <v>15</v>
      </c>
      <c r="AZ164" s="176" t="s">
        <v>116</v>
      </c>
      <c r="BD164" s="138">
        <v>12</v>
      </c>
      <c r="BE164" s="274">
        <v>0.64583333333333337</v>
      </c>
      <c r="BF164" s="138">
        <v>2</v>
      </c>
      <c r="BG164" s="138">
        <v>3</v>
      </c>
      <c r="BH164" s="130" t="s">
        <v>96</v>
      </c>
      <c r="BI164" s="130" t="s">
        <v>98</v>
      </c>
      <c r="BJ164" s="130">
        <v>16</v>
      </c>
      <c r="BK164" s="31" t="s">
        <v>116</v>
      </c>
      <c r="BL164" s="177"/>
      <c r="BM164" s="177"/>
      <c r="BN164" s="177"/>
      <c r="BO164" s="195">
        <v>4.7</v>
      </c>
      <c r="BP164" s="273">
        <v>1.6489361702127658</v>
      </c>
      <c r="BQ164" s="195">
        <v>1</v>
      </c>
      <c r="BR164" s="195">
        <v>3</v>
      </c>
      <c r="BS164" s="186" t="s">
        <v>97</v>
      </c>
      <c r="BT164" s="186" t="s">
        <v>98</v>
      </c>
      <c r="BU164" s="130">
        <v>13</v>
      </c>
      <c r="BV164" s="186" t="s">
        <v>116</v>
      </c>
    </row>
    <row r="165" spans="1:74">
      <c r="A165" s="138">
        <v>7.1</v>
      </c>
      <c r="B165" s="274">
        <v>1.091549295774648</v>
      </c>
      <c r="C165" s="138">
        <v>2</v>
      </c>
      <c r="D165" s="138">
        <v>3</v>
      </c>
      <c r="E165" s="130" t="s">
        <v>114</v>
      </c>
      <c r="F165" s="130" t="s">
        <v>98</v>
      </c>
      <c r="G165" s="130">
        <v>17</v>
      </c>
      <c r="H165" s="176" t="s">
        <v>116</v>
      </c>
      <c r="AS165" s="203">
        <v>7.3</v>
      </c>
      <c r="AT165" s="273">
        <v>1.8630136986301369</v>
      </c>
      <c r="AU165" s="195">
        <v>1</v>
      </c>
      <c r="AV165" s="195">
        <v>3</v>
      </c>
      <c r="AW165" s="186" t="s">
        <v>97</v>
      </c>
      <c r="AX165" s="186" t="s">
        <v>98</v>
      </c>
      <c r="AY165" s="130">
        <v>15</v>
      </c>
      <c r="AZ165" s="176" t="s">
        <v>116</v>
      </c>
      <c r="BD165" s="138">
        <v>10</v>
      </c>
      <c r="BE165" s="274">
        <v>0.77500000000000002</v>
      </c>
      <c r="BF165" s="138">
        <v>1</v>
      </c>
      <c r="BG165" s="138">
        <v>3</v>
      </c>
      <c r="BH165" s="130" t="s">
        <v>96</v>
      </c>
      <c r="BI165" s="130" t="s">
        <v>98</v>
      </c>
      <c r="BJ165" s="130">
        <v>16</v>
      </c>
      <c r="BK165" s="31" t="s">
        <v>116</v>
      </c>
      <c r="BL165" s="177"/>
      <c r="BM165" s="177"/>
      <c r="BN165" s="177"/>
      <c r="BO165" s="138">
        <v>5.6</v>
      </c>
      <c r="BP165" s="274">
        <v>1.3839285714285716</v>
      </c>
      <c r="BQ165" s="138">
        <v>1</v>
      </c>
      <c r="BR165" s="138">
        <v>3</v>
      </c>
      <c r="BS165" s="130" t="s">
        <v>97</v>
      </c>
      <c r="BT165" s="130" t="s">
        <v>99</v>
      </c>
      <c r="BU165" s="130">
        <v>13</v>
      </c>
      <c r="BV165" s="186" t="s">
        <v>116</v>
      </c>
    </row>
    <row r="166" spans="1:74">
      <c r="A166" s="138">
        <v>7.6</v>
      </c>
      <c r="B166" s="274">
        <v>1.0197368421052633</v>
      </c>
      <c r="C166" s="138">
        <v>6</v>
      </c>
      <c r="D166" s="138">
        <v>3</v>
      </c>
      <c r="E166" s="130" t="s">
        <v>96</v>
      </c>
      <c r="F166" s="130" t="s">
        <v>98</v>
      </c>
      <c r="G166" s="130">
        <v>17</v>
      </c>
      <c r="H166" s="176" t="s">
        <v>116</v>
      </c>
      <c r="AS166" s="203">
        <v>10.1</v>
      </c>
      <c r="AT166" s="273">
        <v>1.3465346534653466</v>
      </c>
      <c r="AU166" s="195">
        <v>1</v>
      </c>
      <c r="AV166" s="195">
        <v>3</v>
      </c>
      <c r="AW166" s="186" t="s">
        <v>97</v>
      </c>
      <c r="AX166" s="186" t="s">
        <v>98</v>
      </c>
      <c r="AY166" s="130">
        <v>15</v>
      </c>
      <c r="AZ166" s="176" t="s">
        <v>116</v>
      </c>
      <c r="BD166" s="195">
        <v>10.4</v>
      </c>
      <c r="BE166" s="273">
        <v>1.3076923076923077</v>
      </c>
      <c r="BF166" s="195">
        <v>2</v>
      </c>
      <c r="BG166" s="195">
        <v>3</v>
      </c>
      <c r="BH166" s="186" t="s">
        <v>114</v>
      </c>
      <c r="BI166" s="186" t="s">
        <v>98</v>
      </c>
      <c r="BJ166" s="130">
        <v>16</v>
      </c>
      <c r="BK166" s="31" t="s">
        <v>116</v>
      </c>
      <c r="BL166" s="177"/>
      <c r="BM166" s="177"/>
      <c r="BN166" s="177"/>
      <c r="BO166" s="138">
        <v>5.6</v>
      </c>
      <c r="BP166" s="274">
        <v>1.3839285714285716</v>
      </c>
      <c r="BQ166" s="138">
        <v>1</v>
      </c>
      <c r="BR166" s="138">
        <v>3</v>
      </c>
      <c r="BS166" s="130" t="s">
        <v>97</v>
      </c>
      <c r="BT166" s="130" t="s">
        <v>98</v>
      </c>
      <c r="BU166" s="130">
        <v>13</v>
      </c>
      <c r="BV166" s="186" t="s">
        <v>116</v>
      </c>
    </row>
    <row r="167" spans="1:74">
      <c r="A167" s="138">
        <v>6.3</v>
      </c>
      <c r="B167" s="274">
        <v>1.2301587301587302</v>
      </c>
      <c r="C167" s="138">
        <v>1</v>
      </c>
      <c r="D167" s="138">
        <v>3</v>
      </c>
      <c r="E167" s="130" t="s">
        <v>96</v>
      </c>
      <c r="F167" s="130" t="s">
        <v>98</v>
      </c>
      <c r="G167" s="130">
        <v>17</v>
      </c>
      <c r="H167" s="176" t="s">
        <v>116</v>
      </c>
      <c r="AS167" s="204">
        <v>11.1</v>
      </c>
      <c r="AT167" s="274">
        <v>1.2252252252252251</v>
      </c>
      <c r="AU167" s="138">
        <v>1</v>
      </c>
      <c r="AV167" s="138">
        <v>3</v>
      </c>
      <c r="AW167" s="130" t="s">
        <v>97</v>
      </c>
      <c r="AX167" s="130" t="s">
        <v>98</v>
      </c>
      <c r="AY167" s="130">
        <v>15</v>
      </c>
      <c r="AZ167" s="176" t="s">
        <v>116</v>
      </c>
      <c r="BD167" s="195">
        <v>13.7</v>
      </c>
      <c r="BE167" s="273">
        <v>0.99270072992700731</v>
      </c>
      <c r="BF167" s="195">
        <v>2</v>
      </c>
      <c r="BG167" s="195">
        <v>3</v>
      </c>
      <c r="BH167" s="186" t="s">
        <v>96</v>
      </c>
      <c r="BI167" s="186" t="s">
        <v>98</v>
      </c>
      <c r="BJ167" s="130">
        <v>16</v>
      </c>
      <c r="BK167" s="31" t="s">
        <v>116</v>
      </c>
      <c r="BL167" s="177"/>
      <c r="BM167" s="177"/>
      <c r="BN167" s="177"/>
      <c r="BO167" s="138">
        <v>5.2</v>
      </c>
      <c r="BP167" s="274">
        <v>1.4903846153846154</v>
      </c>
      <c r="BQ167" s="138">
        <v>1</v>
      </c>
      <c r="BR167" s="138">
        <v>3</v>
      </c>
      <c r="BS167" s="130" t="s">
        <v>97</v>
      </c>
      <c r="BT167" s="130" t="s">
        <v>98</v>
      </c>
      <c r="BU167" s="130">
        <v>13</v>
      </c>
      <c r="BV167" s="186" t="s">
        <v>116</v>
      </c>
    </row>
    <row r="168" spans="1:74">
      <c r="A168" s="138">
        <v>6.5</v>
      </c>
      <c r="B168" s="274">
        <v>1.1923076923076923</v>
      </c>
      <c r="C168" s="138">
        <v>2</v>
      </c>
      <c r="D168" s="138">
        <v>3</v>
      </c>
      <c r="E168" s="130" t="s">
        <v>96</v>
      </c>
      <c r="F168" s="130" t="s">
        <v>98</v>
      </c>
      <c r="G168" s="130">
        <v>17</v>
      </c>
      <c r="H168" s="176" t="s">
        <v>116</v>
      </c>
      <c r="AS168" s="204">
        <v>10.4</v>
      </c>
      <c r="AT168" s="274">
        <v>1.3076923076923077</v>
      </c>
      <c r="AU168" s="138">
        <v>1</v>
      </c>
      <c r="AV168" s="138">
        <v>3</v>
      </c>
      <c r="AW168" s="130" t="s">
        <v>97</v>
      </c>
      <c r="AX168" s="130" t="s">
        <v>98</v>
      </c>
      <c r="AY168" s="130">
        <v>15</v>
      </c>
      <c r="AZ168" s="176" t="s">
        <v>116</v>
      </c>
      <c r="BD168" s="138">
        <v>11.1</v>
      </c>
      <c r="BE168" s="274">
        <v>1.2252252252252251</v>
      </c>
      <c r="BF168" s="138">
        <v>2</v>
      </c>
      <c r="BG168" s="138">
        <v>5</v>
      </c>
      <c r="BH168" s="130" t="s">
        <v>96</v>
      </c>
      <c r="BI168" s="130" t="s">
        <v>98</v>
      </c>
      <c r="BJ168" s="130">
        <v>16</v>
      </c>
      <c r="BK168" s="31" t="s">
        <v>116</v>
      </c>
      <c r="BL168" s="177"/>
      <c r="BM168" s="177"/>
      <c r="BN168" s="177"/>
      <c r="BO168" s="138">
        <v>6.6</v>
      </c>
      <c r="BP168" s="274">
        <v>1.1742424242424243</v>
      </c>
      <c r="BQ168" s="138">
        <v>1</v>
      </c>
      <c r="BR168" s="138">
        <v>3</v>
      </c>
      <c r="BS168" s="130" t="s">
        <v>97</v>
      </c>
      <c r="BT168" s="130" t="s">
        <v>98</v>
      </c>
      <c r="BU168" s="130">
        <v>13</v>
      </c>
      <c r="BV168" s="186" t="s">
        <v>116</v>
      </c>
    </row>
    <row r="169" spans="1:74">
      <c r="A169" s="138">
        <v>7</v>
      </c>
      <c r="B169" s="274">
        <v>1.1071428571428572</v>
      </c>
      <c r="C169" s="138">
        <v>2</v>
      </c>
      <c r="D169" s="138">
        <v>3</v>
      </c>
      <c r="E169" s="130" t="s">
        <v>96</v>
      </c>
      <c r="F169" s="130" t="s">
        <v>98</v>
      </c>
      <c r="G169" s="130">
        <v>17</v>
      </c>
      <c r="H169" s="176" t="s">
        <v>116</v>
      </c>
      <c r="AS169" s="195">
        <v>7.5</v>
      </c>
      <c r="AT169" s="273">
        <v>1.0333333333333334</v>
      </c>
      <c r="AU169" s="195">
        <v>1</v>
      </c>
      <c r="AV169" s="195">
        <v>3</v>
      </c>
      <c r="AW169" s="186" t="s">
        <v>97</v>
      </c>
      <c r="AX169" s="186" t="s">
        <v>98</v>
      </c>
      <c r="AY169" s="130">
        <v>16</v>
      </c>
      <c r="AZ169" s="31" t="s">
        <v>116</v>
      </c>
      <c r="BD169" s="138">
        <v>16.2</v>
      </c>
      <c r="BE169" s="274">
        <v>0.83950617283950624</v>
      </c>
      <c r="BF169" s="138">
        <v>3</v>
      </c>
      <c r="BG169" s="138">
        <v>3</v>
      </c>
      <c r="BH169" s="130" t="s">
        <v>96</v>
      </c>
      <c r="BI169" s="130" t="s">
        <v>98</v>
      </c>
      <c r="BJ169" s="130">
        <v>16</v>
      </c>
      <c r="BK169" s="31" t="s">
        <v>116</v>
      </c>
      <c r="BL169" s="177"/>
      <c r="BM169" s="177"/>
      <c r="BN169" s="177"/>
      <c r="BO169" s="138">
        <v>5.6</v>
      </c>
      <c r="BP169" s="274">
        <v>1.3839285714285716</v>
      </c>
      <c r="BQ169" s="138">
        <v>1</v>
      </c>
      <c r="BR169" s="138">
        <v>4</v>
      </c>
      <c r="BS169" s="130" t="s">
        <v>97</v>
      </c>
      <c r="BT169" s="130" t="s">
        <v>98</v>
      </c>
      <c r="BU169" s="130">
        <v>13</v>
      </c>
      <c r="BV169" s="186" t="s">
        <v>116</v>
      </c>
    </row>
    <row r="170" spans="1:74">
      <c r="A170" s="138">
        <v>8.6</v>
      </c>
      <c r="B170" s="274">
        <v>0.90116279069767447</v>
      </c>
      <c r="C170" s="138">
        <v>6</v>
      </c>
      <c r="D170" s="138">
        <v>3</v>
      </c>
      <c r="E170" s="130" t="s">
        <v>96</v>
      </c>
      <c r="F170" s="130" t="s">
        <v>98</v>
      </c>
      <c r="G170" s="130">
        <v>17</v>
      </c>
      <c r="H170" s="176" t="s">
        <v>116</v>
      </c>
      <c r="AS170" s="138">
        <v>5.8</v>
      </c>
      <c r="AT170" s="274">
        <v>1.3362068965517242</v>
      </c>
      <c r="AU170" s="138">
        <v>1</v>
      </c>
      <c r="AV170" s="138">
        <v>3</v>
      </c>
      <c r="AW170" s="130" t="s">
        <v>97</v>
      </c>
      <c r="AX170" s="130" t="s">
        <v>98</v>
      </c>
      <c r="AY170" s="130">
        <v>16</v>
      </c>
      <c r="AZ170" s="31" t="s">
        <v>116</v>
      </c>
      <c r="BD170" s="138">
        <v>7.1</v>
      </c>
      <c r="BE170" s="274">
        <v>1.091549295774648</v>
      </c>
      <c r="BF170" s="138">
        <v>2</v>
      </c>
      <c r="BG170" s="138">
        <v>3</v>
      </c>
      <c r="BH170" s="130" t="s">
        <v>114</v>
      </c>
      <c r="BI170" s="130" t="s">
        <v>98</v>
      </c>
      <c r="BJ170" s="130">
        <v>17</v>
      </c>
      <c r="BK170" s="176" t="s">
        <v>116</v>
      </c>
      <c r="BL170" s="508"/>
      <c r="BM170" s="508"/>
      <c r="BN170" s="508"/>
      <c r="BO170" s="138">
        <v>5.9</v>
      </c>
      <c r="BP170" s="274">
        <v>1.3135593220338981</v>
      </c>
      <c r="BQ170" s="138">
        <v>5</v>
      </c>
      <c r="BR170" s="138">
        <v>3</v>
      </c>
      <c r="BS170" s="130" t="s">
        <v>97</v>
      </c>
      <c r="BT170" s="130" t="s">
        <v>98</v>
      </c>
      <c r="BU170" s="130">
        <v>13</v>
      </c>
      <c r="BV170" s="186" t="s">
        <v>116</v>
      </c>
    </row>
    <row r="171" spans="1:74">
      <c r="A171" s="138">
        <v>6.5</v>
      </c>
      <c r="B171" s="274">
        <v>1.1923076923076923</v>
      </c>
      <c r="C171" s="138">
        <v>1</v>
      </c>
      <c r="D171" s="138">
        <v>3</v>
      </c>
      <c r="E171" s="130" t="s">
        <v>96</v>
      </c>
      <c r="F171" s="130" t="s">
        <v>98</v>
      </c>
      <c r="G171" s="130">
        <v>17</v>
      </c>
      <c r="H171" s="176" t="s">
        <v>116</v>
      </c>
      <c r="AS171" s="138">
        <v>6</v>
      </c>
      <c r="AT171" s="274">
        <v>1.2916666666666667</v>
      </c>
      <c r="AU171" s="138">
        <v>1</v>
      </c>
      <c r="AV171" s="138">
        <v>3</v>
      </c>
      <c r="AW171" s="130" t="s">
        <v>97</v>
      </c>
      <c r="AX171" s="130" t="s">
        <v>98</v>
      </c>
      <c r="AY171" s="130">
        <v>16</v>
      </c>
      <c r="AZ171" s="31" t="s">
        <v>116</v>
      </c>
      <c r="BD171" s="138">
        <v>7.6</v>
      </c>
      <c r="BE171" s="274">
        <v>1.0197368421052633</v>
      </c>
      <c r="BF171" s="138">
        <v>6</v>
      </c>
      <c r="BG171" s="138">
        <v>3</v>
      </c>
      <c r="BH171" s="130" t="s">
        <v>96</v>
      </c>
      <c r="BI171" s="130" t="s">
        <v>98</v>
      </c>
      <c r="BJ171" s="130">
        <v>17</v>
      </c>
      <c r="BK171" s="176" t="s">
        <v>116</v>
      </c>
      <c r="BL171" s="508"/>
      <c r="BM171" s="508"/>
      <c r="BN171" s="508"/>
      <c r="BO171" s="138">
        <v>9.8000000000000007</v>
      </c>
      <c r="BP171" s="274">
        <v>0.79081632653061218</v>
      </c>
      <c r="BQ171" s="138">
        <v>2</v>
      </c>
      <c r="BR171" s="138">
        <v>3</v>
      </c>
      <c r="BS171" s="130" t="s">
        <v>97</v>
      </c>
      <c r="BT171" s="130" t="s">
        <v>99</v>
      </c>
      <c r="BU171" s="130">
        <v>13</v>
      </c>
      <c r="BV171" s="186" t="s">
        <v>116</v>
      </c>
    </row>
    <row r="172" spans="1:74">
      <c r="A172" s="138">
        <v>6</v>
      </c>
      <c r="B172" s="274">
        <v>1.2916666666666667</v>
      </c>
      <c r="C172" s="138">
        <v>1</v>
      </c>
      <c r="D172" s="138">
        <v>3</v>
      </c>
      <c r="E172" s="130" t="s">
        <v>96</v>
      </c>
      <c r="F172" s="130" t="s">
        <v>98</v>
      </c>
      <c r="G172" s="130">
        <v>17</v>
      </c>
      <c r="H172" s="176" t="s">
        <v>116</v>
      </c>
      <c r="AS172" s="138">
        <v>6.6</v>
      </c>
      <c r="AT172" s="274">
        <v>1.1742424242424243</v>
      </c>
      <c r="AU172" s="138">
        <v>3</v>
      </c>
      <c r="AV172" s="138">
        <v>5</v>
      </c>
      <c r="AW172" s="130" t="s">
        <v>97</v>
      </c>
      <c r="AX172" s="130" t="s">
        <v>98</v>
      </c>
      <c r="AY172" s="130">
        <v>16</v>
      </c>
      <c r="AZ172" s="31" t="s">
        <v>116</v>
      </c>
      <c r="BD172" s="138">
        <v>6.3</v>
      </c>
      <c r="BE172" s="274">
        <v>1.2301587301587302</v>
      </c>
      <c r="BF172" s="138">
        <v>1</v>
      </c>
      <c r="BG172" s="138">
        <v>3</v>
      </c>
      <c r="BH172" s="130" t="s">
        <v>96</v>
      </c>
      <c r="BI172" s="130" t="s">
        <v>98</v>
      </c>
      <c r="BJ172" s="130">
        <v>17</v>
      </c>
      <c r="BK172" s="176" t="s">
        <v>116</v>
      </c>
      <c r="BL172" s="508"/>
      <c r="BM172" s="508"/>
      <c r="BN172" s="508"/>
      <c r="BO172" s="138">
        <v>4.8</v>
      </c>
      <c r="BP172" s="274">
        <v>1.6145833333333335</v>
      </c>
      <c r="BQ172" s="138">
        <v>1</v>
      </c>
      <c r="BR172" s="138">
        <v>3</v>
      </c>
      <c r="BS172" s="130" t="s">
        <v>97</v>
      </c>
      <c r="BT172" s="130" t="s">
        <v>98</v>
      </c>
      <c r="BU172" s="130">
        <v>13</v>
      </c>
      <c r="BV172" s="186" t="s">
        <v>116</v>
      </c>
    </row>
    <row r="173" spans="1:74">
      <c r="A173" s="138">
        <v>8.1</v>
      </c>
      <c r="B173" s="274">
        <v>0.95679012345679015</v>
      </c>
      <c r="C173" s="138">
        <v>1</v>
      </c>
      <c r="D173" s="138">
        <v>3</v>
      </c>
      <c r="E173" s="130" t="s">
        <v>96</v>
      </c>
      <c r="F173" s="130" t="s">
        <v>98</v>
      </c>
      <c r="G173" s="130">
        <v>17</v>
      </c>
      <c r="H173" s="176" t="s">
        <v>116</v>
      </c>
      <c r="AS173" s="138">
        <v>7.1</v>
      </c>
      <c r="AT173" s="274">
        <v>1.091549295774648</v>
      </c>
      <c r="AU173" s="138">
        <v>3</v>
      </c>
      <c r="AV173" s="138">
        <v>3</v>
      </c>
      <c r="AW173" s="130" t="s">
        <v>97</v>
      </c>
      <c r="AX173" s="130" t="s">
        <v>98</v>
      </c>
      <c r="AY173" s="130">
        <v>16</v>
      </c>
      <c r="AZ173" s="31" t="s">
        <v>116</v>
      </c>
      <c r="BD173" s="138">
        <v>6.5</v>
      </c>
      <c r="BE173" s="274">
        <v>1.1923076923076923</v>
      </c>
      <c r="BF173" s="138">
        <v>2</v>
      </c>
      <c r="BG173" s="138">
        <v>3</v>
      </c>
      <c r="BH173" s="130" t="s">
        <v>96</v>
      </c>
      <c r="BI173" s="130" t="s">
        <v>98</v>
      </c>
      <c r="BJ173" s="130">
        <v>17</v>
      </c>
      <c r="BK173" s="176" t="s">
        <v>116</v>
      </c>
      <c r="BL173" s="508"/>
      <c r="BM173" s="508"/>
      <c r="BN173" s="508"/>
      <c r="BO173" s="138">
        <v>5.5</v>
      </c>
      <c r="BP173" s="274">
        <v>1.4090909090909092</v>
      </c>
      <c r="BQ173" s="138">
        <v>1</v>
      </c>
      <c r="BR173" s="138">
        <v>3</v>
      </c>
      <c r="BS173" s="130" t="s">
        <v>97</v>
      </c>
      <c r="BT173" s="130" t="s">
        <v>98</v>
      </c>
      <c r="BU173" s="130">
        <v>13</v>
      </c>
      <c r="BV173" s="186" t="s">
        <v>116</v>
      </c>
    </row>
    <row r="174" spans="1:74">
      <c r="A174" s="138">
        <v>10</v>
      </c>
      <c r="B174" s="274">
        <v>0.77500000000000002</v>
      </c>
      <c r="C174" s="138">
        <v>2</v>
      </c>
      <c r="D174" s="138">
        <v>3</v>
      </c>
      <c r="E174" s="130" t="s">
        <v>96</v>
      </c>
      <c r="F174" s="130" t="s">
        <v>98</v>
      </c>
      <c r="G174" s="130">
        <v>17</v>
      </c>
      <c r="H174" s="176" t="s">
        <v>116</v>
      </c>
      <c r="AS174" s="138">
        <v>5.7</v>
      </c>
      <c r="AT174" s="274">
        <v>1.3596491228070176</v>
      </c>
      <c r="AU174" s="138">
        <v>2</v>
      </c>
      <c r="AV174" s="138">
        <v>5</v>
      </c>
      <c r="AW174" s="130" t="s">
        <v>97</v>
      </c>
      <c r="AX174" s="130" t="s">
        <v>98</v>
      </c>
      <c r="AY174" s="130">
        <v>16</v>
      </c>
      <c r="AZ174" s="31" t="s">
        <v>116</v>
      </c>
      <c r="BD174" s="138">
        <v>7</v>
      </c>
      <c r="BE174" s="274">
        <v>1.1071428571428572</v>
      </c>
      <c r="BF174" s="138">
        <v>2</v>
      </c>
      <c r="BG174" s="138">
        <v>3</v>
      </c>
      <c r="BH174" s="130" t="s">
        <v>96</v>
      </c>
      <c r="BI174" s="130" t="s">
        <v>98</v>
      </c>
      <c r="BJ174" s="130">
        <v>17</v>
      </c>
      <c r="BK174" s="176" t="s">
        <v>116</v>
      </c>
      <c r="BL174" s="508"/>
      <c r="BM174" s="508"/>
      <c r="BN174" s="508"/>
      <c r="BO174" s="138">
        <v>5</v>
      </c>
      <c r="BP174" s="274">
        <v>1.55</v>
      </c>
      <c r="BQ174" s="138">
        <v>1</v>
      </c>
      <c r="BR174" s="138">
        <v>3</v>
      </c>
      <c r="BS174" s="130" t="s">
        <v>97</v>
      </c>
      <c r="BT174" s="130" t="s">
        <v>98</v>
      </c>
      <c r="BU174" s="130">
        <v>13</v>
      </c>
      <c r="BV174" s="186" t="s">
        <v>116</v>
      </c>
    </row>
    <row r="175" spans="1:74">
      <c r="A175" s="138">
        <v>10.9</v>
      </c>
      <c r="B175" s="274">
        <v>0.71100917431192656</v>
      </c>
      <c r="C175" s="138">
        <v>4</v>
      </c>
      <c r="D175" s="138">
        <v>4</v>
      </c>
      <c r="E175" s="130" t="s">
        <v>96</v>
      </c>
      <c r="F175" s="130" t="s">
        <v>98</v>
      </c>
      <c r="G175" s="130">
        <v>17</v>
      </c>
      <c r="H175" s="176" t="s">
        <v>116</v>
      </c>
      <c r="AS175" s="138">
        <v>6.3</v>
      </c>
      <c r="AT175" s="274">
        <v>1.2301587301587302</v>
      </c>
      <c r="AU175" s="138">
        <v>1</v>
      </c>
      <c r="AV175" s="138">
        <v>3</v>
      </c>
      <c r="AW175" s="130" t="s">
        <v>97</v>
      </c>
      <c r="AX175" s="130" t="s">
        <v>98</v>
      </c>
      <c r="AY175" s="130">
        <v>16</v>
      </c>
      <c r="AZ175" s="31" t="s">
        <v>116</v>
      </c>
      <c r="BD175" s="138">
        <v>8.6</v>
      </c>
      <c r="BE175" s="274">
        <v>0.90116279069767447</v>
      </c>
      <c r="BF175" s="138">
        <v>6</v>
      </c>
      <c r="BG175" s="138">
        <v>3</v>
      </c>
      <c r="BH175" s="130" t="s">
        <v>96</v>
      </c>
      <c r="BI175" s="130" t="s">
        <v>98</v>
      </c>
      <c r="BJ175" s="130">
        <v>17</v>
      </c>
      <c r="BK175" s="176" t="s">
        <v>116</v>
      </c>
      <c r="BL175" s="508"/>
      <c r="BM175" s="508"/>
      <c r="BN175" s="508"/>
      <c r="BO175" s="195">
        <v>8.1999999999999993</v>
      </c>
      <c r="BP175" s="273">
        <v>1.6585365853658538</v>
      </c>
      <c r="BQ175" s="195">
        <v>2</v>
      </c>
      <c r="BR175" s="195">
        <v>3</v>
      </c>
      <c r="BS175" s="186" t="s">
        <v>97</v>
      </c>
      <c r="BT175" s="186" t="s">
        <v>98</v>
      </c>
      <c r="BU175" s="130">
        <v>13</v>
      </c>
      <c r="BV175" s="186" t="s">
        <v>116</v>
      </c>
    </row>
    <row r="176" spans="1:74">
      <c r="A176" s="138">
        <v>6</v>
      </c>
      <c r="B176" s="274">
        <v>1.2916666666666667</v>
      </c>
      <c r="C176" s="138">
        <v>2</v>
      </c>
      <c r="D176" s="138">
        <v>3</v>
      </c>
      <c r="E176" s="130" t="s">
        <v>96</v>
      </c>
      <c r="F176" s="130" t="s">
        <v>98</v>
      </c>
      <c r="G176" s="130">
        <v>17</v>
      </c>
      <c r="H176" s="176" t="s">
        <v>116</v>
      </c>
      <c r="AS176" s="138">
        <v>8.1999999999999993</v>
      </c>
      <c r="AT176" s="274">
        <v>0.94512195121951226</v>
      </c>
      <c r="AU176" s="138">
        <v>1</v>
      </c>
      <c r="AV176" s="138">
        <v>3</v>
      </c>
      <c r="AW176" s="130" t="s">
        <v>97</v>
      </c>
      <c r="AX176" s="130" t="s">
        <v>98</v>
      </c>
      <c r="AY176" s="130">
        <v>16</v>
      </c>
      <c r="AZ176" s="31" t="s">
        <v>116</v>
      </c>
      <c r="BD176" s="138">
        <v>6.5</v>
      </c>
      <c r="BE176" s="274">
        <v>1.1923076923076923</v>
      </c>
      <c r="BF176" s="138">
        <v>1</v>
      </c>
      <c r="BG176" s="138">
        <v>3</v>
      </c>
      <c r="BH176" s="130" t="s">
        <v>96</v>
      </c>
      <c r="BI176" s="130" t="s">
        <v>98</v>
      </c>
      <c r="BJ176" s="130">
        <v>17</v>
      </c>
      <c r="BK176" s="176" t="s">
        <v>116</v>
      </c>
      <c r="BL176" s="508"/>
      <c r="BM176" s="508"/>
      <c r="BN176" s="508"/>
      <c r="BO176" s="195">
        <v>10.199999999999999</v>
      </c>
      <c r="BP176" s="273">
        <v>1.3333333333333335</v>
      </c>
      <c r="BQ176" s="195">
        <v>1</v>
      </c>
      <c r="BR176" s="195">
        <v>3</v>
      </c>
      <c r="BS176" s="186" t="s">
        <v>97</v>
      </c>
      <c r="BT176" s="186" t="s">
        <v>98</v>
      </c>
      <c r="BU176" s="130">
        <v>13</v>
      </c>
      <c r="BV176" s="186" t="s">
        <v>116</v>
      </c>
    </row>
    <row r="177" spans="1:74">
      <c r="A177" s="138">
        <v>8.5</v>
      </c>
      <c r="B177" s="274">
        <v>0.91176470588235292</v>
      </c>
      <c r="C177" s="138">
        <v>2</v>
      </c>
      <c r="D177" s="138">
        <v>3</v>
      </c>
      <c r="E177" s="130" t="s">
        <v>96</v>
      </c>
      <c r="F177" s="130" t="s">
        <v>98</v>
      </c>
      <c r="G177" s="130">
        <v>17</v>
      </c>
      <c r="H177" s="176" t="s">
        <v>116</v>
      </c>
      <c r="AS177" s="138">
        <v>8.6999999999999993</v>
      </c>
      <c r="AT177" s="274">
        <v>0.8908045977011495</v>
      </c>
      <c r="AU177" s="138">
        <v>3</v>
      </c>
      <c r="AV177" s="138">
        <v>2</v>
      </c>
      <c r="AW177" s="130" t="s">
        <v>97</v>
      </c>
      <c r="AX177" s="130" t="s">
        <v>98</v>
      </c>
      <c r="AY177" s="130">
        <v>16</v>
      </c>
      <c r="AZ177" s="31" t="s">
        <v>116</v>
      </c>
      <c r="BD177" s="138">
        <v>6</v>
      </c>
      <c r="BE177" s="274">
        <v>1.2916666666666667</v>
      </c>
      <c r="BF177" s="138">
        <v>1</v>
      </c>
      <c r="BG177" s="138">
        <v>3</v>
      </c>
      <c r="BH177" s="130" t="s">
        <v>96</v>
      </c>
      <c r="BI177" s="130" t="s">
        <v>98</v>
      </c>
      <c r="BJ177" s="130">
        <v>17</v>
      </c>
      <c r="BK177" s="176" t="s">
        <v>116</v>
      </c>
      <c r="BL177" s="508"/>
      <c r="BM177" s="508"/>
      <c r="BN177" s="508"/>
      <c r="BO177" s="195">
        <v>8.6</v>
      </c>
      <c r="BP177" s="273">
        <v>1.5813953488372092</v>
      </c>
      <c r="BQ177" s="195">
        <v>1</v>
      </c>
      <c r="BR177" s="195">
        <v>3</v>
      </c>
      <c r="BS177" s="186" t="s">
        <v>97</v>
      </c>
      <c r="BT177" s="186" t="s">
        <v>98</v>
      </c>
      <c r="BU177" s="130">
        <v>13</v>
      </c>
      <c r="BV177" s="186" t="s">
        <v>116</v>
      </c>
    </row>
    <row r="178" spans="1:74">
      <c r="A178" s="138">
        <v>9.9</v>
      </c>
      <c r="B178" s="274">
        <v>0.78282828282828276</v>
      </c>
      <c r="C178" s="138">
        <v>2</v>
      </c>
      <c r="D178" s="138">
        <v>4</v>
      </c>
      <c r="E178" s="130" t="s">
        <v>96</v>
      </c>
      <c r="F178" s="130" t="s">
        <v>98</v>
      </c>
      <c r="G178" s="130">
        <v>17</v>
      </c>
      <c r="H178" s="176" t="s">
        <v>116</v>
      </c>
      <c r="AS178" s="138">
        <v>6.2</v>
      </c>
      <c r="AT178" s="274">
        <v>1.25</v>
      </c>
      <c r="AU178" s="138">
        <v>1</v>
      </c>
      <c r="AV178" s="138">
        <v>3</v>
      </c>
      <c r="AW178" s="130" t="s">
        <v>97</v>
      </c>
      <c r="AX178" s="130" t="s">
        <v>98</v>
      </c>
      <c r="AY178" s="130">
        <v>16</v>
      </c>
      <c r="AZ178" s="31" t="s">
        <v>116</v>
      </c>
      <c r="BD178" s="138">
        <v>8.1</v>
      </c>
      <c r="BE178" s="274">
        <v>0.95679012345679015</v>
      </c>
      <c r="BF178" s="138">
        <v>1</v>
      </c>
      <c r="BG178" s="138">
        <v>3</v>
      </c>
      <c r="BH178" s="130" t="s">
        <v>96</v>
      </c>
      <c r="BI178" s="130" t="s">
        <v>98</v>
      </c>
      <c r="BJ178" s="130">
        <v>17</v>
      </c>
      <c r="BK178" s="176" t="s">
        <v>116</v>
      </c>
      <c r="BL178" s="508"/>
      <c r="BM178" s="508"/>
      <c r="BN178" s="508"/>
      <c r="BO178" s="195">
        <v>9.6999999999999993</v>
      </c>
      <c r="BP178" s="273">
        <v>1.4020618556701032</v>
      </c>
      <c r="BQ178" s="195">
        <v>1</v>
      </c>
      <c r="BR178" s="195">
        <v>3</v>
      </c>
      <c r="BS178" s="186" t="s">
        <v>97</v>
      </c>
      <c r="BT178" s="186" t="s">
        <v>98</v>
      </c>
      <c r="BU178" s="130">
        <v>13</v>
      </c>
      <c r="BV178" s="186" t="s">
        <v>116</v>
      </c>
    </row>
    <row r="179" spans="1:74">
      <c r="A179" s="138">
        <v>9.8000000000000007</v>
      </c>
      <c r="B179" s="274">
        <v>0.79081632653061218</v>
      </c>
      <c r="C179" s="138">
        <v>2</v>
      </c>
      <c r="D179" s="138">
        <v>3</v>
      </c>
      <c r="E179" s="130" t="s">
        <v>96</v>
      </c>
      <c r="F179" s="130" t="s">
        <v>98</v>
      </c>
      <c r="G179" s="130">
        <v>17</v>
      </c>
      <c r="H179" s="176" t="s">
        <v>116</v>
      </c>
      <c r="AS179" s="195">
        <v>14</v>
      </c>
      <c r="AT179" s="273">
        <v>0.97142857142857142</v>
      </c>
      <c r="AU179" s="195">
        <v>2</v>
      </c>
      <c r="AV179" s="195">
        <v>5</v>
      </c>
      <c r="AW179" s="186" t="s">
        <v>97</v>
      </c>
      <c r="AX179" s="186" t="s">
        <v>98</v>
      </c>
      <c r="AY179" s="130">
        <v>16</v>
      </c>
      <c r="AZ179" s="31" t="s">
        <v>116</v>
      </c>
      <c r="BD179" s="138">
        <v>10</v>
      </c>
      <c r="BE179" s="274">
        <v>0.77500000000000002</v>
      </c>
      <c r="BF179" s="138">
        <v>2</v>
      </c>
      <c r="BG179" s="138">
        <v>3</v>
      </c>
      <c r="BH179" s="130" t="s">
        <v>96</v>
      </c>
      <c r="BI179" s="130" t="s">
        <v>98</v>
      </c>
      <c r="BJ179" s="130">
        <v>17</v>
      </c>
      <c r="BK179" s="176" t="s">
        <v>116</v>
      </c>
      <c r="BL179" s="508"/>
      <c r="BM179" s="508"/>
      <c r="BN179" s="508"/>
      <c r="BO179" s="195">
        <v>10.199999999999999</v>
      </c>
      <c r="BP179" s="273">
        <v>1.3333333333333335</v>
      </c>
      <c r="BQ179" s="195">
        <v>2</v>
      </c>
      <c r="BR179" s="195">
        <v>3</v>
      </c>
      <c r="BS179" s="186" t="s">
        <v>97</v>
      </c>
      <c r="BT179" s="186" t="s">
        <v>98</v>
      </c>
      <c r="BU179" s="130">
        <v>13</v>
      </c>
      <c r="BV179" s="186" t="s">
        <v>116</v>
      </c>
    </row>
    <row r="180" spans="1:74">
      <c r="A180" s="195">
        <v>10.4</v>
      </c>
      <c r="B180" s="273">
        <v>1.3076923076923077</v>
      </c>
      <c r="C180" s="195">
        <v>2</v>
      </c>
      <c r="D180" s="195">
        <v>4</v>
      </c>
      <c r="E180" s="186" t="s">
        <v>114</v>
      </c>
      <c r="F180" s="186" t="s">
        <v>98</v>
      </c>
      <c r="G180" s="130">
        <v>17</v>
      </c>
      <c r="H180" s="176" t="s">
        <v>116</v>
      </c>
      <c r="AS180" s="195">
        <v>9.6</v>
      </c>
      <c r="AT180" s="273">
        <v>1.4166666666666667</v>
      </c>
      <c r="AU180" s="195">
        <v>2</v>
      </c>
      <c r="AV180" s="195">
        <v>3</v>
      </c>
      <c r="AW180" s="186" t="s">
        <v>97</v>
      </c>
      <c r="AX180" s="186" t="s">
        <v>98</v>
      </c>
      <c r="AY180" s="130">
        <v>16</v>
      </c>
      <c r="AZ180" s="31" t="s">
        <v>116</v>
      </c>
      <c r="BD180" s="138">
        <v>10.9</v>
      </c>
      <c r="BE180" s="274">
        <v>0.71100917431192656</v>
      </c>
      <c r="BF180" s="138">
        <v>4</v>
      </c>
      <c r="BG180" s="138">
        <v>4</v>
      </c>
      <c r="BH180" s="130" t="s">
        <v>96</v>
      </c>
      <c r="BI180" s="130" t="s">
        <v>98</v>
      </c>
      <c r="BJ180" s="130">
        <v>17</v>
      </c>
      <c r="BK180" s="176" t="s">
        <v>116</v>
      </c>
      <c r="BL180" s="508"/>
      <c r="BM180" s="508"/>
      <c r="BN180" s="508"/>
      <c r="BO180" s="138">
        <v>10.6</v>
      </c>
      <c r="BP180" s="274">
        <v>1.2830188679245282</v>
      </c>
      <c r="BQ180" s="138">
        <v>1</v>
      </c>
      <c r="BR180" s="138">
        <v>3</v>
      </c>
      <c r="BS180" s="130" t="s">
        <v>97</v>
      </c>
      <c r="BT180" s="130" t="s">
        <v>98</v>
      </c>
      <c r="BU180" s="130">
        <v>13</v>
      </c>
      <c r="BV180" s="186" t="s">
        <v>116</v>
      </c>
    </row>
    <row r="181" spans="1:74">
      <c r="A181" s="138">
        <v>9.8000000000000007</v>
      </c>
      <c r="B181" s="274">
        <v>1.3877551020408161</v>
      </c>
      <c r="C181" s="138">
        <v>2</v>
      </c>
      <c r="D181" s="138">
        <v>3</v>
      </c>
      <c r="E181" s="130" t="s">
        <v>96</v>
      </c>
      <c r="F181" s="130" t="s">
        <v>98</v>
      </c>
      <c r="G181" s="130">
        <v>17</v>
      </c>
      <c r="H181" s="176" t="s">
        <v>116</v>
      </c>
      <c r="AS181" s="195">
        <v>9.1</v>
      </c>
      <c r="AT181" s="273">
        <v>1.4945054945054945</v>
      </c>
      <c r="AU181" s="195">
        <v>1</v>
      </c>
      <c r="AV181" s="195">
        <v>3</v>
      </c>
      <c r="AW181" s="186" t="s">
        <v>97</v>
      </c>
      <c r="AX181" s="186" t="s">
        <v>98</v>
      </c>
      <c r="AY181" s="130">
        <v>16</v>
      </c>
      <c r="AZ181" s="31" t="s">
        <v>116</v>
      </c>
      <c r="BD181" s="138">
        <v>6</v>
      </c>
      <c r="BE181" s="274">
        <v>1.2916666666666667</v>
      </c>
      <c r="BF181" s="138">
        <v>2</v>
      </c>
      <c r="BG181" s="138">
        <v>3</v>
      </c>
      <c r="BH181" s="130" t="s">
        <v>96</v>
      </c>
      <c r="BI181" s="130" t="s">
        <v>98</v>
      </c>
      <c r="BJ181" s="130">
        <v>17</v>
      </c>
      <c r="BK181" s="176" t="s">
        <v>116</v>
      </c>
      <c r="BL181" s="508"/>
      <c r="BM181" s="508"/>
      <c r="BN181" s="508"/>
      <c r="BO181" s="138">
        <v>6.2</v>
      </c>
      <c r="BP181" s="274">
        <v>2.193548387096774</v>
      </c>
      <c r="BQ181" s="138">
        <v>1</v>
      </c>
      <c r="BR181" s="138">
        <v>3</v>
      </c>
      <c r="BS181" s="130" t="s">
        <v>97</v>
      </c>
      <c r="BT181" s="130" t="s">
        <v>98</v>
      </c>
      <c r="BU181" s="130">
        <v>13</v>
      </c>
      <c r="BV181" s="186" t="s">
        <v>116</v>
      </c>
    </row>
    <row r="182" spans="1:74">
      <c r="A182" s="138">
        <v>9.6</v>
      </c>
      <c r="B182" s="274">
        <v>1.4166666666666667</v>
      </c>
      <c r="C182" s="138">
        <v>2</v>
      </c>
      <c r="D182" s="138">
        <v>3</v>
      </c>
      <c r="E182" s="130" t="s">
        <v>96</v>
      </c>
      <c r="F182" s="130" t="s">
        <v>98</v>
      </c>
      <c r="G182" s="130">
        <v>17</v>
      </c>
      <c r="H182" s="176" t="s">
        <v>116</v>
      </c>
      <c r="AS182" s="195">
        <v>10.4</v>
      </c>
      <c r="AT182" s="273">
        <v>1.3076923076923077</v>
      </c>
      <c r="AU182" s="195">
        <v>1</v>
      </c>
      <c r="AV182" s="195">
        <v>3</v>
      </c>
      <c r="AW182" s="186" t="s">
        <v>97</v>
      </c>
      <c r="AX182" s="186" t="s">
        <v>98</v>
      </c>
      <c r="AY182" s="130">
        <v>16</v>
      </c>
      <c r="AZ182" s="31" t="s">
        <v>116</v>
      </c>
      <c r="BD182" s="138">
        <v>8.5</v>
      </c>
      <c r="BE182" s="274">
        <v>0.91176470588235292</v>
      </c>
      <c r="BF182" s="138">
        <v>2</v>
      </c>
      <c r="BG182" s="138">
        <v>3</v>
      </c>
      <c r="BH182" s="130" t="s">
        <v>96</v>
      </c>
      <c r="BI182" s="130" t="s">
        <v>98</v>
      </c>
      <c r="BJ182" s="130">
        <v>17</v>
      </c>
      <c r="BK182" s="176" t="s">
        <v>116</v>
      </c>
      <c r="BL182" s="508"/>
      <c r="BM182" s="508"/>
      <c r="BN182" s="508"/>
      <c r="BO182" s="138">
        <v>10.1</v>
      </c>
      <c r="BP182" s="274">
        <v>1.3465346534653466</v>
      </c>
      <c r="BQ182" s="138">
        <v>2</v>
      </c>
      <c r="BR182" s="138">
        <v>5</v>
      </c>
      <c r="BS182" s="130" t="s">
        <v>97</v>
      </c>
      <c r="BT182" s="130" t="s">
        <v>98</v>
      </c>
      <c r="BU182" s="130">
        <v>13</v>
      </c>
      <c r="BV182" s="186" t="s">
        <v>116</v>
      </c>
    </row>
    <row r="183" spans="1:74">
      <c r="A183" s="138">
        <v>10.6</v>
      </c>
      <c r="B183" s="274">
        <v>1.2830188679245282</v>
      </c>
      <c r="C183" s="138">
        <v>2</v>
      </c>
      <c r="D183" s="138">
        <v>3</v>
      </c>
      <c r="E183" s="130" t="s">
        <v>96</v>
      </c>
      <c r="F183" s="130" t="s">
        <v>98</v>
      </c>
      <c r="G183" s="130">
        <v>17</v>
      </c>
      <c r="H183" s="176" t="s">
        <v>116</v>
      </c>
      <c r="AS183" s="138">
        <v>7.4</v>
      </c>
      <c r="AT183" s="274">
        <v>1.8378378378378377</v>
      </c>
      <c r="AU183" s="138">
        <v>1</v>
      </c>
      <c r="AV183" s="138">
        <v>2</v>
      </c>
      <c r="AW183" s="130" t="s">
        <v>97</v>
      </c>
      <c r="AX183" s="130" t="s">
        <v>98</v>
      </c>
      <c r="AY183" s="130">
        <v>16</v>
      </c>
      <c r="AZ183" s="31" t="s">
        <v>116</v>
      </c>
      <c r="BD183" s="138">
        <v>9.9</v>
      </c>
      <c r="BE183" s="274">
        <v>0.78282828282828276</v>
      </c>
      <c r="BF183" s="138">
        <v>2</v>
      </c>
      <c r="BG183" s="138">
        <v>4</v>
      </c>
      <c r="BH183" s="130" t="s">
        <v>96</v>
      </c>
      <c r="BI183" s="130" t="s">
        <v>98</v>
      </c>
      <c r="BJ183" s="130">
        <v>17</v>
      </c>
      <c r="BK183" s="176" t="s">
        <v>116</v>
      </c>
      <c r="BL183" s="508"/>
      <c r="BM183" s="508"/>
      <c r="BN183" s="508"/>
      <c r="BO183" s="138">
        <v>10.7</v>
      </c>
      <c r="BP183" s="274">
        <v>1.2710280373831777</v>
      </c>
      <c r="BQ183" s="138">
        <v>1</v>
      </c>
      <c r="BR183" s="138">
        <v>3</v>
      </c>
      <c r="BS183" s="130" t="s">
        <v>97</v>
      </c>
      <c r="BT183" s="130" t="s">
        <v>98</v>
      </c>
      <c r="BU183" s="130">
        <v>13</v>
      </c>
      <c r="BV183" s="186" t="s">
        <v>116</v>
      </c>
    </row>
    <row r="184" spans="1:74">
      <c r="A184" s="138">
        <v>11.5</v>
      </c>
      <c r="B184" s="274">
        <v>1.182608695652174</v>
      </c>
      <c r="C184" s="138">
        <v>2</v>
      </c>
      <c r="D184" s="138">
        <v>3</v>
      </c>
      <c r="E184" s="130" t="s">
        <v>96</v>
      </c>
      <c r="F184" s="130" t="s">
        <v>98</v>
      </c>
      <c r="G184" s="130">
        <v>17</v>
      </c>
      <c r="H184" s="176" t="s">
        <v>116</v>
      </c>
      <c r="AS184" s="138">
        <v>9.1999999999999993</v>
      </c>
      <c r="AT184" s="274">
        <v>1.4782608695652175</v>
      </c>
      <c r="AU184" s="138">
        <v>1</v>
      </c>
      <c r="AV184" s="138">
        <v>3</v>
      </c>
      <c r="AW184" s="130" t="s">
        <v>97</v>
      </c>
      <c r="AX184" s="130" t="s">
        <v>98</v>
      </c>
      <c r="AY184" s="130">
        <v>16</v>
      </c>
      <c r="AZ184" s="31" t="s">
        <v>116</v>
      </c>
      <c r="BD184" s="138">
        <v>9.8000000000000007</v>
      </c>
      <c r="BE184" s="274">
        <v>0.79081632653061218</v>
      </c>
      <c r="BF184" s="138">
        <v>2</v>
      </c>
      <c r="BG184" s="138">
        <v>3</v>
      </c>
      <c r="BH184" s="130" t="s">
        <v>96</v>
      </c>
      <c r="BI184" s="130" t="s">
        <v>98</v>
      </c>
      <c r="BJ184" s="130">
        <v>17</v>
      </c>
      <c r="BK184" s="176" t="s">
        <v>116</v>
      </c>
      <c r="BL184" s="508"/>
      <c r="BM184" s="508"/>
      <c r="BN184" s="508"/>
      <c r="BO184" s="138">
        <v>9.1</v>
      </c>
      <c r="BP184" s="274">
        <v>1.4945054945054945</v>
      </c>
      <c r="BQ184" s="138">
        <v>1</v>
      </c>
      <c r="BR184" s="138">
        <v>4</v>
      </c>
      <c r="BS184" s="130" t="s">
        <v>97</v>
      </c>
      <c r="BT184" s="130" t="s">
        <v>98</v>
      </c>
      <c r="BU184" s="130">
        <v>13</v>
      </c>
      <c r="BV184" s="186" t="s">
        <v>116</v>
      </c>
    </row>
    <row r="185" spans="1:74">
      <c r="A185" s="138">
        <v>10.4</v>
      </c>
      <c r="B185" s="274">
        <v>1.3076923076923077</v>
      </c>
      <c r="C185" s="138">
        <v>1</v>
      </c>
      <c r="D185" s="138">
        <v>3</v>
      </c>
      <c r="E185" s="130" t="s">
        <v>96</v>
      </c>
      <c r="F185" s="130" t="s">
        <v>98</v>
      </c>
      <c r="G185" s="130">
        <v>17</v>
      </c>
      <c r="H185" s="176" t="s">
        <v>116</v>
      </c>
      <c r="AS185" s="138">
        <v>38.299999999999997</v>
      </c>
      <c r="AT185" s="274">
        <v>0.35509138381201044</v>
      </c>
      <c r="AU185" s="138">
        <v>4</v>
      </c>
      <c r="AV185" s="138">
        <v>5</v>
      </c>
      <c r="AW185" s="130" t="s">
        <v>97</v>
      </c>
      <c r="AX185" s="130" t="s">
        <v>100</v>
      </c>
      <c r="AY185" s="130">
        <v>16</v>
      </c>
      <c r="AZ185" s="31" t="s">
        <v>116</v>
      </c>
      <c r="BD185" s="195">
        <v>10.4</v>
      </c>
      <c r="BE185" s="273">
        <v>1.3076923076923077</v>
      </c>
      <c r="BF185" s="195">
        <v>2</v>
      </c>
      <c r="BG185" s="195">
        <v>4</v>
      </c>
      <c r="BH185" s="186" t="s">
        <v>114</v>
      </c>
      <c r="BI185" s="186" t="s">
        <v>98</v>
      </c>
      <c r="BJ185" s="130">
        <v>17</v>
      </c>
      <c r="BK185" s="176" t="s">
        <v>116</v>
      </c>
      <c r="BL185" s="508"/>
      <c r="BM185" s="508"/>
      <c r="BN185" s="508"/>
      <c r="BO185" s="138">
        <v>6.5</v>
      </c>
      <c r="BP185" s="274">
        <v>2.0923076923076924</v>
      </c>
      <c r="BQ185" s="138">
        <v>1</v>
      </c>
      <c r="BR185" s="138">
        <v>3</v>
      </c>
      <c r="BS185" s="130" t="s">
        <v>97</v>
      </c>
      <c r="BT185" s="130" t="s">
        <v>112</v>
      </c>
      <c r="BU185" s="130">
        <v>13</v>
      </c>
      <c r="BV185" s="186" t="s">
        <v>116</v>
      </c>
    </row>
    <row r="186" spans="1:74">
      <c r="A186" s="138">
        <v>10.8</v>
      </c>
      <c r="B186" s="274">
        <v>1.2592592592592591</v>
      </c>
      <c r="C186" s="138">
        <v>2</v>
      </c>
      <c r="D186" s="138">
        <v>3</v>
      </c>
      <c r="E186" s="130" t="s">
        <v>96</v>
      </c>
      <c r="F186" s="130" t="s">
        <v>98</v>
      </c>
      <c r="G186" s="130">
        <v>17</v>
      </c>
      <c r="H186" s="176" t="s">
        <v>116</v>
      </c>
      <c r="AS186" s="195">
        <v>6.3</v>
      </c>
      <c r="AT186" s="273">
        <v>1.2301587301587302</v>
      </c>
      <c r="AU186" s="195">
        <v>1</v>
      </c>
      <c r="AV186" s="195">
        <v>3</v>
      </c>
      <c r="AW186" s="186" t="s">
        <v>97</v>
      </c>
      <c r="AX186" s="186" t="s">
        <v>98</v>
      </c>
      <c r="AY186" s="130">
        <v>17</v>
      </c>
      <c r="AZ186" s="176" t="s">
        <v>116</v>
      </c>
      <c r="BD186" s="138">
        <v>9.8000000000000007</v>
      </c>
      <c r="BE186" s="274">
        <v>1.3877551020408161</v>
      </c>
      <c r="BF186" s="138">
        <v>2</v>
      </c>
      <c r="BG186" s="138">
        <v>3</v>
      </c>
      <c r="BH186" s="130" t="s">
        <v>96</v>
      </c>
      <c r="BI186" s="130" t="s">
        <v>98</v>
      </c>
      <c r="BJ186" s="130">
        <v>17</v>
      </c>
      <c r="BK186" s="176" t="s">
        <v>116</v>
      </c>
      <c r="BL186" s="508"/>
      <c r="BM186" s="508"/>
      <c r="BN186" s="508"/>
      <c r="BO186" s="138">
        <v>9.6</v>
      </c>
      <c r="BP186" s="274">
        <v>1.4166666666666667</v>
      </c>
      <c r="BQ186" s="138">
        <v>3</v>
      </c>
      <c r="BR186" s="138">
        <v>2</v>
      </c>
      <c r="BS186" s="130" t="s">
        <v>97</v>
      </c>
      <c r="BT186" s="130" t="s">
        <v>98</v>
      </c>
      <c r="BU186" s="130">
        <v>13</v>
      </c>
      <c r="BV186" s="186" t="s">
        <v>116</v>
      </c>
    </row>
    <row r="187" spans="1:74">
      <c r="A187" s="138">
        <v>13.9</v>
      </c>
      <c r="B187" s="274">
        <v>0.97841726618705027</v>
      </c>
      <c r="C187" s="138">
        <v>3</v>
      </c>
      <c r="D187" s="138">
        <v>3</v>
      </c>
      <c r="E187" s="130" t="s">
        <v>96</v>
      </c>
      <c r="F187" s="130" t="s">
        <v>99</v>
      </c>
      <c r="G187" s="130">
        <v>17</v>
      </c>
      <c r="H187" s="176" t="s">
        <v>116</v>
      </c>
      <c r="AS187" s="195">
        <v>5.8</v>
      </c>
      <c r="AT187" s="273">
        <v>1.3362068965517242</v>
      </c>
      <c r="AU187" s="195">
        <v>2</v>
      </c>
      <c r="AV187" s="195">
        <v>2</v>
      </c>
      <c r="AW187" s="186" t="s">
        <v>97</v>
      </c>
      <c r="AX187" s="186" t="s">
        <v>98</v>
      </c>
      <c r="AY187" s="130">
        <v>17</v>
      </c>
      <c r="AZ187" s="176" t="s">
        <v>116</v>
      </c>
      <c r="BD187" s="138">
        <v>9.6</v>
      </c>
      <c r="BE187" s="274">
        <v>1.4166666666666667</v>
      </c>
      <c r="BF187" s="138">
        <v>2</v>
      </c>
      <c r="BG187" s="138">
        <v>3</v>
      </c>
      <c r="BH187" s="130" t="s">
        <v>96</v>
      </c>
      <c r="BI187" s="130" t="s">
        <v>98</v>
      </c>
      <c r="BJ187" s="130">
        <v>17</v>
      </c>
      <c r="BK187" s="176" t="s">
        <v>116</v>
      </c>
      <c r="BL187" s="508"/>
      <c r="BM187" s="508"/>
      <c r="BN187" s="508"/>
      <c r="BO187" s="138">
        <v>7.3</v>
      </c>
      <c r="BP187" s="274">
        <v>1.8630136986301369</v>
      </c>
      <c r="BQ187" s="138">
        <v>1</v>
      </c>
      <c r="BR187" s="138">
        <v>2</v>
      </c>
      <c r="BS187" s="130" t="s">
        <v>97</v>
      </c>
      <c r="BT187" s="130" t="s">
        <v>98</v>
      </c>
      <c r="BU187" s="130">
        <v>13</v>
      </c>
      <c r="BV187" s="186" t="s">
        <v>116</v>
      </c>
    </row>
    <row r="188" spans="1:74">
      <c r="A188" s="203">
        <v>7.1</v>
      </c>
      <c r="B188" s="273">
        <v>1.091549295774648</v>
      </c>
      <c r="C188" s="195">
        <v>1</v>
      </c>
      <c r="D188" s="195">
        <v>4</v>
      </c>
      <c r="E188" s="186" t="s">
        <v>96</v>
      </c>
      <c r="F188" s="186" t="s">
        <v>98</v>
      </c>
      <c r="G188" s="130">
        <v>18</v>
      </c>
      <c r="H188" s="176" t="s">
        <v>116</v>
      </c>
      <c r="AS188" s="138">
        <v>5.6</v>
      </c>
      <c r="AT188" s="274">
        <v>1.3839285714285716</v>
      </c>
      <c r="AU188" s="138">
        <v>2</v>
      </c>
      <c r="AV188" s="138">
        <v>3</v>
      </c>
      <c r="AW188" s="130" t="s">
        <v>97</v>
      </c>
      <c r="AX188" s="130" t="s">
        <v>98</v>
      </c>
      <c r="AY188" s="130">
        <v>17</v>
      </c>
      <c r="AZ188" s="176" t="s">
        <v>116</v>
      </c>
      <c r="BD188" s="138">
        <v>10.6</v>
      </c>
      <c r="BE188" s="274">
        <v>1.2830188679245282</v>
      </c>
      <c r="BF188" s="138">
        <v>2</v>
      </c>
      <c r="BG188" s="138">
        <v>3</v>
      </c>
      <c r="BH188" s="130" t="s">
        <v>96</v>
      </c>
      <c r="BI188" s="130" t="s">
        <v>98</v>
      </c>
      <c r="BJ188" s="130">
        <v>17</v>
      </c>
      <c r="BK188" s="176" t="s">
        <v>116</v>
      </c>
      <c r="BL188" s="508"/>
      <c r="BM188" s="508"/>
      <c r="BN188" s="508"/>
      <c r="BO188" s="138">
        <v>10.3</v>
      </c>
      <c r="BP188" s="274">
        <v>1.320388349514563</v>
      </c>
      <c r="BQ188" s="138">
        <v>1</v>
      </c>
      <c r="BR188" s="138">
        <v>3</v>
      </c>
      <c r="BS188" s="130" t="s">
        <v>97</v>
      </c>
      <c r="BT188" s="130" t="s">
        <v>98</v>
      </c>
      <c r="BU188" s="130">
        <v>13</v>
      </c>
      <c r="BV188" s="186" t="s">
        <v>116</v>
      </c>
    </row>
    <row r="189" spans="1:74">
      <c r="A189" s="203">
        <v>6</v>
      </c>
      <c r="B189" s="273">
        <v>1.2916666666666667</v>
      </c>
      <c r="C189" s="195">
        <v>2</v>
      </c>
      <c r="D189" s="195">
        <v>3</v>
      </c>
      <c r="E189" s="186" t="s">
        <v>96</v>
      </c>
      <c r="F189" s="186" t="s">
        <v>98</v>
      </c>
      <c r="G189" s="130">
        <v>18</v>
      </c>
      <c r="H189" s="176" t="s">
        <v>116</v>
      </c>
      <c r="AS189" s="138">
        <v>4.9000000000000004</v>
      </c>
      <c r="AT189" s="274">
        <v>1.5816326530612244</v>
      </c>
      <c r="AU189" s="138">
        <v>1</v>
      </c>
      <c r="AV189" s="138">
        <v>3</v>
      </c>
      <c r="AW189" s="130" t="s">
        <v>97</v>
      </c>
      <c r="AX189" s="130" t="s">
        <v>98</v>
      </c>
      <c r="AY189" s="130">
        <v>17</v>
      </c>
      <c r="AZ189" s="176" t="s">
        <v>116</v>
      </c>
      <c r="BD189" s="138">
        <v>11.5</v>
      </c>
      <c r="BE189" s="274">
        <v>1.182608695652174</v>
      </c>
      <c r="BF189" s="138">
        <v>2</v>
      </c>
      <c r="BG189" s="138">
        <v>3</v>
      </c>
      <c r="BH189" s="130" t="s">
        <v>96</v>
      </c>
      <c r="BI189" s="130" t="s">
        <v>98</v>
      </c>
      <c r="BJ189" s="130">
        <v>17</v>
      </c>
      <c r="BK189" s="176" t="s">
        <v>116</v>
      </c>
      <c r="BL189" s="508"/>
      <c r="BM189" s="508"/>
      <c r="BN189" s="508"/>
      <c r="BO189" s="138">
        <v>5</v>
      </c>
      <c r="BP189" s="274">
        <v>1.55</v>
      </c>
      <c r="BQ189" s="138">
        <v>1</v>
      </c>
      <c r="BR189" s="138">
        <v>3</v>
      </c>
      <c r="BS189" s="130" t="s">
        <v>97</v>
      </c>
      <c r="BT189" s="130" t="s">
        <v>98</v>
      </c>
      <c r="BU189" s="130">
        <v>14</v>
      </c>
      <c r="BV189" s="176" t="s">
        <v>116</v>
      </c>
    </row>
    <row r="190" spans="1:74">
      <c r="A190" s="204">
        <v>14</v>
      </c>
      <c r="B190" s="274">
        <v>0.5535714285714286</v>
      </c>
      <c r="C190" s="138">
        <v>2</v>
      </c>
      <c r="D190" s="138">
        <v>3</v>
      </c>
      <c r="E190" s="130" t="s">
        <v>96</v>
      </c>
      <c r="F190" s="130" t="s">
        <v>98</v>
      </c>
      <c r="G190" s="130">
        <v>18</v>
      </c>
      <c r="H190" s="176" t="s">
        <v>116</v>
      </c>
      <c r="AS190" s="138">
        <v>6.2</v>
      </c>
      <c r="AT190" s="274">
        <v>1.25</v>
      </c>
      <c r="AU190" s="138">
        <v>1</v>
      </c>
      <c r="AV190" s="138">
        <v>3</v>
      </c>
      <c r="AW190" s="130" t="s">
        <v>97</v>
      </c>
      <c r="AX190" s="130" t="s">
        <v>98</v>
      </c>
      <c r="AY190" s="130">
        <v>17</v>
      </c>
      <c r="AZ190" s="176" t="s">
        <v>116</v>
      </c>
      <c r="BD190" s="138">
        <v>10.4</v>
      </c>
      <c r="BE190" s="274">
        <v>1.3076923076923077</v>
      </c>
      <c r="BF190" s="138">
        <v>1</v>
      </c>
      <c r="BG190" s="138">
        <v>3</v>
      </c>
      <c r="BH190" s="130" t="s">
        <v>96</v>
      </c>
      <c r="BI190" s="130" t="s">
        <v>98</v>
      </c>
      <c r="BJ190" s="130">
        <v>17</v>
      </c>
      <c r="BK190" s="176" t="s">
        <v>116</v>
      </c>
      <c r="BL190" s="508"/>
      <c r="BM190" s="508"/>
      <c r="BN190" s="508"/>
      <c r="BO190" s="138">
        <v>5.2</v>
      </c>
      <c r="BP190" s="274">
        <v>1.4903846153846154</v>
      </c>
      <c r="BQ190" s="138">
        <v>2</v>
      </c>
      <c r="BR190" s="138">
        <v>3</v>
      </c>
      <c r="BS190" s="130" t="s">
        <v>97</v>
      </c>
      <c r="BT190" s="130" t="s">
        <v>98</v>
      </c>
      <c r="BU190" s="130">
        <v>14</v>
      </c>
      <c r="BV190" s="176" t="s">
        <v>116</v>
      </c>
    </row>
    <row r="191" spans="1:74">
      <c r="A191" s="204">
        <v>6.9</v>
      </c>
      <c r="B191" s="274">
        <v>1.1231884057971013</v>
      </c>
      <c r="C191" s="138">
        <v>1</v>
      </c>
      <c r="D191" s="138">
        <v>3</v>
      </c>
      <c r="E191" s="130" t="s">
        <v>96</v>
      </c>
      <c r="F191" s="130" t="s">
        <v>98</v>
      </c>
      <c r="G191" s="130">
        <v>18</v>
      </c>
      <c r="H191" s="176" t="s">
        <v>116</v>
      </c>
      <c r="AS191" s="138">
        <v>4.0999999999999996</v>
      </c>
      <c r="AT191" s="274">
        <v>1.8902439024390245</v>
      </c>
      <c r="AU191" s="138">
        <v>1</v>
      </c>
      <c r="AV191" s="138">
        <v>3</v>
      </c>
      <c r="AW191" s="130" t="s">
        <v>97</v>
      </c>
      <c r="AX191" s="130" t="s">
        <v>98</v>
      </c>
      <c r="AY191" s="130">
        <v>17</v>
      </c>
      <c r="AZ191" s="176" t="s">
        <v>116</v>
      </c>
      <c r="BD191" s="138">
        <v>10.8</v>
      </c>
      <c r="BE191" s="274">
        <v>1.2592592592592591</v>
      </c>
      <c r="BF191" s="138">
        <v>2</v>
      </c>
      <c r="BG191" s="138">
        <v>3</v>
      </c>
      <c r="BH191" s="130" t="s">
        <v>96</v>
      </c>
      <c r="BI191" s="130" t="s">
        <v>98</v>
      </c>
      <c r="BJ191" s="130">
        <v>17</v>
      </c>
      <c r="BK191" s="176" t="s">
        <v>116</v>
      </c>
      <c r="BL191" s="508"/>
      <c r="BM191" s="508"/>
      <c r="BN191" s="508"/>
      <c r="BO191" s="138">
        <v>5.6</v>
      </c>
      <c r="BP191" s="274">
        <v>1.3839285714285716</v>
      </c>
      <c r="BQ191" s="138">
        <v>1</v>
      </c>
      <c r="BR191" s="138">
        <v>3</v>
      </c>
      <c r="BS191" s="130" t="s">
        <v>97</v>
      </c>
      <c r="BT191" s="130" t="s">
        <v>98</v>
      </c>
      <c r="BU191" s="130">
        <v>14</v>
      </c>
      <c r="BV191" s="176" t="s">
        <v>116</v>
      </c>
    </row>
    <row r="192" spans="1:74">
      <c r="A192" s="204">
        <v>7.5</v>
      </c>
      <c r="B192" s="274">
        <v>1.0333333333333334</v>
      </c>
      <c r="C192" s="138">
        <v>1</v>
      </c>
      <c r="D192" s="138">
        <v>3</v>
      </c>
      <c r="E192" s="130" t="s">
        <v>96</v>
      </c>
      <c r="F192" s="130" t="s">
        <v>98</v>
      </c>
      <c r="G192" s="130">
        <v>18</v>
      </c>
      <c r="H192" s="176" t="s">
        <v>116</v>
      </c>
      <c r="AS192" s="138">
        <v>5.6</v>
      </c>
      <c r="AT192" s="274">
        <v>1.3839285714285716</v>
      </c>
      <c r="AU192" s="138">
        <v>1</v>
      </c>
      <c r="AV192" s="138">
        <v>3</v>
      </c>
      <c r="AW192" s="130" t="s">
        <v>97</v>
      </c>
      <c r="AX192" s="130" t="s">
        <v>98</v>
      </c>
      <c r="AY192" s="130">
        <v>17</v>
      </c>
      <c r="AZ192" s="176" t="s">
        <v>116</v>
      </c>
      <c r="BD192" s="138">
        <v>13.9</v>
      </c>
      <c r="BE192" s="274">
        <v>0.97841726618705027</v>
      </c>
      <c r="BF192" s="138">
        <v>3</v>
      </c>
      <c r="BG192" s="138">
        <v>3</v>
      </c>
      <c r="BH192" s="130" t="s">
        <v>96</v>
      </c>
      <c r="BI192" s="130" t="s">
        <v>99</v>
      </c>
      <c r="BJ192" s="130">
        <v>17</v>
      </c>
      <c r="BK192" s="176" t="s">
        <v>116</v>
      </c>
      <c r="BL192" s="508"/>
      <c r="BM192" s="508"/>
      <c r="BN192" s="508"/>
      <c r="BO192" s="138">
        <v>5.7</v>
      </c>
      <c r="BP192" s="274">
        <v>1.3596491228070176</v>
      </c>
      <c r="BQ192" s="138">
        <v>1</v>
      </c>
      <c r="BR192" s="138">
        <v>3</v>
      </c>
      <c r="BS192" s="130" t="s">
        <v>97</v>
      </c>
      <c r="BT192" s="130" t="s">
        <v>98</v>
      </c>
      <c r="BU192" s="130">
        <v>14</v>
      </c>
      <c r="BV192" s="176" t="s">
        <v>116</v>
      </c>
    </row>
    <row r="193" spans="1:74">
      <c r="A193" s="204">
        <v>5.4</v>
      </c>
      <c r="B193" s="274">
        <v>1.4351851851851851</v>
      </c>
      <c r="C193" s="138">
        <v>1</v>
      </c>
      <c r="D193" s="138">
        <v>3</v>
      </c>
      <c r="E193" s="130" t="s">
        <v>96</v>
      </c>
      <c r="F193" s="130" t="s">
        <v>98</v>
      </c>
      <c r="G193" s="130">
        <v>18</v>
      </c>
      <c r="H193" s="176" t="s">
        <v>116</v>
      </c>
      <c r="AS193" s="138">
        <v>5.8</v>
      </c>
      <c r="AT193" s="274">
        <v>1.3362068965517242</v>
      </c>
      <c r="AU193" s="138">
        <v>1</v>
      </c>
      <c r="AV193" s="138">
        <v>3</v>
      </c>
      <c r="AW193" s="130" t="s">
        <v>97</v>
      </c>
      <c r="AX193" s="130" t="s">
        <v>98</v>
      </c>
      <c r="AY193" s="130">
        <v>17</v>
      </c>
      <c r="AZ193" s="176" t="s">
        <v>116</v>
      </c>
      <c r="BD193" s="203">
        <v>7.1</v>
      </c>
      <c r="BE193" s="273">
        <v>1.091549295774648</v>
      </c>
      <c r="BF193" s="195">
        <v>1</v>
      </c>
      <c r="BG193" s="195">
        <v>4</v>
      </c>
      <c r="BH193" s="186" t="s">
        <v>96</v>
      </c>
      <c r="BI193" s="186" t="s">
        <v>98</v>
      </c>
      <c r="BJ193" s="130">
        <v>18</v>
      </c>
      <c r="BK193" s="176" t="s">
        <v>116</v>
      </c>
      <c r="BL193" s="508"/>
      <c r="BM193" s="508"/>
      <c r="BN193" s="508"/>
      <c r="BO193" s="138">
        <v>6.3</v>
      </c>
      <c r="BP193" s="274">
        <v>1.2301587301587302</v>
      </c>
      <c r="BQ193" s="138">
        <v>1</v>
      </c>
      <c r="BR193" s="138">
        <v>3</v>
      </c>
      <c r="BS193" s="130" t="s">
        <v>97</v>
      </c>
      <c r="BT193" s="130" t="s">
        <v>98</v>
      </c>
      <c r="BU193" s="130">
        <v>14</v>
      </c>
      <c r="BV193" s="176" t="s">
        <v>116</v>
      </c>
    </row>
    <row r="194" spans="1:74">
      <c r="A194" s="204">
        <v>9.6</v>
      </c>
      <c r="B194" s="274">
        <v>0.80729166666666674</v>
      </c>
      <c r="C194" s="138">
        <v>1</v>
      </c>
      <c r="D194" s="138">
        <v>3</v>
      </c>
      <c r="E194" s="130" t="s">
        <v>96</v>
      </c>
      <c r="F194" s="130" t="s">
        <v>98</v>
      </c>
      <c r="G194" s="130">
        <v>18</v>
      </c>
      <c r="H194" s="176" t="s">
        <v>116</v>
      </c>
      <c r="AS194" s="138">
        <v>6.1</v>
      </c>
      <c r="AT194" s="274">
        <v>1.2704918032786885</v>
      </c>
      <c r="AU194" s="138">
        <v>1</v>
      </c>
      <c r="AV194" s="138">
        <v>3</v>
      </c>
      <c r="AW194" s="130" t="s">
        <v>97</v>
      </c>
      <c r="AX194" s="130" t="s">
        <v>98</v>
      </c>
      <c r="AY194" s="130">
        <v>17</v>
      </c>
      <c r="AZ194" s="176" t="s">
        <v>116</v>
      </c>
      <c r="BD194" s="203">
        <v>6</v>
      </c>
      <c r="BE194" s="273">
        <v>1.2916666666666667</v>
      </c>
      <c r="BF194" s="195">
        <v>2</v>
      </c>
      <c r="BG194" s="195">
        <v>3</v>
      </c>
      <c r="BH194" s="186" t="s">
        <v>96</v>
      </c>
      <c r="BI194" s="186" t="s">
        <v>98</v>
      </c>
      <c r="BJ194" s="130">
        <v>18</v>
      </c>
      <c r="BK194" s="176" t="s">
        <v>116</v>
      </c>
      <c r="BL194" s="508"/>
      <c r="BM194" s="508"/>
      <c r="BN194" s="508"/>
      <c r="BO194" s="138">
        <v>5.7</v>
      </c>
      <c r="BP194" s="274">
        <v>1.3596491228070176</v>
      </c>
      <c r="BQ194" s="138">
        <v>1</v>
      </c>
      <c r="BR194" s="138">
        <v>4</v>
      </c>
      <c r="BS194" s="130" t="s">
        <v>97</v>
      </c>
      <c r="BT194" s="130" t="s">
        <v>98</v>
      </c>
      <c r="BU194" s="130">
        <v>14</v>
      </c>
      <c r="BV194" s="176" t="s">
        <v>116</v>
      </c>
    </row>
    <row r="195" spans="1:74">
      <c r="A195" s="204">
        <v>7.2</v>
      </c>
      <c r="B195" s="274">
        <v>1.0763888888888888</v>
      </c>
      <c r="C195" s="138">
        <v>2</v>
      </c>
      <c r="D195" s="138">
        <v>3</v>
      </c>
      <c r="E195" s="130" t="s">
        <v>96</v>
      </c>
      <c r="F195" s="130" t="s">
        <v>98</v>
      </c>
      <c r="G195" s="130">
        <v>18</v>
      </c>
      <c r="H195" s="176" t="s">
        <v>116</v>
      </c>
      <c r="AS195" s="138">
        <v>5.3</v>
      </c>
      <c r="AT195" s="274">
        <v>1.4622641509433962</v>
      </c>
      <c r="AU195" s="138">
        <v>2</v>
      </c>
      <c r="AV195" s="138">
        <v>3</v>
      </c>
      <c r="AW195" s="130" t="s">
        <v>97</v>
      </c>
      <c r="AX195" s="130" t="s">
        <v>98</v>
      </c>
      <c r="AY195" s="130">
        <v>17</v>
      </c>
      <c r="AZ195" s="176" t="s">
        <v>116</v>
      </c>
      <c r="BD195" s="204">
        <v>14</v>
      </c>
      <c r="BE195" s="274">
        <v>0.5535714285714286</v>
      </c>
      <c r="BF195" s="138">
        <v>2</v>
      </c>
      <c r="BG195" s="138">
        <v>3</v>
      </c>
      <c r="BH195" s="130" t="s">
        <v>96</v>
      </c>
      <c r="BI195" s="130" t="s">
        <v>98</v>
      </c>
      <c r="BJ195" s="130">
        <v>18</v>
      </c>
      <c r="BK195" s="176" t="s">
        <v>116</v>
      </c>
      <c r="BL195" s="508"/>
      <c r="BM195" s="508"/>
      <c r="BN195" s="508"/>
      <c r="BO195" s="138">
        <v>5.6</v>
      </c>
      <c r="BP195" s="274">
        <v>1.3839285714285716</v>
      </c>
      <c r="BQ195" s="138">
        <v>1</v>
      </c>
      <c r="BR195" s="138">
        <v>3</v>
      </c>
      <c r="BS195" s="130" t="s">
        <v>97</v>
      </c>
      <c r="BT195" s="130" t="s">
        <v>98</v>
      </c>
      <c r="BU195" s="130">
        <v>14</v>
      </c>
      <c r="BV195" s="176" t="s">
        <v>116</v>
      </c>
    </row>
    <row r="196" spans="1:74">
      <c r="A196" s="204">
        <v>5.9</v>
      </c>
      <c r="B196" s="274">
        <v>1.3135593220338981</v>
      </c>
      <c r="C196" s="138">
        <v>6</v>
      </c>
      <c r="D196" s="138">
        <v>3</v>
      </c>
      <c r="E196" s="130" t="s">
        <v>96</v>
      </c>
      <c r="F196" s="130" t="s">
        <v>98</v>
      </c>
      <c r="G196" s="130">
        <v>18</v>
      </c>
      <c r="H196" s="176" t="s">
        <v>116</v>
      </c>
      <c r="AS196" s="138">
        <v>6.7</v>
      </c>
      <c r="AT196" s="274">
        <v>1.1567164179104477</v>
      </c>
      <c r="AU196" s="138">
        <v>1</v>
      </c>
      <c r="AV196" s="138">
        <v>3</v>
      </c>
      <c r="AW196" s="130" t="s">
        <v>97</v>
      </c>
      <c r="AX196" s="130" t="s">
        <v>98</v>
      </c>
      <c r="AY196" s="130">
        <v>17</v>
      </c>
      <c r="AZ196" s="176" t="s">
        <v>116</v>
      </c>
      <c r="BD196" s="204">
        <v>6.9</v>
      </c>
      <c r="BE196" s="274">
        <v>1.1231884057971013</v>
      </c>
      <c r="BF196" s="138">
        <v>1</v>
      </c>
      <c r="BG196" s="138">
        <v>3</v>
      </c>
      <c r="BH196" s="130" t="s">
        <v>96</v>
      </c>
      <c r="BI196" s="130" t="s">
        <v>98</v>
      </c>
      <c r="BJ196" s="130">
        <v>18</v>
      </c>
      <c r="BK196" s="176" t="s">
        <v>116</v>
      </c>
      <c r="BL196" s="508"/>
      <c r="BM196" s="508"/>
      <c r="BN196" s="508"/>
      <c r="BO196" s="138">
        <v>4.7</v>
      </c>
      <c r="BP196" s="274">
        <v>1.6489361702127658</v>
      </c>
      <c r="BQ196" s="138">
        <v>1</v>
      </c>
      <c r="BR196" s="138">
        <v>3</v>
      </c>
      <c r="BS196" s="130" t="s">
        <v>97</v>
      </c>
      <c r="BT196" s="130" t="s">
        <v>98</v>
      </c>
      <c r="BU196" s="130">
        <v>14</v>
      </c>
      <c r="BV196" s="176" t="s">
        <v>116</v>
      </c>
    </row>
    <row r="197" spans="1:74">
      <c r="A197" s="204">
        <v>6.5</v>
      </c>
      <c r="B197" s="274">
        <v>1.1923076923076923</v>
      </c>
      <c r="C197" s="138">
        <v>2</v>
      </c>
      <c r="D197" s="138">
        <v>3</v>
      </c>
      <c r="E197" s="130" t="s">
        <v>96</v>
      </c>
      <c r="F197" s="130" t="s">
        <v>98</v>
      </c>
      <c r="G197" s="130">
        <v>18</v>
      </c>
      <c r="H197" s="176" t="s">
        <v>116</v>
      </c>
      <c r="AS197" s="138">
        <v>4.4000000000000004</v>
      </c>
      <c r="AT197" s="274">
        <v>1.7613636363636362</v>
      </c>
      <c r="AU197" s="138">
        <v>1</v>
      </c>
      <c r="AV197" s="138">
        <v>3</v>
      </c>
      <c r="AW197" s="130" t="s">
        <v>97</v>
      </c>
      <c r="AX197" s="130" t="s">
        <v>98</v>
      </c>
      <c r="AY197" s="130">
        <v>17</v>
      </c>
      <c r="AZ197" s="176" t="s">
        <v>116</v>
      </c>
      <c r="BD197" s="204">
        <v>7.5</v>
      </c>
      <c r="BE197" s="274">
        <v>1.0333333333333334</v>
      </c>
      <c r="BF197" s="138">
        <v>1</v>
      </c>
      <c r="BG197" s="138">
        <v>3</v>
      </c>
      <c r="BH197" s="130" t="s">
        <v>96</v>
      </c>
      <c r="BI197" s="130" t="s">
        <v>98</v>
      </c>
      <c r="BJ197" s="130">
        <v>18</v>
      </c>
      <c r="BK197" s="176" t="s">
        <v>116</v>
      </c>
      <c r="BL197" s="508"/>
      <c r="BM197" s="508"/>
      <c r="BN197" s="508"/>
      <c r="BO197" s="138">
        <v>5</v>
      </c>
      <c r="BP197" s="274">
        <v>1.55</v>
      </c>
      <c r="BQ197" s="138">
        <v>2</v>
      </c>
      <c r="BR197" s="138">
        <v>3</v>
      </c>
      <c r="BS197" s="130" t="s">
        <v>97</v>
      </c>
      <c r="BT197" s="130" t="s">
        <v>98</v>
      </c>
      <c r="BU197" s="130">
        <v>14</v>
      </c>
      <c r="BV197" s="176" t="s">
        <v>116</v>
      </c>
    </row>
    <row r="198" spans="1:74">
      <c r="A198" s="204">
        <v>9.8000000000000007</v>
      </c>
      <c r="B198" s="274">
        <v>0.79081632653061218</v>
      </c>
      <c r="C198" s="138">
        <v>2</v>
      </c>
      <c r="D198" s="138">
        <v>3</v>
      </c>
      <c r="E198" s="130" t="s">
        <v>96</v>
      </c>
      <c r="F198" s="130" t="s">
        <v>98</v>
      </c>
      <c r="G198" s="130">
        <v>18</v>
      </c>
      <c r="H198" s="176" t="s">
        <v>116</v>
      </c>
      <c r="AS198" s="138">
        <v>5.6</v>
      </c>
      <c r="AT198" s="274">
        <v>1.3839285714285716</v>
      </c>
      <c r="AU198" s="138">
        <v>1</v>
      </c>
      <c r="AV198" s="138">
        <v>3</v>
      </c>
      <c r="AW198" s="130" t="s">
        <v>97</v>
      </c>
      <c r="AX198" s="130" t="s">
        <v>98</v>
      </c>
      <c r="AY198" s="130">
        <v>17</v>
      </c>
      <c r="AZ198" s="176" t="s">
        <v>116</v>
      </c>
      <c r="BD198" s="204">
        <v>5.4</v>
      </c>
      <c r="BE198" s="274">
        <v>1.4351851851851851</v>
      </c>
      <c r="BF198" s="138">
        <v>1</v>
      </c>
      <c r="BG198" s="138">
        <v>3</v>
      </c>
      <c r="BH198" s="130" t="s">
        <v>96</v>
      </c>
      <c r="BI198" s="130" t="s">
        <v>98</v>
      </c>
      <c r="BJ198" s="130">
        <v>18</v>
      </c>
      <c r="BK198" s="176" t="s">
        <v>116</v>
      </c>
      <c r="BL198" s="508"/>
      <c r="BM198" s="508"/>
      <c r="BN198" s="508"/>
      <c r="BO198" s="138">
        <v>5.7</v>
      </c>
      <c r="BP198" s="274">
        <v>1.3596491228070176</v>
      </c>
      <c r="BQ198" s="138">
        <v>3</v>
      </c>
      <c r="BR198" s="138">
        <v>4</v>
      </c>
      <c r="BS198" s="130" t="s">
        <v>97</v>
      </c>
      <c r="BT198" s="130" t="s">
        <v>98</v>
      </c>
      <c r="BU198" s="130">
        <v>14</v>
      </c>
      <c r="BV198" s="176" t="s">
        <v>116</v>
      </c>
    </row>
    <row r="199" spans="1:74">
      <c r="A199" s="204">
        <v>7.1</v>
      </c>
      <c r="B199" s="274">
        <v>1.091549295774648</v>
      </c>
      <c r="C199" s="138">
        <v>2</v>
      </c>
      <c r="D199" s="138">
        <v>3</v>
      </c>
      <c r="E199" s="130" t="s">
        <v>96</v>
      </c>
      <c r="F199" s="130" t="s">
        <v>98</v>
      </c>
      <c r="G199" s="130">
        <v>18</v>
      </c>
      <c r="H199" s="176" t="s">
        <v>116</v>
      </c>
      <c r="AS199" s="138">
        <v>5.8</v>
      </c>
      <c r="AT199" s="274">
        <v>1.3362068965517242</v>
      </c>
      <c r="AU199" s="138">
        <v>1</v>
      </c>
      <c r="AV199" s="138">
        <v>3</v>
      </c>
      <c r="AW199" s="130" t="s">
        <v>97</v>
      </c>
      <c r="AX199" s="130" t="s">
        <v>99</v>
      </c>
      <c r="AY199" s="130">
        <v>17</v>
      </c>
      <c r="AZ199" s="176" t="s">
        <v>116</v>
      </c>
      <c r="BD199" s="204">
        <v>9.6</v>
      </c>
      <c r="BE199" s="274">
        <v>0.80729166666666674</v>
      </c>
      <c r="BF199" s="138">
        <v>1</v>
      </c>
      <c r="BG199" s="138">
        <v>3</v>
      </c>
      <c r="BH199" s="130" t="s">
        <v>96</v>
      </c>
      <c r="BI199" s="130" t="s">
        <v>98</v>
      </c>
      <c r="BJ199" s="130">
        <v>18</v>
      </c>
      <c r="BK199" s="176" t="s">
        <v>116</v>
      </c>
      <c r="BL199" s="508"/>
      <c r="BM199" s="508"/>
      <c r="BN199" s="508"/>
      <c r="BO199" s="138">
        <v>4.3</v>
      </c>
      <c r="BP199" s="274">
        <v>1.8023255813953489</v>
      </c>
      <c r="BQ199" s="138">
        <v>1</v>
      </c>
      <c r="BR199" s="138">
        <v>3</v>
      </c>
      <c r="BS199" s="130" t="s">
        <v>97</v>
      </c>
      <c r="BT199" s="130" t="s">
        <v>100</v>
      </c>
      <c r="BU199" s="130">
        <v>14</v>
      </c>
      <c r="BV199" s="176" t="s">
        <v>116</v>
      </c>
    </row>
    <row r="200" spans="1:74">
      <c r="A200" s="203">
        <v>15.9</v>
      </c>
      <c r="B200" s="273">
        <v>0.85534591194968546</v>
      </c>
      <c r="C200" s="195">
        <v>2</v>
      </c>
      <c r="D200" s="195">
        <v>3</v>
      </c>
      <c r="E200" s="186" t="s">
        <v>96</v>
      </c>
      <c r="F200" s="186" t="s">
        <v>98</v>
      </c>
      <c r="G200" s="130">
        <v>18</v>
      </c>
      <c r="H200" s="176" t="s">
        <v>116</v>
      </c>
      <c r="AS200" s="138">
        <v>4.5999999999999996</v>
      </c>
      <c r="AT200" s="274">
        <v>1.6847826086956523</v>
      </c>
      <c r="AU200" s="138">
        <v>1</v>
      </c>
      <c r="AV200" s="138">
        <v>3</v>
      </c>
      <c r="AW200" s="130" t="s">
        <v>97</v>
      </c>
      <c r="AX200" s="130" t="s">
        <v>98</v>
      </c>
      <c r="AY200" s="130">
        <v>17</v>
      </c>
      <c r="AZ200" s="176" t="s">
        <v>116</v>
      </c>
      <c r="BD200" s="204">
        <v>7.2</v>
      </c>
      <c r="BE200" s="274">
        <v>1.0763888888888888</v>
      </c>
      <c r="BF200" s="138">
        <v>2</v>
      </c>
      <c r="BG200" s="138">
        <v>3</v>
      </c>
      <c r="BH200" s="130" t="s">
        <v>96</v>
      </c>
      <c r="BI200" s="130" t="s">
        <v>98</v>
      </c>
      <c r="BJ200" s="130">
        <v>18</v>
      </c>
      <c r="BK200" s="176" t="s">
        <v>116</v>
      </c>
      <c r="BL200" s="508"/>
      <c r="BM200" s="508"/>
      <c r="BN200" s="508"/>
      <c r="BO200" s="138">
        <v>5.2</v>
      </c>
      <c r="BP200" s="274">
        <v>1.4903846153846154</v>
      </c>
      <c r="BQ200" s="138">
        <v>1</v>
      </c>
      <c r="BR200" s="138">
        <v>3</v>
      </c>
      <c r="BS200" s="130" t="s">
        <v>97</v>
      </c>
      <c r="BT200" s="130" t="s">
        <v>98</v>
      </c>
      <c r="BU200" s="130">
        <v>14</v>
      </c>
      <c r="BV200" s="176" t="s">
        <v>116</v>
      </c>
    </row>
    <row r="201" spans="1:74">
      <c r="A201" s="203">
        <v>14.8</v>
      </c>
      <c r="B201" s="273">
        <v>0.91891891891891886</v>
      </c>
      <c r="C201" s="195">
        <v>2</v>
      </c>
      <c r="D201" s="195">
        <v>3</v>
      </c>
      <c r="E201" s="186" t="s">
        <v>96</v>
      </c>
      <c r="F201" s="186" t="s">
        <v>98</v>
      </c>
      <c r="G201" s="130">
        <v>18</v>
      </c>
      <c r="H201" s="176" t="s">
        <v>116</v>
      </c>
      <c r="AS201" s="138">
        <v>5.4</v>
      </c>
      <c r="AT201" s="274">
        <v>1.4351851851851851</v>
      </c>
      <c r="AU201" s="138">
        <v>1</v>
      </c>
      <c r="AV201" s="138">
        <v>3</v>
      </c>
      <c r="AW201" s="130" t="s">
        <v>97</v>
      </c>
      <c r="AX201" s="130" t="s">
        <v>98</v>
      </c>
      <c r="AY201" s="130">
        <v>17</v>
      </c>
      <c r="AZ201" s="176" t="s">
        <v>116</v>
      </c>
      <c r="BD201" s="204">
        <v>6.1</v>
      </c>
      <c r="BE201" s="274">
        <v>1.2704918032786885</v>
      </c>
      <c r="BF201" s="138">
        <v>50</v>
      </c>
      <c r="BG201" s="138">
        <v>3</v>
      </c>
      <c r="BH201" s="130" t="s">
        <v>96</v>
      </c>
      <c r="BI201" s="130" t="s">
        <v>98</v>
      </c>
      <c r="BJ201" s="130">
        <v>18</v>
      </c>
      <c r="BK201" s="176" t="s">
        <v>116</v>
      </c>
      <c r="BL201" s="508"/>
      <c r="BM201" s="508"/>
      <c r="BN201" s="508"/>
      <c r="BO201" s="138">
        <v>5</v>
      </c>
      <c r="BP201" s="274">
        <v>1.55</v>
      </c>
      <c r="BQ201" s="138">
        <v>3</v>
      </c>
      <c r="BR201" s="138">
        <v>5</v>
      </c>
      <c r="BS201" s="130" t="s">
        <v>97</v>
      </c>
      <c r="BT201" s="130" t="s">
        <v>98</v>
      </c>
      <c r="BU201" s="130">
        <v>14</v>
      </c>
      <c r="BV201" s="176" t="s">
        <v>116</v>
      </c>
    </row>
    <row r="202" spans="1:74">
      <c r="A202" s="203">
        <v>12.5</v>
      </c>
      <c r="B202" s="273">
        <v>1.0880000000000001</v>
      </c>
      <c r="C202" s="195">
        <v>2</v>
      </c>
      <c r="D202" s="195">
        <v>3</v>
      </c>
      <c r="E202" s="186" t="s">
        <v>96</v>
      </c>
      <c r="F202" s="186" t="s">
        <v>98</v>
      </c>
      <c r="G202" s="130">
        <v>18</v>
      </c>
      <c r="H202" s="176" t="s">
        <v>116</v>
      </c>
      <c r="AS202" s="138">
        <v>5.5</v>
      </c>
      <c r="AT202" s="274">
        <v>1.4090909090909092</v>
      </c>
      <c r="AU202" s="138">
        <v>1</v>
      </c>
      <c r="AV202" s="138">
        <v>3</v>
      </c>
      <c r="AW202" s="130" t="s">
        <v>97</v>
      </c>
      <c r="AX202" s="130" t="s">
        <v>98</v>
      </c>
      <c r="AY202" s="130">
        <v>17</v>
      </c>
      <c r="AZ202" s="176" t="s">
        <v>116</v>
      </c>
      <c r="BD202" s="204">
        <v>5.9</v>
      </c>
      <c r="BE202" s="274">
        <v>1.3135593220338981</v>
      </c>
      <c r="BF202" s="138">
        <v>6</v>
      </c>
      <c r="BG202" s="138">
        <v>3</v>
      </c>
      <c r="BH202" s="130" t="s">
        <v>96</v>
      </c>
      <c r="BI202" s="130" t="s">
        <v>98</v>
      </c>
      <c r="BJ202" s="130">
        <v>18</v>
      </c>
      <c r="BK202" s="176" t="s">
        <v>116</v>
      </c>
      <c r="BL202" s="508"/>
      <c r="BM202" s="508"/>
      <c r="BN202" s="508"/>
      <c r="BO202" s="195">
        <v>10</v>
      </c>
      <c r="BP202" s="273">
        <v>1.3599999999999999</v>
      </c>
      <c r="BQ202" s="195">
        <v>1</v>
      </c>
      <c r="BR202" s="195">
        <v>3</v>
      </c>
      <c r="BS202" s="186" t="s">
        <v>97</v>
      </c>
      <c r="BT202" s="186" t="s">
        <v>77</v>
      </c>
      <c r="BU202" s="130">
        <v>14</v>
      </c>
      <c r="BV202" s="176" t="s">
        <v>116</v>
      </c>
    </row>
    <row r="203" spans="1:74">
      <c r="A203" s="203">
        <v>9.9</v>
      </c>
      <c r="B203" s="273">
        <v>1.3737373737373737</v>
      </c>
      <c r="C203" s="195">
        <v>1</v>
      </c>
      <c r="D203" s="195">
        <v>3</v>
      </c>
      <c r="E203" s="186" t="s">
        <v>96</v>
      </c>
      <c r="F203" s="186" t="s">
        <v>98</v>
      </c>
      <c r="G203" s="130">
        <v>18</v>
      </c>
      <c r="H203" s="176" t="s">
        <v>116</v>
      </c>
      <c r="AS203" s="138">
        <v>4.3</v>
      </c>
      <c r="AT203" s="274">
        <v>1.8023255813953489</v>
      </c>
      <c r="AU203" s="138">
        <v>1</v>
      </c>
      <c r="AV203" s="138">
        <v>3</v>
      </c>
      <c r="AW203" s="130" t="s">
        <v>97</v>
      </c>
      <c r="AX203" s="130" t="s">
        <v>98</v>
      </c>
      <c r="AY203" s="130">
        <v>17</v>
      </c>
      <c r="AZ203" s="176" t="s">
        <v>116</v>
      </c>
      <c r="BD203" s="204">
        <v>6.5</v>
      </c>
      <c r="BE203" s="274">
        <v>1.1923076923076923</v>
      </c>
      <c r="BF203" s="138">
        <v>2</v>
      </c>
      <c r="BG203" s="138">
        <v>3</v>
      </c>
      <c r="BH203" s="130" t="s">
        <v>96</v>
      </c>
      <c r="BI203" s="130" t="s">
        <v>98</v>
      </c>
      <c r="BJ203" s="130">
        <v>18</v>
      </c>
      <c r="BK203" s="176" t="s">
        <v>116</v>
      </c>
      <c r="BL203" s="508"/>
      <c r="BM203" s="508"/>
      <c r="BN203" s="508"/>
      <c r="BO203" s="195">
        <v>9.6</v>
      </c>
      <c r="BP203" s="273">
        <v>1.4166666666666667</v>
      </c>
      <c r="BQ203" s="195">
        <v>1</v>
      </c>
      <c r="BR203" s="195">
        <v>4</v>
      </c>
      <c r="BS203" s="186" t="s">
        <v>97</v>
      </c>
      <c r="BT203" s="186" t="s">
        <v>98</v>
      </c>
      <c r="BU203" s="130">
        <v>14</v>
      </c>
      <c r="BV203" s="176" t="s">
        <v>116</v>
      </c>
    </row>
    <row r="204" spans="1:74">
      <c r="A204" s="204">
        <v>9.9</v>
      </c>
      <c r="B204" s="274">
        <v>1.3737373737373737</v>
      </c>
      <c r="C204" s="138">
        <v>2</v>
      </c>
      <c r="D204" s="138">
        <v>3</v>
      </c>
      <c r="E204" s="130" t="s">
        <v>96</v>
      </c>
      <c r="F204" s="130" t="s">
        <v>98</v>
      </c>
      <c r="G204" s="130">
        <v>18</v>
      </c>
      <c r="H204" s="176" t="s">
        <v>116</v>
      </c>
      <c r="AS204" s="195">
        <v>9.4</v>
      </c>
      <c r="AT204" s="273">
        <v>1.4468085106382977</v>
      </c>
      <c r="AU204" s="195">
        <v>1</v>
      </c>
      <c r="AV204" s="195">
        <v>3</v>
      </c>
      <c r="AW204" s="186" t="s">
        <v>97</v>
      </c>
      <c r="AX204" s="186" t="s">
        <v>98</v>
      </c>
      <c r="AY204" s="130">
        <v>17</v>
      </c>
      <c r="AZ204" s="176" t="s">
        <v>116</v>
      </c>
      <c r="BD204" s="204">
        <v>9.8000000000000007</v>
      </c>
      <c r="BE204" s="274">
        <v>0.79081632653061218</v>
      </c>
      <c r="BF204" s="138">
        <v>2</v>
      </c>
      <c r="BG204" s="138">
        <v>3</v>
      </c>
      <c r="BH204" s="130" t="s">
        <v>96</v>
      </c>
      <c r="BI204" s="130" t="s">
        <v>98</v>
      </c>
      <c r="BJ204" s="130">
        <v>18</v>
      </c>
      <c r="BK204" s="176" t="s">
        <v>116</v>
      </c>
      <c r="BL204" s="508"/>
      <c r="BM204" s="508"/>
      <c r="BN204" s="508"/>
      <c r="BO204" s="138">
        <v>10.9</v>
      </c>
      <c r="BP204" s="274">
        <v>1.2477064220183485</v>
      </c>
      <c r="BQ204" s="138">
        <v>1</v>
      </c>
      <c r="BR204" s="138">
        <v>1</v>
      </c>
      <c r="BS204" s="130" t="s">
        <v>97</v>
      </c>
      <c r="BT204" s="130" t="s">
        <v>98</v>
      </c>
      <c r="BU204" s="130">
        <v>14</v>
      </c>
      <c r="BV204" s="176" t="s">
        <v>116</v>
      </c>
    </row>
    <row r="205" spans="1:74">
      <c r="A205" s="204">
        <v>8.5</v>
      </c>
      <c r="B205" s="274">
        <v>1.5999999999999999</v>
      </c>
      <c r="C205" s="138">
        <v>1</v>
      </c>
      <c r="D205" s="138">
        <v>3</v>
      </c>
      <c r="E205" s="130" t="s">
        <v>96</v>
      </c>
      <c r="F205" s="130" t="s">
        <v>98</v>
      </c>
      <c r="G205" s="130">
        <v>18</v>
      </c>
      <c r="H205" s="176" t="s">
        <v>116</v>
      </c>
      <c r="AS205" s="138">
        <v>8.1</v>
      </c>
      <c r="AT205" s="274">
        <v>1.6790123456790125</v>
      </c>
      <c r="AU205" s="138">
        <v>1</v>
      </c>
      <c r="AV205" s="138">
        <v>3</v>
      </c>
      <c r="AW205" s="130" t="s">
        <v>97</v>
      </c>
      <c r="AX205" s="130" t="s">
        <v>98</v>
      </c>
      <c r="AY205" s="130">
        <v>17</v>
      </c>
      <c r="AZ205" s="176" t="s">
        <v>116</v>
      </c>
      <c r="BD205" s="204">
        <v>7.1</v>
      </c>
      <c r="BE205" s="274">
        <v>1.091549295774648</v>
      </c>
      <c r="BF205" s="138">
        <v>2</v>
      </c>
      <c r="BG205" s="138">
        <v>3</v>
      </c>
      <c r="BH205" s="130" t="s">
        <v>96</v>
      </c>
      <c r="BI205" s="130" t="s">
        <v>98</v>
      </c>
      <c r="BJ205" s="130">
        <v>18</v>
      </c>
      <c r="BK205" s="176" t="s">
        <v>116</v>
      </c>
      <c r="BL205" s="508"/>
      <c r="BM205" s="508"/>
      <c r="BN205" s="508"/>
      <c r="BO205" s="138">
        <v>12.4</v>
      </c>
      <c r="BP205" s="274">
        <v>1.096774193548387</v>
      </c>
      <c r="BQ205" s="138">
        <v>2</v>
      </c>
      <c r="BR205" s="138">
        <v>4</v>
      </c>
      <c r="BS205" s="130" t="s">
        <v>97</v>
      </c>
      <c r="BT205" s="130" t="s">
        <v>98</v>
      </c>
      <c r="BU205" s="130">
        <v>14</v>
      </c>
      <c r="BV205" s="176" t="s">
        <v>116</v>
      </c>
    </row>
    <row r="206" spans="1:74">
      <c r="A206" s="204">
        <v>9.3000000000000007</v>
      </c>
      <c r="B206" s="274">
        <v>1.4623655913978493</v>
      </c>
      <c r="C206" s="138">
        <v>2</v>
      </c>
      <c r="D206" s="138">
        <v>3</v>
      </c>
      <c r="E206" s="130" t="s">
        <v>96</v>
      </c>
      <c r="F206" s="130" t="s">
        <v>98</v>
      </c>
      <c r="G206" s="130">
        <v>18</v>
      </c>
      <c r="H206" s="176" t="s">
        <v>116</v>
      </c>
      <c r="AS206" s="138">
        <v>6.7</v>
      </c>
      <c r="AT206" s="274">
        <v>2.0298507462686568</v>
      </c>
      <c r="AU206" s="138">
        <v>1</v>
      </c>
      <c r="AV206" s="138">
        <v>3</v>
      </c>
      <c r="AW206" s="130" t="s">
        <v>97</v>
      </c>
      <c r="AX206" s="130" t="s">
        <v>98</v>
      </c>
      <c r="AY206" s="130">
        <v>17</v>
      </c>
      <c r="AZ206" s="176" t="s">
        <v>116</v>
      </c>
      <c r="BD206" s="203">
        <v>15.9</v>
      </c>
      <c r="BE206" s="273">
        <v>0.85534591194968546</v>
      </c>
      <c r="BF206" s="195">
        <v>2</v>
      </c>
      <c r="BG206" s="195">
        <v>3</v>
      </c>
      <c r="BH206" s="186" t="s">
        <v>96</v>
      </c>
      <c r="BI206" s="186" t="s">
        <v>98</v>
      </c>
      <c r="BJ206" s="130">
        <v>18</v>
      </c>
      <c r="BK206" s="176" t="s">
        <v>116</v>
      </c>
      <c r="BL206" s="508"/>
      <c r="BM206" s="508"/>
      <c r="BN206" s="508"/>
      <c r="BO206" s="203">
        <v>5.4</v>
      </c>
      <c r="BP206" s="273">
        <v>1.4351851851851851</v>
      </c>
      <c r="BQ206" s="195">
        <v>1</v>
      </c>
      <c r="BR206" s="195">
        <v>3</v>
      </c>
      <c r="BS206" s="186" t="s">
        <v>95</v>
      </c>
      <c r="BT206" s="186" t="s">
        <v>98</v>
      </c>
      <c r="BU206" s="130">
        <v>15</v>
      </c>
      <c r="BV206" s="176" t="s">
        <v>116</v>
      </c>
    </row>
    <row r="207" spans="1:74">
      <c r="A207" s="204">
        <v>12.2</v>
      </c>
      <c r="B207" s="274">
        <v>1.1147540983606559</v>
      </c>
      <c r="C207" s="138">
        <v>2</v>
      </c>
      <c r="D207" s="138">
        <v>3</v>
      </c>
      <c r="E207" s="130" t="s">
        <v>96</v>
      </c>
      <c r="F207" s="130" t="s">
        <v>98</v>
      </c>
      <c r="G207" s="130">
        <v>18</v>
      </c>
      <c r="H207" s="176" t="s">
        <v>116</v>
      </c>
      <c r="AS207" s="138">
        <v>12.2</v>
      </c>
      <c r="AT207" s="274">
        <v>1.1147540983606559</v>
      </c>
      <c r="AU207" s="138">
        <v>2</v>
      </c>
      <c r="AV207" s="138">
        <v>5</v>
      </c>
      <c r="AW207" s="130" t="s">
        <v>97</v>
      </c>
      <c r="AX207" s="130" t="s">
        <v>98</v>
      </c>
      <c r="AY207" s="130">
        <v>17</v>
      </c>
      <c r="AZ207" s="176" t="s">
        <v>116</v>
      </c>
      <c r="BD207" s="203">
        <v>14.8</v>
      </c>
      <c r="BE207" s="273">
        <v>0.91891891891891886</v>
      </c>
      <c r="BF207" s="195">
        <v>2</v>
      </c>
      <c r="BG207" s="195">
        <v>3</v>
      </c>
      <c r="BH207" s="186" t="s">
        <v>96</v>
      </c>
      <c r="BI207" s="186" t="s">
        <v>98</v>
      </c>
      <c r="BJ207" s="130">
        <v>18</v>
      </c>
      <c r="BK207" s="176" t="s">
        <v>116</v>
      </c>
      <c r="BL207" s="508"/>
      <c r="BM207" s="508"/>
      <c r="BN207" s="508"/>
      <c r="BO207" s="203">
        <v>6.6</v>
      </c>
      <c r="BP207" s="273">
        <v>1.1742424242424243</v>
      </c>
      <c r="BQ207" s="195">
        <v>1</v>
      </c>
      <c r="BR207" s="195">
        <v>3</v>
      </c>
      <c r="BS207" s="186" t="s">
        <v>97</v>
      </c>
      <c r="BT207" s="186" t="s">
        <v>99</v>
      </c>
      <c r="BU207" s="130">
        <v>15</v>
      </c>
      <c r="BV207" s="176" t="s">
        <v>116</v>
      </c>
    </row>
    <row r="208" spans="1:74">
      <c r="A208" s="195">
        <v>6.5</v>
      </c>
      <c r="B208" s="273">
        <v>1.1923076923076923</v>
      </c>
      <c r="C208" s="195">
        <v>2</v>
      </c>
      <c r="D208" s="195">
        <v>3</v>
      </c>
      <c r="E208" s="186" t="s">
        <v>114</v>
      </c>
      <c r="F208" s="186" t="s">
        <v>98</v>
      </c>
      <c r="G208" s="130">
        <v>19</v>
      </c>
      <c r="H208" s="31" t="s">
        <v>116</v>
      </c>
      <c r="AS208" s="138">
        <v>7.3</v>
      </c>
      <c r="AT208" s="274">
        <v>1.8630136986301369</v>
      </c>
      <c r="AU208" s="138">
        <v>1</v>
      </c>
      <c r="AV208" s="138">
        <v>3</v>
      </c>
      <c r="AW208" s="130" t="s">
        <v>97</v>
      </c>
      <c r="AX208" s="130" t="s">
        <v>98</v>
      </c>
      <c r="AY208" s="130">
        <v>17</v>
      </c>
      <c r="AZ208" s="176" t="s">
        <v>116</v>
      </c>
      <c r="BD208" s="203">
        <v>12.5</v>
      </c>
      <c r="BE208" s="273">
        <v>1.0880000000000001</v>
      </c>
      <c r="BF208" s="195">
        <v>2</v>
      </c>
      <c r="BG208" s="195">
        <v>3</v>
      </c>
      <c r="BH208" s="186" t="s">
        <v>96</v>
      </c>
      <c r="BI208" s="186" t="s">
        <v>98</v>
      </c>
      <c r="BJ208" s="130">
        <v>18</v>
      </c>
      <c r="BK208" s="176" t="s">
        <v>116</v>
      </c>
      <c r="BL208" s="508"/>
      <c r="BM208" s="508"/>
      <c r="BN208" s="508"/>
      <c r="BO208" s="204">
        <v>7.6</v>
      </c>
      <c r="BP208" s="274">
        <v>1.0197368421052633</v>
      </c>
      <c r="BQ208" s="138">
        <v>2</v>
      </c>
      <c r="BR208" s="138">
        <v>5</v>
      </c>
      <c r="BS208" s="130" t="s">
        <v>97</v>
      </c>
      <c r="BT208" s="130" t="s">
        <v>98</v>
      </c>
      <c r="BU208" s="130">
        <v>15</v>
      </c>
      <c r="BV208" s="176" t="s">
        <v>116</v>
      </c>
    </row>
    <row r="209" spans="1:74">
      <c r="A209" s="195">
        <v>10.8</v>
      </c>
      <c r="B209" s="273">
        <v>0.71759259259259256</v>
      </c>
      <c r="C209" s="195">
        <v>2</v>
      </c>
      <c r="D209" s="195">
        <v>3</v>
      </c>
      <c r="E209" s="186" t="s">
        <v>96</v>
      </c>
      <c r="F209" s="186" t="s">
        <v>98</v>
      </c>
      <c r="G209" s="130">
        <v>19</v>
      </c>
      <c r="H209" s="31" t="s">
        <v>116</v>
      </c>
      <c r="AS209" s="138">
        <v>13.1</v>
      </c>
      <c r="AT209" s="274">
        <v>1.0381679389312977</v>
      </c>
      <c r="AU209" s="138">
        <v>1</v>
      </c>
      <c r="AV209" s="138">
        <v>3</v>
      </c>
      <c r="AW209" s="130" t="s">
        <v>97</v>
      </c>
      <c r="AX209" s="130" t="s">
        <v>98</v>
      </c>
      <c r="AY209" s="130">
        <v>17</v>
      </c>
      <c r="AZ209" s="176" t="s">
        <v>116</v>
      </c>
      <c r="BD209" s="203">
        <v>9.9</v>
      </c>
      <c r="BE209" s="273">
        <v>1.3737373737373737</v>
      </c>
      <c r="BF209" s="195">
        <v>1</v>
      </c>
      <c r="BG209" s="195">
        <v>3</v>
      </c>
      <c r="BH209" s="186" t="s">
        <v>96</v>
      </c>
      <c r="BI209" s="186" t="s">
        <v>98</v>
      </c>
      <c r="BJ209" s="130">
        <v>18</v>
      </c>
      <c r="BK209" s="176" t="s">
        <v>116</v>
      </c>
      <c r="BL209" s="508"/>
      <c r="BM209" s="508"/>
      <c r="BN209" s="508"/>
      <c r="BO209" s="204">
        <v>6.3</v>
      </c>
      <c r="BP209" s="274">
        <v>1.2301587301587302</v>
      </c>
      <c r="BQ209" s="138">
        <v>1</v>
      </c>
      <c r="BR209" s="138">
        <v>3</v>
      </c>
      <c r="BS209" s="130" t="s">
        <v>97</v>
      </c>
      <c r="BT209" s="130" t="s">
        <v>98</v>
      </c>
      <c r="BU209" s="130">
        <v>15</v>
      </c>
      <c r="BV209" s="176" t="s">
        <v>116</v>
      </c>
    </row>
    <row r="210" spans="1:74">
      <c r="A210" s="138">
        <v>8.6</v>
      </c>
      <c r="B210" s="274">
        <v>0.90116279069767447</v>
      </c>
      <c r="C210" s="138">
        <v>2</v>
      </c>
      <c r="D210" s="138">
        <v>3</v>
      </c>
      <c r="E210" s="130" t="s">
        <v>96</v>
      </c>
      <c r="F210" s="130" t="s">
        <v>99</v>
      </c>
      <c r="G210" s="130">
        <v>19</v>
      </c>
      <c r="H210" s="31" t="s">
        <v>116</v>
      </c>
      <c r="AS210" s="138">
        <v>3.9</v>
      </c>
      <c r="AT210" s="274">
        <v>3.4871794871794872</v>
      </c>
      <c r="AU210" s="138">
        <v>1</v>
      </c>
      <c r="AV210" s="138">
        <v>2</v>
      </c>
      <c r="AW210" s="130" t="s">
        <v>97</v>
      </c>
      <c r="AX210" s="130" t="s">
        <v>98</v>
      </c>
      <c r="AY210" s="130">
        <v>17</v>
      </c>
      <c r="AZ210" s="176" t="s">
        <v>116</v>
      </c>
      <c r="BD210" s="204">
        <v>9.9</v>
      </c>
      <c r="BE210" s="274">
        <v>1.3737373737373737</v>
      </c>
      <c r="BF210" s="138">
        <v>2</v>
      </c>
      <c r="BG210" s="138">
        <v>3</v>
      </c>
      <c r="BH210" s="130" t="s">
        <v>96</v>
      </c>
      <c r="BI210" s="130" t="s">
        <v>98</v>
      </c>
      <c r="BJ210" s="130">
        <v>18</v>
      </c>
      <c r="BK210" s="176" t="s">
        <v>116</v>
      </c>
      <c r="BL210" s="508"/>
      <c r="BM210" s="508"/>
      <c r="BN210" s="508"/>
      <c r="BO210" s="204">
        <v>4.8</v>
      </c>
      <c r="BP210" s="274">
        <v>1.6145833333333335</v>
      </c>
      <c r="BQ210" s="138">
        <v>1</v>
      </c>
      <c r="BR210" s="138">
        <v>3</v>
      </c>
      <c r="BS210" s="130" t="s">
        <v>97</v>
      </c>
      <c r="BT210" s="130" t="s">
        <v>112</v>
      </c>
      <c r="BU210" s="130">
        <v>15</v>
      </c>
      <c r="BV210" s="176" t="s">
        <v>116</v>
      </c>
    </row>
    <row r="211" spans="1:74">
      <c r="A211" s="138">
        <v>9.6999999999999993</v>
      </c>
      <c r="B211" s="274">
        <v>0.7989690721649485</v>
      </c>
      <c r="C211" s="138">
        <v>2</v>
      </c>
      <c r="D211" s="138">
        <v>3</v>
      </c>
      <c r="E211" s="130" t="s">
        <v>96</v>
      </c>
      <c r="F211" s="130" t="s">
        <v>98</v>
      </c>
      <c r="G211" s="130">
        <v>19</v>
      </c>
      <c r="H211" s="31" t="s">
        <v>116</v>
      </c>
      <c r="AS211" s="138">
        <v>10.6</v>
      </c>
      <c r="AT211" s="274">
        <v>1.2830188679245282</v>
      </c>
      <c r="AU211" s="138">
        <v>2</v>
      </c>
      <c r="AV211" s="138">
        <v>3</v>
      </c>
      <c r="AW211" s="130" t="s">
        <v>97</v>
      </c>
      <c r="AX211" s="130" t="s">
        <v>98</v>
      </c>
      <c r="AY211" s="130">
        <v>17</v>
      </c>
      <c r="AZ211" s="176" t="s">
        <v>116</v>
      </c>
      <c r="BD211" s="204">
        <v>8.5</v>
      </c>
      <c r="BE211" s="274">
        <v>1.5999999999999999</v>
      </c>
      <c r="BF211" s="138">
        <v>1</v>
      </c>
      <c r="BG211" s="138">
        <v>3</v>
      </c>
      <c r="BH211" s="130" t="s">
        <v>96</v>
      </c>
      <c r="BI211" s="130" t="s">
        <v>98</v>
      </c>
      <c r="BJ211" s="130">
        <v>18</v>
      </c>
      <c r="BK211" s="176" t="s">
        <v>116</v>
      </c>
      <c r="BL211" s="508"/>
      <c r="BM211" s="508"/>
      <c r="BN211" s="508"/>
      <c r="BO211" s="204">
        <v>7.4</v>
      </c>
      <c r="BP211" s="274">
        <v>1.0472972972972971</v>
      </c>
      <c r="BQ211" s="138">
        <v>1</v>
      </c>
      <c r="BR211" s="138">
        <v>3</v>
      </c>
      <c r="BS211" s="130" t="s">
        <v>97</v>
      </c>
      <c r="BT211" s="130" t="s">
        <v>98</v>
      </c>
      <c r="BU211" s="130">
        <v>15</v>
      </c>
      <c r="BV211" s="176" t="s">
        <v>116</v>
      </c>
    </row>
    <row r="212" spans="1:74">
      <c r="A212" s="138">
        <v>6.6</v>
      </c>
      <c r="B212" s="274">
        <v>1.1742424242424243</v>
      </c>
      <c r="C212" s="138">
        <v>3</v>
      </c>
      <c r="D212" s="138">
        <v>3</v>
      </c>
      <c r="E212" s="130" t="s">
        <v>96</v>
      </c>
      <c r="F212" s="130" t="s">
        <v>98</v>
      </c>
      <c r="G212" s="130">
        <v>19</v>
      </c>
      <c r="H212" s="31" t="s">
        <v>116</v>
      </c>
      <c r="AS212" s="203">
        <v>6.4</v>
      </c>
      <c r="AT212" s="273">
        <v>1.2109375</v>
      </c>
      <c r="AU212" s="195">
        <v>2</v>
      </c>
      <c r="AV212" s="195">
        <v>3</v>
      </c>
      <c r="AW212" s="186" t="s">
        <v>95</v>
      </c>
      <c r="AX212" s="186" t="s">
        <v>98</v>
      </c>
      <c r="AY212" s="130">
        <v>18</v>
      </c>
      <c r="AZ212" s="176" t="s">
        <v>116</v>
      </c>
      <c r="BD212" s="204">
        <v>9.3000000000000007</v>
      </c>
      <c r="BE212" s="274">
        <v>1.4623655913978493</v>
      </c>
      <c r="BF212" s="138">
        <v>2</v>
      </c>
      <c r="BG212" s="138">
        <v>3</v>
      </c>
      <c r="BH212" s="130" t="s">
        <v>96</v>
      </c>
      <c r="BI212" s="130" t="s">
        <v>98</v>
      </c>
      <c r="BJ212" s="130">
        <v>18</v>
      </c>
      <c r="BK212" s="176" t="s">
        <v>116</v>
      </c>
      <c r="BL212" s="508"/>
      <c r="BM212" s="508"/>
      <c r="BN212" s="508"/>
      <c r="BO212" s="204">
        <v>4.9000000000000004</v>
      </c>
      <c r="BP212" s="274">
        <v>1.5816326530612244</v>
      </c>
      <c r="BQ212" s="138">
        <v>1</v>
      </c>
      <c r="BR212" s="138">
        <v>3</v>
      </c>
      <c r="BS212" s="130" t="s">
        <v>97</v>
      </c>
      <c r="BT212" s="130" t="s">
        <v>98</v>
      </c>
      <c r="BU212" s="130">
        <v>15</v>
      </c>
      <c r="BV212" s="176" t="s">
        <v>116</v>
      </c>
    </row>
    <row r="213" spans="1:74">
      <c r="A213" s="138">
        <v>6.6</v>
      </c>
      <c r="B213" s="274">
        <v>1.1742424242424243</v>
      </c>
      <c r="C213" s="138">
        <v>5</v>
      </c>
      <c r="D213" s="138">
        <v>3</v>
      </c>
      <c r="E213" s="130" t="s">
        <v>96</v>
      </c>
      <c r="F213" s="130" t="s">
        <v>98</v>
      </c>
      <c r="G213" s="130">
        <v>19</v>
      </c>
      <c r="H213" s="31" t="s">
        <v>116</v>
      </c>
      <c r="AS213" s="204">
        <v>6.3</v>
      </c>
      <c r="AT213" s="274">
        <v>1.2301587301587302</v>
      </c>
      <c r="AU213" s="138">
        <v>1</v>
      </c>
      <c r="AV213" s="138">
        <v>3</v>
      </c>
      <c r="AW213" s="130" t="s">
        <v>97</v>
      </c>
      <c r="AX213" s="130" t="s">
        <v>98</v>
      </c>
      <c r="AY213" s="130">
        <v>18</v>
      </c>
      <c r="AZ213" s="176" t="s">
        <v>116</v>
      </c>
      <c r="BD213" s="204">
        <v>12.2</v>
      </c>
      <c r="BE213" s="274">
        <v>1.1147540983606559</v>
      </c>
      <c r="BF213" s="138">
        <v>2</v>
      </c>
      <c r="BG213" s="138">
        <v>3</v>
      </c>
      <c r="BH213" s="130" t="s">
        <v>96</v>
      </c>
      <c r="BI213" s="130" t="s">
        <v>98</v>
      </c>
      <c r="BJ213" s="130">
        <v>18</v>
      </c>
      <c r="BK213" s="176" t="s">
        <v>116</v>
      </c>
      <c r="BL213" s="508"/>
      <c r="BM213" s="508"/>
      <c r="BN213" s="508"/>
      <c r="BO213" s="204">
        <v>5.3</v>
      </c>
      <c r="BP213" s="274">
        <v>1.4622641509433962</v>
      </c>
      <c r="BQ213" s="138">
        <v>2</v>
      </c>
      <c r="BR213" s="138">
        <v>4</v>
      </c>
      <c r="BS213" s="130" t="s">
        <v>97</v>
      </c>
      <c r="BT213" s="130" t="s">
        <v>98</v>
      </c>
      <c r="BU213" s="130">
        <v>15</v>
      </c>
      <c r="BV213" s="176" t="s">
        <v>116</v>
      </c>
    </row>
    <row r="214" spans="1:74">
      <c r="A214" s="138">
        <v>6.9</v>
      </c>
      <c r="B214" s="274">
        <v>1.1231884057971013</v>
      </c>
      <c r="C214" s="138">
        <v>2</v>
      </c>
      <c r="D214" s="138">
        <v>3</v>
      </c>
      <c r="E214" s="130" t="s">
        <v>96</v>
      </c>
      <c r="F214" s="130" t="s">
        <v>98</v>
      </c>
      <c r="G214" s="130">
        <v>19</v>
      </c>
      <c r="H214" s="31" t="s">
        <v>116</v>
      </c>
      <c r="AS214" s="204">
        <v>4.5999999999999996</v>
      </c>
      <c r="AT214" s="274">
        <v>1.6847826086956523</v>
      </c>
      <c r="AU214" s="138">
        <v>1</v>
      </c>
      <c r="AV214" s="138">
        <v>3</v>
      </c>
      <c r="AW214" s="130" t="s">
        <v>97</v>
      </c>
      <c r="AX214" s="130" t="s">
        <v>98</v>
      </c>
      <c r="AY214" s="130">
        <v>18</v>
      </c>
      <c r="AZ214" s="176" t="s">
        <v>116</v>
      </c>
      <c r="BD214" s="195">
        <v>6.5</v>
      </c>
      <c r="BE214" s="273">
        <v>1.1923076923076923</v>
      </c>
      <c r="BF214" s="195">
        <v>2</v>
      </c>
      <c r="BG214" s="195">
        <v>3</v>
      </c>
      <c r="BH214" s="186" t="s">
        <v>114</v>
      </c>
      <c r="BI214" s="186" t="s">
        <v>98</v>
      </c>
      <c r="BJ214" s="130">
        <v>19</v>
      </c>
      <c r="BK214" s="31" t="s">
        <v>116</v>
      </c>
      <c r="BL214" s="177"/>
      <c r="BM214" s="177"/>
      <c r="BN214" s="177"/>
      <c r="BO214" s="204">
        <v>5</v>
      </c>
      <c r="BP214" s="274">
        <v>1.55</v>
      </c>
      <c r="BQ214" s="138">
        <v>1</v>
      </c>
      <c r="BR214" s="138">
        <v>3</v>
      </c>
      <c r="BS214" s="130" t="s">
        <v>97</v>
      </c>
      <c r="BT214" s="130" t="s">
        <v>98</v>
      </c>
      <c r="BU214" s="130">
        <v>15</v>
      </c>
      <c r="BV214" s="176" t="s">
        <v>116</v>
      </c>
    </row>
    <row r="215" spans="1:74">
      <c r="A215" s="138">
        <v>8.6999999999999993</v>
      </c>
      <c r="B215" s="274">
        <v>0.8908045977011495</v>
      </c>
      <c r="C215" s="138">
        <v>2</v>
      </c>
      <c r="D215" s="138">
        <v>3</v>
      </c>
      <c r="E215" s="130" t="s">
        <v>96</v>
      </c>
      <c r="F215" s="130" t="s">
        <v>98</v>
      </c>
      <c r="G215" s="130">
        <v>19</v>
      </c>
      <c r="H215" s="31" t="s">
        <v>116</v>
      </c>
      <c r="AS215" s="204">
        <v>5.0999999999999996</v>
      </c>
      <c r="AT215" s="274">
        <v>1.5196078431372551</v>
      </c>
      <c r="AU215" s="138">
        <v>2</v>
      </c>
      <c r="AV215" s="138">
        <v>3</v>
      </c>
      <c r="AW215" s="130" t="s">
        <v>97</v>
      </c>
      <c r="AX215" s="130" t="s">
        <v>100</v>
      </c>
      <c r="AY215" s="130">
        <v>18</v>
      </c>
      <c r="AZ215" s="176" t="s">
        <v>116</v>
      </c>
      <c r="BD215" s="195">
        <v>10.8</v>
      </c>
      <c r="BE215" s="273">
        <v>0.71759259259259256</v>
      </c>
      <c r="BF215" s="195">
        <v>2</v>
      </c>
      <c r="BG215" s="195">
        <v>3</v>
      </c>
      <c r="BH215" s="186" t="s">
        <v>96</v>
      </c>
      <c r="BI215" s="186" t="s">
        <v>98</v>
      </c>
      <c r="BJ215" s="130">
        <v>19</v>
      </c>
      <c r="BK215" s="31" t="s">
        <v>116</v>
      </c>
      <c r="BL215" s="177"/>
      <c r="BM215" s="177"/>
      <c r="BN215" s="177"/>
      <c r="BO215" s="204">
        <v>4.9000000000000004</v>
      </c>
      <c r="BP215" s="274">
        <v>1.5816326530612244</v>
      </c>
      <c r="BQ215" s="138">
        <v>2</v>
      </c>
      <c r="BR215" s="138">
        <v>3</v>
      </c>
      <c r="BS215" s="130" t="s">
        <v>97</v>
      </c>
      <c r="BT215" s="130" t="s">
        <v>98</v>
      </c>
      <c r="BU215" s="130">
        <v>15</v>
      </c>
      <c r="BV215" s="176" t="s">
        <v>116</v>
      </c>
    </row>
    <row r="216" spans="1:74">
      <c r="A216" s="138">
        <v>7.8</v>
      </c>
      <c r="B216" s="274">
        <v>0.99358974358974361</v>
      </c>
      <c r="C216" s="138">
        <v>2</v>
      </c>
      <c r="D216" s="138">
        <v>3</v>
      </c>
      <c r="E216" s="130" t="s">
        <v>96</v>
      </c>
      <c r="F216" s="130" t="s">
        <v>98</v>
      </c>
      <c r="G216" s="130">
        <v>19</v>
      </c>
      <c r="H216" s="31" t="s">
        <v>116</v>
      </c>
      <c r="AS216" s="204">
        <v>9.1</v>
      </c>
      <c r="AT216" s="274">
        <v>0.85164835164835173</v>
      </c>
      <c r="AU216" s="138">
        <v>2</v>
      </c>
      <c r="AV216" s="138">
        <v>3</v>
      </c>
      <c r="AW216" s="130" t="s">
        <v>97</v>
      </c>
      <c r="AX216" s="130" t="s">
        <v>98</v>
      </c>
      <c r="AY216" s="130">
        <v>18</v>
      </c>
      <c r="AZ216" s="176" t="s">
        <v>116</v>
      </c>
      <c r="BD216" s="138">
        <v>8.6</v>
      </c>
      <c r="BE216" s="274">
        <v>0.90116279069767447</v>
      </c>
      <c r="BF216" s="138">
        <v>2</v>
      </c>
      <c r="BG216" s="138">
        <v>3</v>
      </c>
      <c r="BH216" s="130" t="s">
        <v>96</v>
      </c>
      <c r="BI216" s="130" t="s">
        <v>99</v>
      </c>
      <c r="BJ216" s="130">
        <v>19</v>
      </c>
      <c r="BK216" s="31" t="s">
        <v>116</v>
      </c>
      <c r="BL216" s="177"/>
      <c r="BM216" s="177"/>
      <c r="BN216" s="177"/>
      <c r="BO216" s="204">
        <v>7.5</v>
      </c>
      <c r="BP216" s="274">
        <v>1.0333333333333334</v>
      </c>
      <c r="BQ216" s="138">
        <v>1</v>
      </c>
      <c r="BR216" s="138">
        <v>4</v>
      </c>
      <c r="BS216" s="130" t="s">
        <v>97</v>
      </c>
      <c r="BT216" s="130" t="s">
        <v>98</v>
      </c>
      <c r="BU216" s="130">
        <v>15</v>
      </c>
      <c r="BV216" s="176" t="s">
        <v>116</v>
      </c>
    </row>
    <row r="217" spans="1:74">
      <c r="A217" s="138">
        <v>11</v>
      </c>
      <c r="B217" s="274">
        <v>0.70454545454545459</v>
      </c>
      <c r="C217" s="138">
        <v>1</v>
      </c>
      <c r="D217" s="138">
        <v>3</v>
      </c>
      <c r="E217" s="130" t="s">
        <v>96</v>
      </c>
      <c r="F217" s="130" t="s">
        <v>98</v>
      </c>
      <c r="G217" s="130">
        <v>19</v>
      </c>
      <c r="H217" s="31" t="s">
        <v>116</v>
      </c>
      <c r="AS217" s="204">
        <v>5.6</v>
      </c>
      <c r="AT217" s="274">
        <v>1.3839285714285716</v>
      </c>
      <c r="AU217" s="138">
        <v>1</v>
      </c>
      <c r="AV217" s="138">
        <v>3</v>
      </c>
      <c r="AW217" s="130" t="s">
        <v>97</v>
      </c>
      <c r="AX217" s="130" t="s">
        <v>98</v>
      </c>
      <c r="AY217" s="130">
        <v>18</v>
      </c>
      <c r="AZ217" s="176" t="s">
        <v>116</v>
      </c>
      <c r="BD217" s="138">
        <v>9.6999999999999993</v>
      </c>
      <c r="BE217" s="274">
        <v>0.7989690721649485</v>
      </c>
      <c r="BF217" s="138">
        <v>2</v>
      </c>
      <c r="BG217" s="138">
        <v>3</v>
      </c>
      <c r="BH217" s="130" t="s">
        <v>96</v>
      </c>
      <c r="BI217" s="130" t="s">
        <v>98</v>
      </c>
      <c r="BJ217" s="130">
        <v>19</v>
      </c>
      <c r="BK217" s="31" t="s">
        <v>116</v>
      </c>
      <c r="BL217" s="177"/>
      <c r="BM217" s="177"/>
      <c r="BN217" s="177"/>
      <c r="BO217" s="203">
        <v>8.6</v>
      </c>
      <c r="BP217" s="273">
        <v>1.5813953488372092</v>
      </c>
      <c r="BQ217" s="195">
        <v>1</v>
      </c>
      <c r="BR217" s="195">
        <v>3</v>
      </c>
      <c r="BS217" s="186" t="s">
        <v>95</v>
      </c>
      <c r="BT217" s="186" t="s">
        <v>113</v>
      </c>
      <c r="BU217" s="130">
        <v>15</v>
      </c>
      <c r="BV217" s="176" t="s">
        <v>116</v>
      </c>
    </row>
    <row r="218" spans="1:74">
      <c r="A218" s="138">
        <v>9.5</v>
      </c>
      <c r="B218" s="274">
        <v>0.81578947368421051</v>
      </c>
      <c r="C218" s="138">
        <v>2</v>
      </c>
      <c r="D218" s="138">
        <v>3</v>
      </c>
      <c r="E218" s="130" t="s">
        <v>96</v>
      </c>
      <c r="F218" s="130" t="s">
        <v>98</v>
      </c>
      <c r="G218" s="130">
        <v>19</v>
      </c>
      <c r="H218" s="31" t="s">
        <v>116</v>
      </c>
      <c r="AS218" s="204">
        <v>5.6</v>
      </c>
      <c r="AT218" s="274">
        <v>1.3839285714285716</v>
      </c>
      <c r="AU218" s="138">
        <v>1</v>
      </c>
      <c r="AV218" s="138">
        <v>3</v>
      </c>
      <c r="AW218" s="130" t="s">
        <v>97</v>
      </c>
      <c r="AX218" s="130" t="s">
        <v>98</v>
      </c>
      <c r="AY218" s="130">
        <v>18</v>
      </c>
      <c r="AZ218" s="176" t="s">
        <v>116</v>
      </c>
      <c r="BD218" s="138">
        <v>6.6</v>
      </c>
      <c r="BE218" s="274">
        <v>1.1742424242424243</v>
      </c>
      <c r="BF218" s="138">
        <v>3</v>
      </c>
      <c r="BG218" s="138">
        <v>3</v>
      </c>
      <c r="BH218" s="130" t="s">
        <v>96</v>
      </c>
      <c r="BI218" s="130" t="s">
        <v>98</v>
      </c>
      <c r="BJ218" s="130">
        <v>19</v>
      </c>
      <c r="BK218" s="31" t="s">
        <v>116</v>
      </c>
      <c r="BL218" s="177"/>
      <c r="BM218" s="177"/>
      <c r="BN218" s="177"/>
      <c r="BO218" s="203">
        <v>7.7</v>
      </c>
      <c r="BP218" s="273">
        <v>1.7662337662337662</v>
      </c>
      <c r="BQ218" s="195">
        <v>1</v>
      </c>
      <c r="BR218" s="195">
        <v>1</v>
      </c>
      <c r="BS218" s="186" t="s">
        <v>95</v>
      </c>
      <c r="BT218" s="186" t="s">
        <v>98</v>
      </c>
      <c r="BU218" s="130">
        <v>15</v>
      </c>
      <c r="BV218" s="176" t="s">
        <v>116</v>
      </c>
    </row>
    <row r="219" spans="1:74">
      <c r="A219" s="138">
        <v>7</v>
      </c>
      <c r="B219" s="274">
        <v>1.1071428571428572</v>
      </c>
      <c r="C219" s="138">
        <v>4</v>
      </c>
      <c r="D219" s="138">
        <v>3</v>
      </c>
      <c r="E219" s="130" t="s">
        <v>96</v>
      </c>
      <c r="F219" s="130" t="s">
        <v>98</v>
      </c>
      <c r="G219" s="130">
        <v>19</v>
      </c>
      <c r="H219" s="31" t="s">
        <v>116</v>
      </c>
      <c r="AS219" s="204">
        <v>5.9</v>
      </c>
      <c r="AT219" s="274">
        <v>1.3135593220338981</v>
      </c>
      <c r="AU219" s="138">
        <v>3</v>
      </c>
      <c r="AV219" s="138">
        <v>5</v>
      </c>
      <c r="AW219" s="130" t="s">
        <v>97</v>
      </c>
      <c r="AX219" s="130" t="s">
        <v>98</v>
      </c>
      <c r="AY219" s="130">
        <v>18</v>
      </c>
      <c r="AZ219" s="176" t="s">
        <v>116</v>
      </c>
      <c r="BD219" s="138">
        <v>6.6</v>
      </c>
      <c r="BE219" s="274">
        <v>1.1742424242424243</v>
      </c>
      <c r="BF219" s="138">
        <v>5</v>
      </c>
      <c r="BG219" s="138">
        <v>3</v>
      </c>
      <c r="BH219" s="130" t="s">
        <v>96</v>
      </c>
      <c r="BI219" s="130" t="s">
        <v>98</v>
      </c>
      <c r="BJ219" s="130">
        <v>19</v>
      </c>
      <c r="BK219" s="31" t="s">
        <v>116</v>
      </c>
      <c r="BL219" s="177"/>
      <c r="BM219" s="177"/>
      <c r="BN219" s="177"/>
      <c r="BO219" s="203">
        <v>7.3</v>
      </c>
      <c r="BP219" s="273">
        <v>1.8630136986301369</v>
      </c>
      <c r="BQ219" s="195">
        <v>1</v>
      </c>
      <c r="BR219" s="195">
        <v>3</v>
      </c>
      <c r="BS219" s="186" t="s">
        <v>97</v>
      </c>
      <c r="BT219" s="186" t="s">
        <v>98</v>
      </c>
      <c r="BU219" s="130">
        <v>15</v>
      </c>
      <c r="BV219" s="176" t="s">
        <v>116</v>
      </c>
    </row>
    <row r="220" spans="1:74">
      <c r="A220" s="138">
        <v>6.7</v>
      </c>
      <c r="B220" s="274">
        <v>1.1567164179104477</v>
      </c>
      <c r="C220" s="138">
        <v>2</v>
      </c>
      <c r="D220" s="138">
        <v>3</v>
      </c>
      <c r="E220" s="130" t="s">
        <v>96</v>
      </c>
      <c r="F220" s="130" t="s">
        <v>98</v>
      </c>
      <c r="G220" s="130">
        <v>19</v>
      </c>
      <c r="H220" s="31" t="s">
        <v>116</v>
      </c>
      <c r="AS220" s="204">
        <v>4.9000000000000004</v>
      </c>
      <c r="AT220" s="274">
        <v>1.5816326530612244</v>
      </c>
      <c r="AU220" s="138">
        <v>1</v>
      </c>
      <c r="AV220" s="138">
        <v>3</v>
      </c>
      <c r="AW220" s="130" t="s">
        <v>97</v>
      </c>
      <c r="AX220" s="130" t="s">
        <v>98</v>
      </c>
      <c r="AY220" s="130">
        <v>18</v>
      </c>
      <c r="AZ220" s="176" t="s">
        <v>116</v>
      </c>
      <c r="BD220" s="138">
        <v>6.9</v>
      </c>
      <c r="BE220" s="274">
        <v>1.1231884057971013</v>
      </c>
      <c r="BF220" s="138">
        <v>2</v>
      </c>
      <c r="BG220" s="138">
        <v>3</v>
      </c>
      <c r="BH220" s="130" t="s">
        <v>96</v>
      </c>
      <c r="BI220" s="130" t="s">
        <v>98</v>
      </c>
      <c r="BJ220" s="130">
        <v>19</v>
      </c>
      <c r="BK220" s="31" t="s">
        <v>116</v>
      </c>
      <c r="BL220" s="177"/>
      <c r="BM220" s="177"/>
      <c r="BN220" s="177"/>
      <c r="BO220" s="203">
        <v>10.1</v>
      </c>
      <c r="BP220" s="273">
        <v>1.3465346534653466</v>
      </c>
      <c r="BQ220" s="195">
        <v>1</v>
      </c>
      <c r="BR220" s="195">
        <v>3</v>
      </c>
      <c r="BS220" s="186" t="s">
        <v>97</v>
      </c>
      <c r="BT220" s="186" t="s">
        <v>98</v>
      </c>
      <c r="BU220" s="130">
        <v>15</v>
      </c>
      <c r="BV220" s="176" t="s">
        <v>116</v>
      </c>
    </row>
    <row r="221" spans="1:74">
      <c r="A221" s="195">
        <v>7.8</v>
      </c>
      <c r="B221" s="273">
        <v>1.7435897435897436</v>
      </c>
      <c r="C221" s="195">
        <v>1</v>
      </c>
      <c r="D221" s="195">
        <v>3</v>
      </c>
      <c r="E221" s="186" t="s">
        <v>114</v>
      </c>
      <c r="F221" s="186" t="s">
        <v>98</v>
      </c>
      <c r="G221" s="130">
        <v>19</v>
      </c>
      <c r="H221" s="31" t="s">
        <v>116</v>
      </c>
      <c r="AS221" s="205">
        <v>4.5999999999999996</v>
      </c>
      <c r="AT221" s="274">
        <v>1.6847826086956523</v>
      </c>
      <c r="AU221" s="211">
        <v>1</v>
      </c>
      <c r="AV221" s="138">
        <v>3</v>
      </c>
      <c r="AW221" s="130" t="s">
        <v>97</v>
      </c>
      <c r="AX221" s="130" t="s">
        <v>98</v>
      </c>
      <c r="AY221" s="130">
        <v>18</v>
      </c>
      <c r="AZ221" s="176" t="s">
        <v>116</v>
      </c>
      <c r="BD221" s="138">
        <v>8.6999999999999993</v>
      </c>
      <c r="BE221" s="274">
        <v>0.8908045977011495</v>
      </c>
      <c r="BF221" s="138">
        <v>2</v>
      </c>
      <c r="BG221" s="138">
        <v>3</v>
      </c>
      <c r="BH221" s="130" t="s">
        <v>96</v>
      </c>
      <c r="BI221" s="130" t="s">
        <v>98</v>
      </c>
      <c r="BJ221" s="130">
        <v>19</v>
      </c>
      <c r="BK221" s="31" t="s">
        <v>116</v>
      </c>
      <c r="BL221" s="177"/>
      <c r="BM221" s="177"/>
      <c r="BN221" s="177"/>
      <c r="BO221" s="204">
        <v>11.1</v>
      </c>
      <c r="BP221" s="274">
        <v>1.2252252252252251</v>
      </c>
      <c r="BQ221" s="138">
        <v>1</v>
      </c>
      <c r="BR221" s="138">
        <v>3</v>
      </c>
      <c r="BS221" s="130" t="s">
        <v>97</v>
      </c>
      <c r="BT221" s="130" t="s">
        <v>98</v>
      </c>
      <c r="BU221" s="130">
        <v>15</v>
      </c>
      <c r="BV221" s="176" t="s">
        <v>116</v>
      </c>
    </row>
    <row r="222" spans="1:74">
      <c r="A222" s="195">
        <v>11</v>
      </c>
      <c r="B222" s="273">
        <v>1.2363636363636363</v>
      </c>
      <c r="C222" s="195">
        <v>2</v>
      </c>
      <c r="D222" s="195">
        <v>5</v>
      </c>
      <c r="E222" s="186" t="s">
        <v>96</v>
      </c>
      <c r="F222" s="186" t="s">
        <v>98</v>
      </c>
      <c r="G222" s="130">
        <v>19</v>
      </c>
      <c r="H222" s="31" t="s">
        <v>116</v>
      </c>
      <c r="AS222" s="204">
        <v>6.2</v>
      </c>
      <c r="AT222" s="274">
        <v>1.25</v>
      </c>
      <c r="AU222" s="211">
        <v>1</v>
      </c>
      <c r="AV222" s="138">
        <v>3</v>
      </c>
      <c r="AW222" s="130" t="s">
        <v>97</v>
      </c>
      <c r="AX222" s="130" t="s">
        <v>98</v>
      </c>
      <c r="AY222" s="130">
        <v>18</v>
      </c>
      <c r="AZ222" s="176" t="s">
        <v>116</v>
      </c>
      <c r="BD222" s="138">
        <v>7.8</v>
      </c>
      <c r="BE222" s="274">
        <v>0.99358974358974361</v>
      </c>
      <c r="BF222" s="138">
        <v>2</v>
      </c>
      <c r="BG222" s="138">
        <v>3</v>
      </c>
      <c r="BH222" s="130" t="s">
        <v>96</v>
      </c>
      <c r="BI222" s="130" t="s">
        <v>98</v>
      </c>
      <c r="BJ222" s="130">
        <v>19</v>
      </c>
      <c r="BK222" s="31" t="s">
        <v>116</v>
      </c>
      <c r="BL222" s="177"/>
      <c r="BM222" s="177"/>
      <c r="BN222" s="177"/>
      <c r="BO222" s="204">
        <v>10.4</v>
      </c>
      <c r="BP222" s="274">
        <v>1.3076923076923077</v>
      </c>
      <c r="BQ222" s="138">
        <v>1</v>
      </c>
      <c r="BR222" s="138">
        <v>3</v>
      </c>
      <c r="BS222" s="130" t="s">
        <v>97</v>
      </c>
      <c r="BT222" s="130" t="s">
        <v>98</v>
      </c>
      <c r="BU222" s="130">
        <v>15</v>
      </c>
      <c r="BV222" s="176" t="s">
        <v>116</v>
      </c>
    </row>
    <row r="223" spans="1:74">
      <c r="A223" s="195">
        <v>10</v>
      </c>
      <c r="B223" s="273">
        <v>1.3599999999999999</v>
      </c>
      <c r="C223" s="195">
        <v>2</v>
      </c>
      <c r="D223" s="195">
        <v>3</v>
      </c>
      <c r="E223" s="186" t="s">
        <v>96</v>
      </c>
      <c r="F223" s="186" t="s">
        <v>98</v>
      </c>
      <c r="G223" s="130">
        <v>19</v>
      </c>
      <c r="H223" s="31" t="s">
        <v>116</v>
      </c>
      <c r="AS223" s="204">
        <v>5.9</v>
      </c>
      <c r="AT223" s="274">
        <v>1.3135593220338981</v>
      </c>
      <c r="AU223" s="211">
        <v>2</v>
      </c>
      <c r="AV223" s="138">
        <v>3</v>
      </c>
      <c r="AW223" s="130" t="s">
        <v>97</v>
      </c>
      <c r="AX223" s="130" t="s">
        <v>98</v>
      </c>
      <c r="AY223" s="130">
        <v>18</v>
      </c>
      <c r="AZ223" s="176" t="s">
        <v>116</v>
      </c>
      <c r="BD223" s="138">
        <v>11</v>
      </c>
      <c r="BE223" s="274">
        <v>0.70454545454545459</v>
      </c>
      <c r="BF223" s="138">
        <v>1</v>
      </c>
      <c r="BG223" s="138">
        <v>3</v>
      </c>
      <c r="BH223" s="130" t="s">
        <v>96</v>
      </c>
      <c r="BI223" s="130" t="s">
        <v>98</v>
      </c>
      <c r="BJ223" s="130">
        <v>19</v>
      </c>
      <c r="BK223" s="31" t="s">
        <v>116</v>
      </c>
      <c r="BL223" s="177"/>
      <c r="BM223" s="177"/>
      <c r="BN223" s="177"/>
      <c r="BO223" s="195">
        <v>7.5</v>
      </c>
      <c r="BP223" s="273">
        <v>1.0333333333333334</v>
      </c>
      <c r="BQ223" s="195">
        <v>1</v>
      </c>
      <c r="BR223" s="195">
        <v>3</v>
      </c>
      <c r="BS223" s="186" t="s">
        <v>97</v>
      </c>
      <c r="BT223" s="186" t="s">
        <v>98</v>
      </c>
      <c r="BU223" s="130">
        <v>16</v>
      </c>
      <c r="BV223" s="31" t="s">
        <v>116</v>
      </c>
    </row>
    <row r="224" spans="1:74">
      <c r="A224" s="138">
        <v>15.8</v>
      </c>
      <c r="B224" s="274">
        <v>0.860759493670886</v>
      </c>
      <c r="C224" s="138">
        <v>2</v>
      </c>
      <c r="D224" s="138">
        <v>3</v>
      </c>
      <c r="E224" s="130" t="s">
        <v>96</v>
      </c>
      <c r="F224" s="130" t="s">
        <v>98</v>
      </c>
      <c r="G224" s="130">
        <v>19</v>
      </c>
      <c r="H224" s="31" t="s">
        <v>116</v>
      </c>
      <c r="AS224" s="203">
        <v>12.9</v>
      </c>
      <c r="AT224" s="273">
        <v>1.0542635658914727</v>
      </c>
      <c r="AU224" s="195">
        <v>2</v>
      </c>
      <c r="AV224" s="195">
        <v>5</v>
      </c>
      <c r="AW224" s="186" t="s">
        <v>97</v>
      </c>
      <c r="AX224" s="186" t="s">
        <v>100</v>
      </c>
      <c r="AY224" s="130">
        <v>18</v>
      </c>
      <c r="AZ224" s="176" t="s">
        <v>116</v>
      </c>
      <c r="BD224" s="138">
        <v>9.5</v>
      </c>
      <c r="BE224" s="274">
        <v>0.81578947368421051</v>
      </c>
      <c r="BF224" s="138">
        <v>2</v>
      </c>
      <c r="BG224" s="138">
        <v>3</v>
      </c>
      <c r="BH224" s="130" t="s">
        <v>96</v>
      </c>
      <c r="BI224" s="130" t="s">
        <v>98</v>
      </c>
      <c r="BJ224" s="130">
        <v>19</v>
      </c>
      <c r="BK224" s="31" t="s">
        <v>116</v>
      </c>
      <c r="BL224" s="177"/>
      <c r="BM224" s="177"/>
      <c r="BN224" s="177"/>
      <c r="BO224" s="138">
        <v>5.8</v>
      </c>
      <c r="BP224" s="274">
        <v>1.3362068965517242</v>
      </c>
      <c r="BQ224" s="138">
        <v>1</v>
      </c>
      <c r="BR224" s="138">
        <v>3</v>
      </c>
      <c r="BS224" s="130" t="s">
        <v>97</v>
      </c>
      <c r="BT224" s="130" t="s">
        <v>98</v>
      </c>
      <c r="BU224" s="130">
        <v>16</v>
      </c>
      <c r="BV224" s="31" t="s">
        <v>116</v>
      </c>
    </row>
    <row r="225" spans="1:74">
      <c r="A225" s="138">
        <v>10.7</v>
      </c>
      <c r="B225" s="274">
        <v>1.2710280373831777</v>
      </c>
      <c r="C225" s="138">
        <v>1</v>
      </c>
      <c r="D225" s="138">
        <v>3</v>
      </c>
      <c r="E225" s="130" t="s">
        <v>96</v>
      </c>
      <c r="F225" s="130" t="s">
        <v>98</v>
      </c>
      <c r="G225" s="130">
        <v>19</v>
      </c>
      <c r="H225" s="31" t="s">
        <v>116</v>
      </c>
      <c r="AS225" s="203">
        <v>6.3</v>
      </c>
      <c r="AT225" s="273">
        <v>2.1587301587301586</v>
      </c>
      <c r="AU225" s="195">
        <v>1</v>
      </c>
      <c r="AV225" s="195">
        <v>3</v>
      </c>
      <c r="AW225" s="186" t="s">
        <v>97</v>
      </c>
      <c r="AX225" s="186" t="s">
        <v>98</v>
      </c>
      <c r="AY225" s="130">
        <v>18</v>
      </c>
      <c r="AZ225" s="176" t="s">
        <v>116</v>
      </c>
      <c r="BD225" s="138">
        <v>7</v>
      </c>
      <c r="BE225" s="274">
        <v>1.1071428571428572</v>
      </c>
      <c r="BF225" s="138">
        <v>4</v>
      </c>
      <c r="BG225" s="138">
        <v>3</v>
      </c>
      <c r="BH225" s="130" t="s">
        <v>96</v>
      </c>
      <c r="BI225" s="130" t="s">
        <v>98</v>
      </c>
      <c r="BJ225" s="130">
        <v>19</v>
      </c>
      <c r="BK225" s="31" t="s">
        <v>116</v>
      </c>
      <c r="BL225" s="177"/>
      <c r="BM225" s="177"/>
      <c r="BN225" s="177"/>
      <c r="BO225" s="138">
        <v>7.1</v>
      </c>
      <c r="BP225" s="274">
        <v>1.091549295774648</v>
      </c>
      <c r="BQ225" s="138">
        <v>1</v>
      </c>
      <c r="BR225" s="138">
        <v>4</v>
      </c>
      <c r="BS225" s="130" t="s">
        <v>97</v>
      </c>
      <c r="BT225" s="130" t="s">
        <v>98</v>
      </c>
      <c r="BU225" s="130">
        <v>16</v>
      </c>
      <c r="BV225" s="31" t="s">
        <v>116</v>
      </c>
    </row>
    <row r="226" spans="1:74">
      <c r="A226" s="138">
        <v>24</v>
      </c>
      <c r="B226" s="274">
        <v>0.56666666666666665</v>
      </c>
      <c r="C226" s="138">
        <v>2</v>
      </c>
      <c r="D226" s="138">
        <v>3</v>
      </c>
      <c r="E226" s="130" t="s">
        <v>96</v>
      </c>
      <c r="F226" s="130" t="s">
        <v>98</v>
      </c>
      <c r="G226" s="130">
        <v>19</v>
      </c>
      <c r="H226" s="31" t="s">
        <v>116</v>
      </c>
      <c r="AS226" s="203">
        <v>7.9</v>
      </c>
      <c r="AT226" s="273">
        <v>1.721518987341772</v>
      </c>
      <c r="AU226" s="195">
        <v>1</v>
      </c>
      <c r="AV226" s="195">
        <v>3</v>
      </c>
      <c r="AW226" s="186" t="s">
        <v>97</v>
      </c>
      <c r="AX226" s="186" t="s">
        <v>98</v>
      </c>
      <c r="AY226" s="130">
        <v>18</v>
      </c>
      <c r="AZ226" s="176" t="s">
        <v>116</v>
      </c>
      <c r="BD226" s="138">
        <v>6.7</v>
      </c>
      <c r="BE226" s="274">
        <v>1.1567164179104477</v>
      </c>
      <c r="BF226" s="138">
        <v>2</v>
      </c>
      <c r="BG226" s="138">
        <v>3</v>
      </c>
      <c r="BH226" s="130" t="s">
        <v>96</v>
      </c>
      <c r="BI226" s="130" t="s">
        <v>98</v>
      </c>
      <c r="BJ226" s="130">
        <v>19</v>
      </c>
      <c r="BK226" s="31" t="s">
        <v>116</v>
      </c>
      <c r="BL226" s="177"/>
      <c r="BM226" s="177"/>
      <c r="BN226" s="177"/>
      <c r="BO226" s="138">
        <v>6</v>
      </c>
      <c r="BP226" s="274">
        <v>1.2916666666666667</v>
      </c>
      <c r="BQ226" s="138">
        <v>1</v>
      </c>
      <c r="BR226" s="138">
        <v>3</v>
      </c>
      <c r="BS226" s="130" t="s">
        <v>97</v>
      </c>
      <c r="BT226" s="130" t="s">
        <v>98</v>
      </c>
      <c r="BU226" s="130">
        <v>16</v>
      </c>
      <c r="BV226" s="31" t="s">
        <v>116</v>
      </c>
    </row>
    <row r="227" spans="1:74">
      <c r="A227" s="138">
        <v>23.2</v>
      </c>
      <c r="B227" s="274">
        <v>0.58620689655172409</v>
      </c>
      <c r="C227" s="138">
        <v>2</v>
      </c>
      <c r="D227" s="138">
        <v>3</v>
      </c>
      <c r="E227" s="130" t="s">
        <v>96</v>
      </c>
      <c r="F227" s="130" t="s">
        <v>98</v>
      </c>
      <c r="G227" s="130">
        <v>19</v>
      </c>
      <c r="H227" s="31" t="s">
        <v>116</v>
      </c>
      <c r="AS227" s="203">
        <v>8.1</v>
      </c>
      <c r="AT227" s="273">
        <v>1.6790123456790125</v>
      </c>
      <c r="AU227" s="195">
        <v>1</v>
      </c>
      <c r="AV227" s="195">
        <v>3</v>
      </c>
      <c r="AW227" s="186" t="s">
        <v>97</v>
      </c>
      <c r="AX227" s="186" t="s">
        <v>98</v>
      </c>
      <c r="AY227" s="130">
        <v>18</v>
      </c>
      <c r="AZ227" s="176" t="s">
        <v>116</v>
      </c>
      <c r="BD227" s="195">
        <v>7.8</v>
      </c>
      <c r="BE227" s="273">
        <v>1.7435897435897436</v>
      </c>
      <c r="BF227" s="195">
        <v>1</v>
      </c>
      <c r="BG227" s="195">
        <v>3</v>
      </c>
      <c r="BH227" s="186" t="s">
        <v>114</v>
      </c>
      <c r="BI227" s="186" t="s">
        <v>98</v>
      </c>
      <c r="BJ227" s="130">
        <v>19</v>
      </c>
      <c r="BK227" s="31" t="s">
        <v>116</v>
      </c>
      <c r="BL227" s="177"/>
      <c r="BM227" s="177"/>
      <c r="BN227" s="177"/>
      <c r="BO227" s="138">
        <v>6.6</v>
      </c>
      <c r="BP227" s="274">
        <v>1.1742424242424243</v>
      </c>
      <c r="BQ227" s="138">
        <v>3</v>
      </c>
      <c r="BR227" s="138">
        <v>5</v>
      </c>
      <c r="BS227" s="130" t="s">
        <v>97</v>
      </c>
      <c r="BT227" s="130" t="s">
        <v>98</v>
      </c>
      <c r="BU227" s="130">
        <v>16</v>
      </c>
      <c r="BV227" s="31" t="s">
        <v>116</v>
      </c>
    </row>
    <row r="228" spans="1:74">
      <c r="A228" s="195">
        <v>5.6</v>
      </c>
      <c r="B228" s="273">
        <v>1.3839285714285716</v>
      </c>
      <c r="C228" s="195">
        <v>2</v>
      </c>
      <c r="D228" s="195">
        <v>3</v>
      </c>
      <c r="E228" s="186" t="s">
        <v>114</v>
      </c>
      <c r="F228" s="186" t="s">
        <v>98</v>
      </c>
      <c r="G228" s="186">
        <v>20</v>
      </c>
      <c r="H228" s="176" t="s">
        <v>116</v>
      </c>
      <c r="AS228" s="204">
        <v>7.7</v>
      </c>
      <c r="AT228" s="274">
        <v>1.7662337662337662</v>
      </c>
      <c r="AU228" s="138">
        <v>1</v>
      </c>
      <c r="AV228" s="138">
        <v>3</v>
      </c>
      <c r="AW228" s="130" t="s">
        <v>97</v>
      </c>
      <c r="AX228" s="130" t="s">
        <v>98</v>
      </c>
      <c r="AY228" s="130">
        <v>18</v>
      </c>
      <c r="AZ228" s="176" t="s">
        <v>116</v>
      </c>
      <c r="BD228" s="195">
        <v>11</v>
      </c>
      <c r="BE228" s="273">
        <v>1.2363636363636363</v>
      </c>
      <c r="BF228" s="195">
        <v>2</v>
      </c>
      <c r="BG228" s="195">
        <v>5</v>
      </c>
      <c r="BH228" s="186" t="s">
        <v>96</v>
      </c>
      <c r="BI228" s="186" t="s">
        <v>98</v>
      </c>
      <c r="BJ228" s="130">
        <v>19</v>
      </c>
      <c r="BK228" s="31" t="s">
        <v>116</v>
      </c>
      <c r="BL228" s="177"/>
      <c r="BM228" s="177"/>
      <c r="BN228" s="177"/>
      <c r="BO228" s="138">
        <v>24.9</v>
      </c>
      <c r="BP228" s="274">
        <v>0.31124497991967875</v>
      </c>
      <c r="BQ228" s="138">
        <v>1</v>
      </c>
      <c r="BR228" s="138">
        <v>4</v>
      </c>
      <c r="BS228" s="130" t="s">
        <v>97</v>
      </c>
      <c r="BT228" s="130" t="s">
        <v>98</v>
      </c>
      <c r="BU228" s="130">
        <v>16</v>
      </c>
      <c r="BV228" s="31" t="s">
        <v>116</v>
      </c>
    </row>
    <row r="229" spans="1:74">
      <c r="A229" s="138">
        <v>6.8</v>
      </c>
      <c r="B229" s="274">
        <v>1.1397058823529411</v>
      </c>
      <c r="C229" s="138">
        <v>2</v>
      </c>
      <c r="D229" s="138">
        <v>3</v>
      </c>
      <c r="E229" s="130" t="s">
        <v>96</v>
      </c>
      <c r="F229" s="130" t="s">
        <v>98</v>
      </c>
      <c r="G229" s="186">
        <v>20</v>
      </c>
      <c r="H229" s="176" t="s">
        <v>116</v>
      </c>
      <c r="AS229" s="204">
        <v>9.9</v>
      </c>
      <c r="AT229" s="274">
        <v>1.3737373737373737</v>
      </c>
      <c r="AU229" s="138">
        <v>2</v>
      </c>
      <c r="AV229" s="138">
        <v>3</v>
      </c>
      <c r="AW229" s="130" t="s">
        <v>97</v>
      </c>
      <c r="AX229" s="130" t="s">
        <v>98</v>
      </c>
      <c r="AY229" s="130">
        <v>18</v>
      </c>
      <c r="AZ229" s="176" t="s">
        <v>116</v>
      </c>
      <c r="BD229" s="195">
        <v>10</v>
      </c>
      <c r="BE229" s="273">
        <v>1.3599999999999999</v>
      </c>
      <c r="BF229" s="195">
        <v>2</v>
      </c>
      <c r="BG229" s="195">
        <v>3</v>
      </c>
      <c r="BH229" s="186" t="s">
        <v>96</v>
      </c>
      <c r="BI229" s="186" t="s">
        <v>98</v>
      </c>
      <c r="BJ229" s="130">
        <v>19</v>
      </c>
      <c r="BK229" s="31" t="s">
        <v>116</v>
      </c>
      <c r="BL229" s="177"/>
      <c r="BM229" s="177"/>
      <c r="BN229" s="177"/>
      <c r="BO229" s="138">
        <v>7.1</v>
      </c>
      <c r="BP229" s="274">
        <v>1.091549295774648</v>
      </c>
      <c r="BQ229" s="138">
        <v>3</v>
      </c>
      <c r="BR229" s="138">
        <v>3</v>
      </c>
      <c r="BS229" s="130" t="s">
        <v>97</v>
      </c>
      <c r="BT229" s="130" t="s">
        <v>98</v>
      </c>
      <c r="BU229" s="130">
        <v>16</v>
      </c>
      <c r="BV229" s="31" t="s">
        <v>116</v>
      </c>
    </row>
    <row r="230" spans="1:74">
      <c r="A230" s="138">
        <v>4.8</v>
      </c>
      <c r="B230" s="274">
        <v>1.6145833333333335</v>
      </c>
      <c r="C230" s="138">
        <v>1</v>
      </c>
      <c r="D230" s="138">
        <v>3</v>
      </c>
      <c r="E230" s="130" t="s">
        <v>96</v>
      </c>
      <c r="F230" s="130" t="s">
        <v>98</v>
      </c>
      <c r="G230" s="186">
        <v>20</v>
      </c>
      <c r="H230" s="176" t="s">
        <v>116</v>
      </c>
      <c r="AS230" s="204">
        <v>9.1999999999999993</v>
      </c>
      <c r="AT230" s="274">
        <v>1.4782608695652175</v>
      </c>
      <c r="AU230" s="138">
        <v>2</v>
      </c>
      <c r="AV230" s="138">
        <v>3</v>
      </c>
      <c r="AW230" s="130" t="s">
        <v>97</v>
      </c>
      <c r="AX230" s="130" t="s">
        <v>98</v>
      </c>
      <c r="AY230" s="130">
        <v>18</v>
      </c>
      <c r="AZ230" s="176" t="s">
        <v>116</v>
      </c>
      <c r="BD230" s="138">
        <v>15.8</v>
      </c>
      <c r="BE230" s="274">
        <v>0.860759493670886</v>
      </c>
      <c r="BF230" s="138">
        <v>2</v>
      </c>
      <c r="BG230" s="138">
        <v>3</v>
      </c>
      <c r="BH230" s="130" t="s">
        <v>96</v>
      </c>
      <c r="BI230" s="130" t="s">
        <v>98</v>
      </c>
      <c r="BJ230" s="130">
        <v>19</v>
      </c>
      <c r="BK230" s="31" t="s">
        <v>116</v>
      </c>
      <c r="BL230" s="177"/>
      <c r="BM230" s="177"/>
      <c r="BN230" s="177"/>
      <c r="BO230" s="138">
        <v>12.7</v>
      </c>
      <c r="BP230" s="274">
        <v>0.61023622047244097</v>
      </c>
      <c r="BQ230" s="138">
        <v>1</v>
      </c>
      <c r="BR230" s="138">
        <v>4</v>
      </c>
      <c r="BS230" s="130" t="s">
        <v>97</v>
      </c>
      <c r="BT230" s="130" t="s">
        <v>98</v>
      </c>
      <c r="BU230" s="130">
        <v>16</v>
      </c>
      <c r="BV230" s="31" t="s">
        <v>116</v>
      </c>
    </row>
    <row r="231" spans="1:74">
      <c r="A231" s="138">
        <v>5.0999999999999996</v>
      </c>
      <c r="B231" s="274">
        <v>1.5196078431372551</v>
      </c>
      <c r="C231" s="138">
        <v>1</v>
      </c>
      <c r="D231" s="138">
        <v>3</v>
      </c>
      <c r="E231" s="130" t="s">
        <v>96</v>
      </c>
      <c r="F231" s="130" t="s">
        <v>98</v>
      </c>
      <c r="G231" s="186">
        <v>20</v>
      </c>
      <c r="H231" s="176" t="s">
        <v>116</v>
      </c>
      <c r="AS231" s="138">
        <v>5.3</v>
      </c>
      <c r="AT231" s="274">
        <v>1.4622641509433962</v>
      </c>
      <c r="AU231" s="138">
        <v>1</v>
      </c>
      <c r="AV231" s="138">
        <v>3</v>
      </c>
      <c r="AW231" s="130" t="s">
        <v>97</v>
      </c>
      <c r="AX231" s="130" t="s">
        <v>98</v>
      </c>
      <c r="AY231" s="130">
        <v>19</v>
      </c>
      <c r="AZ231" s="31" t="s">
        <v>116</v>
      </c>
      <c r="BD231" s="138">
        <v>10.7</v>
      </c>
      <c r="BE231" s="274">
        <v>1.2710280373831777</v>
      </c>
      <c r="BF231" s="138">
        <v>1</v>
      </c>
      <c r="BG231" s="138">
        <v>3</v>
      </c>
      <c r="BH231" s="130" t="s">
        <v>96</v>
      </c>
      <c r="BI231" s="130" t="s">
        <v>98</v>
      </c>
      <c r="BJ231" s="130">
        <v>19</v>
      </c>
      <c r="BK231" s="31" t="s">
        <v>116</v>
      </c>
      <c r="BL231" s="177"/>
      <c r="BM231" s="177"/>
      <c r="BN231" s="177"/>
      <c r="BO231" s="138">
        <v>5.7</v>
      </c>
      <c r="BP231" s="274">
        <v>1.3596491228070176</v>
      </c>
      <c r="BQ231" s="138">
        <v>2</v>
      </c>
      <c r="BR231" s="138">
        <v>5</v>
      </c>
      <c r="BS231" s="130" t="s">
        <v>97</v>
      </c>
      <c r="BT231" s="130" t="s">
        <v>98</v>
      </c>
      <c r="BU231" s="130">
        <v>16</v>
      </c>
      <c r="BV231" s="31" t="s">
        <v>116</v>
      </c>
    </row>
    <row r="232" spans="1:74">
      <c r="A232" s="138">
        <v>6</v>
      </c>
      <c r="B232" s="274">
        <v>1.2916666666666667</v>
      </c>
      <c r="C232" s="138">
        <v>1</v>
      </c>
      <c r="D232" s="138">
        <v>3</v>
      </c>
      <c r="E232" s="130" t="s">
        <v>96</v>
      </c>
      <c r="F232" s="130" t="s">
        <v>98</v>
      </c>
      <c r="G232" s="186">
        <v>20</v>
      </c>
      <c r="H232" s="176" t="s">
        <v>116</v>
      </c>
      <c r="AS232" s="138">
        <v>5.3</v>
      </c>
      <c r="AT232" s="274">
        <v>1.4622641509433962</v>
      </c>
      <c r="AU232" s="138">
        <v>1</v>
      </c>
      <c r="AV232" s="138">
        <v>3</v>
      </c>
      <c r="AW232" s="130" t="s">
        <v>97</v>
      </c>
      <c r="AX232" s="130" t="s">
        <v>98</v>
      </c>
      <c r="AY232" s="130">
        <v>19</v>
      </c>
      <c r="AZ232" s="31" t="s">
        <v>116</v>
      </c>
      <c r="BD232" s="138">
        <v>24</v>
      </c>
      <c r="BE232" s="274">
        <v>0.56666666666666665</v>
      </c>
      <c r="BF232" s="138">
        <v>2</v>
      </c>
      <c r="BG232" s="138">
        <v>3</v>
      </c>
      <c r="BH232" s="130" t="s">
        <v>96</v>
      </c>
      <c r="BI232" s="130" t="s">
        <v>98</v>
      </c>
      <c r="BJ232" s="130">
        <v>19</v>
      </c>
      <c r="BK232" s="31" t="s">
        <v>116</v>
      </c>
      <c r="BL232" s="177"/>
      <c r="BM232" s="177"/>
      <c r="BN232" s="177"/>
      <c r="BO232" s="138">
        <v>6.3</v>
      </c>
      <c r="BP232" s="274">
        <v>1.2301587301587302</v>
      </c>
      <c r="BQ232" s="138">
        <v>1</v>
      </c>
      <c r="BR232" s="138">
        <v>3</v>
      </c>
      <c r="BS232" s="130" t="s">
        <v>97</v>
      </c>
      <c r="BT232" s="130" t="s">
        <v>98</v>
      </c>
      <c r="BU232" s="130">
        <v>16</v>
      </c>
      <c r="BV232" s="31" t="s">
        <v>116</v>
      </c>
    </row>
    <row r="233" spans="1:74">
      <c r="A233" s="138">
        <v>7.1</v>
      </c>
      <c r="B233" s="274">
        <v>1.091549295774648</v>
      </c>
      <c r="C233" s="138">
        <v>2</v>
      </c>
      <c r="D233" s="138">
        <v>3</v>
      </c>
      <c r="E233" s="130" t="s">
        <v>96</v>
      </c>
      <c r="F233" s="130" t="s">
        <v>98</v>
      </c>
      <c r="G233" s="186">
        <v>20</v>
      </c>
      <c r="H233" s="176" t="s">
        <v>116</v>
      </c>
      <c r="AS233" s="138">
        <v>6.5</v>
      </c>
      <c r="AT233" s="274">
        <v>1.1923076923076923</v>
      </c>
      <c r="AU233" s="138">
        <v>2</v>
      </c>
      <c r="AV233" s="138">
        <v>3</v>
      </c>
      <c r="AW233" s="130" t="s">
        <v>97</v>
      </c>
      <c r="AX233" s="130" t="s">
        <v>98</v>
      </c>
      <c r="AY233" s="130">
        <v>19</v>
      </c>
      <c r="AZ233" s="31" t="s">
        <v>116</v>
      </c>
      <c r="BD233" s="138">
        <v>23.2</v>
      </c>
      <c r="BE233" s="274">
        <v>0.58620689655172409</v>
      </c>
      <c r="BF233" s="138">
        <v>2</v>
      </c>
      <c r="BG233" s="138">
        <v>3</v>
      </c>
      <c r="BH233" s="130" t="s">
        <v>96</v>
      </c>
      <c r="BI233" s="130" t="s">
        <v>98</v>
      </c>
      <c r="BJ233" s="130">
        <v>19</v>
      </c>
      <c r="BK233" s="31" t="s">
        <v>116</v>
      </c>
      <c r="BL233" s="177"/>
      <c r="BM233" s="177"/>
      <c r="BN233" s="177"/>
      <c r="BO233" s="138">
        <v>8.1999999999999993</v>
      </c>
      <c r="BP233" s="274">
        <v>0.94512195121951226</v>
      </c>
      <c r="BQ233" s="138">
        <v>1</v>
      </c>
      <c r="BR233" s="138">
        <v>3</v>
      </c>
      <c r="BS233" s="130" t="s">
        <v>97</v>
      </c>
      <c r="BT233" s="130" t="s">
        <v>98</v>
      </c>
      <c r="BU233" s="130">
        <v>16</v>
      </c>
      <c r="BV233" s="31" t="s">
        <v>116</v>
      </c>
    </row>
    <row r="234" spans="1:74">
      <c r="A234" s="138">
        <v>6.7</v>
      </c>
      <c r="B234" s="274">
        <v>1.1567164179104477</v>
      </c>
      <c r="C234" s="138">
        <v>2</v>
      </c>
      <c r="D234" s="138">
        <v>3</v>
      </c>
      <c r="E234" s="130" t="s">
        <v>96</v>
      </c>
      <c r="F234" s="130" t="s">
        <v>98</v>
      </c>
      <c r="G234" s="186">
        <v>20</v>
      </c>
      <c r="H234" s="176" t="s">
        <v>116</v>
      </c>
      <c r="AS234" s="138">
        <v>4.9000000000000004</v>
      </c>
      <c r="AT234" s="274">
        <v>1.5816326530612244</v>
      </c>
      <c r="AU234" s="138">
        <v>1</v>
      </c>
      <c r="AV234" s="138">
        <v>3</v>
      </c>
      <c r="AW234" s="130" t="s">
        <v>97</v>
      </c>
      <c r="AX234" s="130" t="s">
        <v>98</v>
      </c>
      <c r="AY234" s="130">
        <v>19</v>
      </c>
      <c r="AZ234" s="31" t="s">
        <v>116</v>
      </c>
      <c r="BD234" s="195">
        <v>5.6</v>
      </c>
      <c r="BE234" s="273">
        <v>1.3839285714285716</v>
      </c>
      <c r="BF234" s="195">
        <v>2</v>
      </c>
      <c r="BG234" s="195">
        <v>3</v>
      </c>
      <c r="BH234" s="186" t="s">
        <v>114</v>
      </c>
      <c r="BI234" s="186" t="s">
        <v>98</v>
      </c>
      <c r="BJ234" s="186">
        <v>20</v>
      </c>
      <c r="BK234" s="176" t="s">
        <v>116</v>
      </c>
      <c r="BL234" s="508"/>
      <c r="BM234" s="508"/>
      <c r="BN234" s="508"/>
      <c r="BO234" s="138">
        <v>8.6999999999999993</v>
      </c>
      <c r="BP234" s="274">
        <v>0.8908045977011495</v>
      </c>
      <c r="BQ234" s="138">
        <v>3</v>
      </c>
      <c r="BR234" s="138">
        <v>2</v>
      </c>
      <c r="BS234" s="130" t="s">
        <v>97</v>
      </c>
      <c r="BT234" s="130" t="s">
        <v>98</v>
      </c>
      <c r="BU234" s="130">
        <v>16</v>
      </c>
      <c r="BV234" s="31" t="s">
        <v>116</v>
      </c>
    </row>
    <row r="235" spans="1:74">
      <c r="A235" s="138">
        <v>10.1</v>
      </c>
      <c r="B235" s="274">
        <v>0.76732673267326734</v>
      </c>
      <c r="C235" s="138">
        <v>2</v>
      </c>
      <c r="D235" s="138">
        <v>3</v>
      </c>
      <c r="E235" s="130" t="s">
        <v>96</v>
      </c>
      <c r="F235" s="130" t="s">
        <v>98</v>
      </c>
      <c r="G235" s="186">
        <v>20</v>
      </c>
      <c r="H235" s="176" t="s">
        <v>116</v>
      </c>
      <c r="AS235" s="138">
        <v>4.3</v>
      </c>
      <c r="AT235" s="274">
        <v>1.8023255813953489</v>
      </c>
      <c r="AU235" s="138">
        <v>1</v>
      </c>
      <c r="AV235" s="138">
        <v>3</v>
      </c>
      <c r="AW235" s="130" t="s">
        <v>97</v>
      </c>
      <c r="AX235" s="130" t="s">
        <v>98</v>
      </c>
      <c r="AY235" s="130">
        <v>19</v>
      </c>
      <c r="AZ235" s="31" t="s">
        <v>116</v>
      </c>
      <c r="BD235" s="138">
        <v>6.8</v>
      </c>
      <c r="BE235" s="274">
        <v>1.1397058823529411</v>
      </c>
      <c r="BF235" s="138">
        <v>2</v>
      </c>
      <c r="BG235" s="138">
        <v>3</v>
      </c>
      <c r="BH235" s="130" t="s">
        <v>96</v>
      </c>
      <c r="BI235" s="130" t="s">
        <v>98</v>
      </c>
      <c r="BJ235" s="186">
        <v>20</v>
      </c>
      <c r="BK235" s="176" t="s">
        <v>116</v>
      </c>
      <c r="BL235" s="508"/>
      <c r="BM235" s="508"/>
      <c r="BN235" s="508"/>
      <c r="BO235" s="138">
        <v>6.2</v>
      </c>
      <c r="BP235" s="274">
        <v>1.25</v>
      </c>
      <c r="BQ235" s="138">
        <v>1</v>
      </c>
      <c r="BR235" s="138">
        <v>3</v>
      </c>
      <c r="BS235" s="130" t="s">
        <v>97</v>
      </c>
      <c r="BT235" s="130" t="s">
        <v>98</v>
      </c>
      <c r="BU235" s="130">
        <v>16</v>
      </c>
      <c r="BV235" s="31" t="s">
        <v>116</v>
      </c>
    </row>
    <row r="236" spans="1:74">
      <c r="A236" s="138">
        <v>7.4</v>
      </c>
      <c r="B236" s="274">
        <v>1.0472972972972971</v>
      </c>
      <c r="C236" s="138">
        <v>1</v>
      </c>
      <c r="D236" s="138">
        <v>3</v>
      </c>
      <c r="E236" s="130" t="s">
        <v>96</v>
      </c>
      <c r="F236" s="130" t="s">
        <v>98</v>
      </c>
      <c r="G236" s="186">
        <v>20</v>
      </c>
      <c r="H236" s="176" t="s">
        <v>116</v>
      </c>
      <c r="AS236" s="138">
        <v>6.8</v>
      </c>
      <c r="AT236" s="274">
        <v>1.1397058823529411</v>
      </c>
      <c r="AU236" s="138">
        <v>1</v>
      </c>
      <c r="AV236" s="138">
        <v>3</v>
      </c>
      <c r="AW236" s="130" t="s">
        <v>97</v>
      </c>
      <c r="AX236" s="130" t="s">
        <v>98</v>
      </c>
      <c r="AY236" s="130">
        <v>19</v>
      </c>
      <c r="AZ236" s="31" t="s">
        <v>116</v>
      </c>
      <c r="BD236" s="138">
        <v>4.8</v>
      </c>
      <c r="BE236" s="274">
        <v>1.6145833333333335</v>
      </c>
      <c r="BF236" s="138">
        <v>1</v>
      </c>
      <c r="BG236" s="138">
        <v>3</v>
      </c>
      <c r="BH236" s="130" t="s">
        <v>96</v>
      </c>
      <c r="BI236" s="130" t="s">
        <v>98</v>
      </c>
      <c r="BJ236" s="186">
        <v>20</v>
      </c>
      <c r="BK236" s="176" t="s">
        <v>116</v>
      </c>
      <c r="BL236" s="508"/>
      <c r="BM236" s="508"/>
      <c r="BN236" s="508"/>
      <c r="BO236" s="195">
        <v>14</v>
      </c>
      <c r="BP236" s="273">
        <v>0.97142857142857142</v>
      </c>
      <c r="BQ236" s="195">
        <v>2</v>
      </c>
      <c r="BR236" s="195">
        <v>5</v>
      </c>
      <c r="BS236" s="186" t="s">
        <v>97</v>
      </c>
      <c r="BT236" s="186" t="s">
        <v>98</v>
      </c>
      <c r="BU236" s="130">
        <v>16</v>
      </c>
      <c r="BV236" s="31" t="s">
        <v>116</v>
      </c>
    </row>
    <row r="237" spans="1:74">
      <c r="A237" s="138">
        <v>10.7</v>
      </c>
      <c r="B237" s="274">
        <v>0.72429906542056077</v>
      </c>
      <c r="C237" s="138">
        <v>1</v>
      </c>
      <c r="D237" s="138">
        <v>4</v>
      </c>
      <c r="E237" s="130" t="s">
        <v>96</v>
      </c>
      <c r="F237" s="130" t="s">
        <v>98</v>
      </c>
      <c r="G237" s="186">
        <v>20</v>
      </c>
      <c r="H237" s="176" t="s">
        <v>116</v>
      </c>
      <c r="AS237" s="138">
        <v>5.0999999999999996</v>
      </c>
      <c r="AT237" s="274">
        <v>1.5196078431372551</v>
      </c>
      <c r="AU237" s="138">
        <v>1</v>
      </c>
      <c r="AV237" s="138">
        <v>3</v>
      </c>
      <c r="AW237" s="130" t="s">
        <v>97</v>
      </c>
      <c r="AX237" s="130" t="s">
        <v>98</v>
      </c>
      <c r="AY237" s="130">
        <v>19</v>
      </c>
      <c r="AZ237" s="31" t="s">
        <v>116</v>
      </c>
      <c r="BD237" s="138">
        <v>5.0999999999999996</v>
      </c>
      <c r="BE237" s="274">
        <v>1.5196078431372551</v>
      </c>
      <c r="BF237" s="138">
        <v>1</v>
      </c>
      <c r="BG237" s="138">
        <v>3</v>
      </c>
      <c r="BH237" s="130" t="s">
        <v>96</v>
      </c>
      <c r="BI237" s="130" t="s">
        <v>98</v>
      </c>
      <c r="BJ237" s="186">
        <v>20</v>
      </c>
      <c r="BK237" s="176" t="s">
        <v>116</v>
      </c>
      <c r="BL237" s="508"/>
      <c r="BM237" s="508"/>
      <c r="BN237" s="508"/>
      <c r="BO237" s="195">
        <v>9.6</v>
      </c>
      <c r="BP237" s="273">
        <v>1.4166666666666667</v>
      </c>
      <c r="BQ237" s="195">
        <v>2</v>
      </c>
      <c r="BR237" s="195">
        <v>3</v>
      </c>
      <c r="BS237" s="186" t="s">
        <v>97</v>
      </c>
      <c r="BT237" s="186" t="s">
        <v>98</v>
      </c>
      <c r="BU237" s="130">
        <v>16</v>
      </c>
      <c r="BV237" s="31" t="s">
        <v>116</v>
      </c>
    </row>
    <row r="238" spans="1:74">
      <c r="A238" s="138">
        <v>8.4</v>
      </c>
      <c r="B238" s="274">
        <v>0.92261904761904756</v>
      </c>
      <c r="C238" s="138">
        <v>2</v>
      </c>
      <c r="D238" s="138">
        <v>3</v>
      </c>
      <c r="E238" s="130" t="s">
        <v>96</v>
      </c>
      <c r="F238" s="130" t="s">
        <v>98</v>
      </c>
      <c r="G238" s="186">
        <v>20</v>
      </c>
      <c r="H238" s="176" t="s">
        <v>116</v>
      </c>
      <c r="AS238" s="138">
        <v>6.5</v>
      </c>
      <c r="AT238" s="274">
        <v>1.1923076923076923</v>
      </c>
      <c r="AU238" s="138">
        <v>1</v>
      </c>
      <c r="AV238" s="138">
        <v>3</v>
      </c>
      <c r="AW238" s="130" t="s">
        <v>97</v>
      </c>
      <c r="AX238" s="130" t="s">
        <v>98</v>
      </c>
      <c r="AY238" s="130">
        <v>19</v>
      </c>
      <c r="AZ238" s="31" t="s">
        <v>116</v>
      </c>
      <c r="BD238" s="138">
        <v>6</v>
      </c>
      <c r="BE238" s="274">
        <v>1.2916666666666667</v>
      </c>
      <c r="BF238" s="138">
        <v>1</v>
      </c>
      <c r="BG238" s="138">
        <v>3</v>
      </c>
      <c r="BH238" s="130" t="s">
        <v>96</v>
      </c>
      <c r="BI238" s="130" t="s">
        <v>98</v>
      </c>
      <c r="BJ238" s="186">
        <v>20</v>
      </c>
      <c r="BK238" s="176" t="s">
        <v>116</v>
      </c>
      <c r="BL238" s="508"/>
      <c r="BM238" s="508"/>
      <c r="BN238" s="508"/>
      <c r="BO238" s="195">
        <v>9.1</v>
      </c>
      <c r="BP238" s="273">
        <v>1.4945054945054945</v>
      </c>
      <c r="BQ238" s="195">
        <v>1</v>
      </c>
      <c r="BR238" s="195">
        <v>3</v>
      </c>
      <c r="BS238" s="186" t="s">
        <v>97</v>
      </c>
      <c r="BT238" s="186" t="s">
        <v>98</v>
      </c>
      <c r="BU238" s="130">
        <v>16</v>
      </c>
      <c r="BV238" s="31" t="s">
        <v>116</v>
      </c>
    </row>
    <row r="239" spans="1:74">
      <c r="A239" s="195">
        <v>7.9</v>
      </c>
      <c r="B239" s="273">
        <v>1.721518987341772</v>
      </c>
      <c r="C239" s="195">
        <v>1</v>
      </c>
      <c r="D239" s="195">
        <v>3</v>
      </c>
      <c r="E239" s="186" t="s">
        <v>114</v>
      </c>
      <c r="F239" s="186" t="s">
        <v>98</v>
      </c>
      <c r="G239" s="186">
        <v>20</v>
      </c>
      <c r="H239" s="176" t="s">
        <v>116</v>
      </c>
      <c r="AS239" s="138">
        <v>5.5</v>
      </c>
      <c r="AT239" s="274">
        <v>1.4090909090909092</v>
      </c>
      <c r="AU239" s="138">
        <v>1</v>
      </c>
      <c r="AV239" s="138">
        <v>3</v>
      </c>
      <c r="AW239" s="130" t="s">
        <v>97</v>
      </c>
      <c r="AX239" s="130" t="s">
        <v>98</v>
      </c>
      <c r="AY239" s="130">
        <v>19</v>
      </c>
      <c r="AZ239" s="31" t="s">
        <v>116</v>
      </c>
      <c r="BD239" s="138">
        <v>7.1</v>
      </c>
      <c r="BE239" s="274">
        <v>1.091549295774648</v>
      </c>
      <c r="BF239" s="138">
        <v>2</v>
      </c>
      <c r="BG239" s="138">
        <v>3</v>
      </c>
      <c r="BH239" s="130" t="s">
        <v>96</v>
      </c>
      <c r="BI239" s="130" t="s">
        <v>98</v>
      </c>
      <c r="BJ239" s="186">
        <v>20</v>
      </c>
      <c r="BK239" s="176" t="s">
        <v>116</v>
      </c>
      <c r="BL239" s="508"/>
      <c r="BM239" s="508"/>
      <c r="BN239" s="508"/>
      <c r="BO239" s="195">
        <v>12.7</v>
      </c>
      <c r="BP239" s="273">
        <v>1.0708661417322836</v>
      </c>
      <c r="BQ239" s="195">
        <v>1</v>
      </c>
      <c r="BR239" s="195">
        <v>4</v>
      </c>
      <c r="BS239" s="186" t="s">
        <v>97</v>
      </c>
      <c r="BT239" s="186" t="s">
        <v>98</v>
      </c>
      <c r="BU239" s="130">
        <v>16</v>
      </c>
      <c r="BV239" s="31" t="s">
        <v>116</v>
      </c>
    </row>
    <row r="240" spans="1:74">
      <c r="A240" s="195">
        <v>11.2</v>
      </c>
      <c r="B240" s="273">
        <v>1.2142857142857144</v>
      </c>
      <c r="C240" s="195">
        <v>2</v>
      </c>
      <c r="D240" s="195">
        <v>3</v>
      </c>
      <c r="E240" s="186" t="s">
        <v>96</v>
      </c>
      <c r="F240" s="186" t="s">
        <v>99</v>
      </c>
      <c r="G240" s="186">
        <v>20</v>
      </c>
      <c r="H240" s="176" t="s">
        <v>116</v>
      </c>
      <c r="AS240" s="195">
        <v>10.1</v>
      </c>
      <c r="AT240" s="273">
        <v>1.3465346534653466</v>
      </c>
      <c r="AU240" s="195">
        <v>1</v>
      </c>
      <c r="AV240" s="195">
        <v>3</v>
      </c>
      <c r="AW240" s="186" t="s">
        <v>97</v>
      </c>
      <c r="AX240" s="186" t="s">
        <v>98</v>
      </c>
      <c r="AY240" s="130">
        <v>19</v>
      </c>
      <c r="AZ240" s="31" t="s">
        <v>116</v>
      </c>
      <c r="BD240" s="138">
        <v>6.7</v>
      </c>
      <c r="BE240" s="274">
        <v>1.1567164179104477</v>
      </c>
      <c r="BF240" s="138">
        <v>2</v>
      </c>
      <c r="BG240" s="138">
        <v>3</v>
      </c>
      <c r="BH240" s="130" t="s">
        <v>96</v>
      </c>
      <c r="BI240" s="130" t="s">
        <v>98</v>
      </c>
      <c r="BJ240" s="186">
        <v>20</v>
      </c>
      <c r="BK240" s="176" t="s">
        <v>116</v>
      </c>
      <c r="BL240" s="508"/>
      <c r="BM240" s="508"/>
      <c r="BN240" s="508"/>
      <c r="BO240" s="195">
        <v>11.9</v>
      </c>
      <c r="BP240" s="273">
        <v>1.1428571428571428</v>
      </c>
      <c r="BQ240" s="195">
        <v>2</v>
      </c>
      <c r="BR240" s="195">
        <v>5</v>
      </c>
      <c r="BS240" s="186" t="s">
        <v>97</v>
      </c>
      <c r="BT240" s="186" t="s">
        <v>112</v>
      </c>
      <c r="BU240" s="130">
        <v>16</v>
      </c>
      <c r="BV240" s="31" t="s">
        <v>116</v>
      </c>
    </row>
    <row r="241" spans="1:74">
      <c r="A241" s="138">
        <v>9.6999999999999993</v>
      </c>
      <c r="B241" s="274">
        <v>1.4020618556701032</v>
      </c>
      <c r="C241" s="138">
        <v>2</v>
      </c>
      <c r="D241" s="138">
        <v>3</v>
      </c>
      <c r="E241" s="130" t="s">
        <v>96</v>
      </c>
      <c r="F241" s="130" t="s">
        <v>98</v>
      </c>
      <c r="G241" s="186">
        <v>20</v>
      </c>
      <c r="H241" s="176" t="s">
        <v>116</v>
      </c>
      <c r="AS241" s="195">
        <v>7.7</v>
      </c>
      <c r="AT241" s="273">
        <v>1.7662337662337662</v>
      </c>
      <c r="AU241" s="195">
        <v>1</v>
      </c>
      <c r="AV241" s="195">
        <v>3</v>
      </c>
      <c r="AW241" s="186" t="s">
        <v>97</v>
      </c>
      <c r="AX241" s="186" t="s">
        <v>98</v>
      </c>
      <c r="AY241" s="130">
        <v>19</v>
      </c>
      <c r="AZ241" s="31" t="s">
        <v>116</v>
      </c>
      <c r="BD241" s="138">
        <v>10.1</v>
      </c>
      <c r="BE241" s="274">
        <v>0.76732673267326734</v>
      </c>
      <c r="BF241" s="138">
        <v>2</v>
      </c>
      <c r="BG241" s="138">
        <v>3</v>
      </c>
      <c r="BH241" s="130" t="s">
        <v>96</v>
      </c>
      <c r="BI241" s="130" t="s">
        <v>98</v>
      </c>
      <c r="BJ241" s="186">
        <v>20</v>
      </c>
      <c r="BK241" s="176" t="s">
        <v>116</v>
      </c>
      <c r="BL241" s="508"/>
      <c r="BM241" s="508"/>
      <c r="BN241" s="508"/>
      <c r="BO241" s="195">
        <v>10.4</v>
      </c>
      <c r="BP241" s="273">
        <v>1.3076923076923077</v>
      </c>
      <c r="BQ241" s="195">
        <v>1</v>
      </c>
      <c r="BR241" s="195">
        <v>3</v>
      </c>
      <c r="BS241" s="186" t="s">
        <v>97</v>
      </c>
      <c r="BT241" s="186" t="s">
        <v>98</v>
      </c>
      <c r="BU241" s="130">
        <v>16</v>
      </c>
      <c r="BV241" s="31" t="s">
        <v>116</v>
      </c>
    </row>
    <row r="242" spans="1:74">
      <c r="A242" s="138">
        <v>13.3</v>
      </c>
      <c r="B242" s="274">
        <v>1.0225563909774436</v>
      </c>
      <c r="C242" s="138">
        <v>2</v>
      </c>
      <c r="D242" s="138">
        <v>3</v>
      </c>
      <c r="E242" s="130" t="s">
        <v>96</v>
      </c>
      <c r="F242" s="130" t="s">
        <v>98</v>
      </c>
      <c r="G242" s="186">
        <v>20</v>
      </c>
      <c r="H242" s="176" t="s">
        <v>116</v>
      </c>
      <c r="AS242" s="195">
        <v>9</v>
      </c>
      <c r="AT242" s="273">
        <v>1.5111111111111111</v>
      </c>
      <c r="AU242" s="195">
        <v>1</v>
      </c>
      <c r="AV242" s="195">
        <v>3</v>
      </c>
      <c r="AW242" s="186" t="s">
        <v>97</v>
      </c>
      <c r="AX242" s="186" t="s">
        <v>98</v>
      </c>
      <c r="AY242" s="130">
        <v>19</v>
      </c>
      <c r="AZ242" s="31" t="s">
        <v>116</v>
      </c>
      <c r="BD242" s="138">
        <v>7.4</v>
      </c>
      <c r="BE242" s="274">
        <v>1.0472972972972971</v>
      </c>
      <c r="BF242" s="138">
        <v>1</v>
      </c>
      <c r="BG242" s="138">
        <v>3</v>
      </c>
      <c r="BH242" s="130" t="s">
        <v>96</v>
      </c>
      <c r="BI242" s="130" t="s">
        <v>98</v>
      </c>
      <c r="BJ242" s="186">
        <v>20</v>
      </c>
      <c r="BK242" s="176" t="s">
        <v>116</v>
      </c>
      <c r="BL242" s="508"/>
      <c r="BM242" s="508"/>
      <c r="BN242" s="508"/>
      <c r="BO242" s="138">
        <v>7.4</v>
      </c>
      <c r="BP242" s="274">
        <v>1.8378378378378377</v>
      </c>
      <c r="BQ242" s="138">
        <v>1</v>
      </c>
      <c r="BR242" s="138">
        <v>2</v>
      </c>
      <c r="BS242" s="130" t="s">
        <v>97</v>
      </c>
      <c r="BT242" s="130" t="s">
        <v>98</v>
      </c>
      <c r="BU242" s="130">
        <v>16</v>
      </c>
      <c r="BV242" s="31" t="s">
        <v>116</v>
      </c>
    </row>
    <row r="243" spans="1:74">
      <c r="A243" s="138">
        <v>16</v>
      </c>
      <c r="B243" s="274">
        <v>0.85</v>
      </c>
      <c r="C243" s="138">
        <v>2</v>
      </c>
      <c r="D243" s="138">
        <v>3</v>
      </c>
      <c r="E243" s="130" t="s">
        <v>96</v>
      </c>
      <c r="F243" s="130" t="s">
        <v>98</v>
      </c>
      <c r="G243" s="186">
        <v>20</v>
      </c>
      <c r="H243" s="176" t="s">
        <v>116</v>
      </c>
      <c r="AS243" s="195">
        <v>9.5</v>
      </c>
      <c r="AT243" s="273">
        <v>1.4315789473684211</v>
      </c>
      <c r="AU243" s="195">
        <v>1</v>
      </c>
      <c r="AV243" s="195">
        <v>3</v>
      </c>
      <c r="AW243" s="186" t="s">
        <v>97</v>
      </c>
      <c r="AX243" s="186" t="s">
        <v>98</v>
      </c>
      <c r="AY243" s="130">
        <v>19</v>
      </c>
      <c r="AZ243" s="31" t="s">
        <v>116</v>
      </c>
      <c r="BD243" s="138">
        <v>10.7</v>
      </c>
      <c r="BE243" s="274">
        <v>0.72429906542056077</v>
      </c>
      <c r="BF243" s="138">
        <v>1</v>
      </c>
      <c r="BG243" s="138">
        <v>4</v>
      </c>
      <c r="BH243" s="130" t="s">
        <v>96</v>
      </c>
      <c r="BI243" s="130" t="s">
        <v>98</v>
      </c>
      <c r="BJ243" s="186">
        <v>20</v>
      </c>
      <c r="BK243" s="176" t="s">
        <v>116</v>
      </c>
      <c r="BL243" s="508"/>
      <c r="BM243" s="508"/>
      <c r="BN243" s="508"/>
      <c r="BO243" s="138">
        <v>9.5</v>
      </c>
      <c r="BP243" s="274">
        <v>1.4315789473684211</v>
      </c>
      <c r="BQ243" s="138">
        <v>1</v>
      </c>
      <c r="BR243" s="138">
        <v>4</v>
      </c>
      <c r="BS243" s="130" t="s">
        <v>97</v>
      </c>
      <c r="BT243" s="130" t="s">
        <v>98</v>
      </c>
      <c r="BU243" s="130">
        <v>16</v>
      </c>
      <c r="BV243" s="31" t="s">
        <v>116</v>
      </c>
    </row>
    <row r="244" spans="1:74">
      <c r="A244" s="138">
        <v>11.5</v>
      </c>
      <c r="B244" s="274">
        <v>1.182608695652174</v>
      </c>
      <c r="C244" s="138">
        <v>2</v>
      </c>
      <c r="D244" s="138">
        <v>3</v>
      </c>
      <c r="E244" s="130" t="s">
        <v>96</v>
      </c>
      <c r="F244" s="130" t="s">
        <v>99</v>
      </c>
      <c r="G244" s="186">
        <v>20</v>
      </c>
      <c r="H244" s="176" t="s">
        <v>116</v>
      </c>
      <c r="AS244" s="195">
        <v>9.8000000000000007</v>
      </c>
      <c r="AT244" s="273">
        <v>1.3877551020408161</v>
      </c>
      <c r="AU244" s="195">
        <v>1</v>
      </c>
      <c r="AV244" s="195">
        <v>3</v>
      </c>
      <c r="AW244" s="186" t="s">
        <v>97</v>
      </c>
      <c r="AX244" s="186" t="s">
        <v>98</v>
      </c>
      <c r="AY244" s="130">
        <v>19</v>
      </c>
      <c r="AZ244" s="31" t="s">
        <v>116</v>
      </c>
      <c r="BD244" s="138">
        <v>8.4</v>
      </c>
      <c r="BE244" s="274">
        <v>0.92261904761904756</v>
      </c>
      <c r="BF244" s="138">
        <v>2</v>
      </c>
      <c r="BG244" s="138">
        <v>3</v>
      </c>
      <c r="BH244" s="130" t="s">
        <v>96</v>
      </c>
      <c r="BI244" s="130" t="s">
        <v>98</v>
      </c>
      <c r="BJ244" s="186">
        <v>20</v>
      </c>
      <c r="BK244" s="176" t="s">
        <v>116</v>
      </c>
      <c r="BL244" s="508"/>
      <c r="BM244" s="508"/>
      <c r="BN244" s="508"/>
      <c r="BO244" s="138">
        <v>9.1999999999999993</v>
      </c>
      <c r="BP244" s="274">
        <v>1.4782608695652175</v>
      </c>
      <c r="BQ244" s="138">
        <v>1</v>
      </c>
      <c r="BR244" s="138">
        <v>3</v>
      </c>
      <c r="BS244" s="130" t="s">
        <v>97</v>
      </c>
      <c r="BT244" s="130" t="s">
        <v>98</v>
      </c>
      <c r="BU244" s="130">
        <v>16</v>
      </c>
      <c r="BV244" s="31" t="s">
        <v>116</v>
      </c>
    </row>
    <row r="245" spans="1:74">
      <c r="A245" s="138">
        <v>16.8</v>
      </c>
      <c r="B245" s="274">
        <v>0.80952380952380942</v>
      </c>
      <c r="C245" s="138">
        <v>3</v>
      </c>
      <c r="D245" s="138">
        <v>5</v>
      </c>
      <c r="E245" s="130" t="s">
        <v>96</v>
      </c>
      <c r="F245" s="130" t="s">
        <v>99</v>
      </c>
      <c r="G245" s="186">
        <v>20</v>
      </c>
      <c r="H245" s="176" t="s">
        <v>116</v>
      </c>
      <c r="AS245" s="138">
        <v>9.4</v>
      </c>
      <c r="AT245" s="274">
        <v>1.4468085106382977</v>
      </c>
      <c r="AU245" s="138">
        <v>1</v>
      </c>
      <c r="AV245" s="138">
        <v>3</v>
      </c>
      <c r="AW245" s="130" t="s">
        <v>97</v>
      </c>
      <c r="AX245" s="130" t="s">
        <v>98</v>
      </c>
      <c r="AY245" s="130">
        <v>19</v>
      </c>
      <c r="AZ245" s="31" t="s">
        <v>116</v>
      </c>
      <c r="BD245" s="195">
        <v>7.9</v>
      </c>
      <c r="BE245" s="273">
        <v>1.721518987341772</v>
      </c>
      <c r="BF245" s="195">
        <v>1</v>
      </c>
      <c r="BG245" s="195">
        <v>3</v>
      </c>
      <c r="BH245" s="186" t="s">
        <v>114</v>
      </c>
      <c r="BI245" s="186" t="s">
        <v>98</v>
      </c>
      <c r="BJ245" s="186">
        <v>20</v>
      </c>
      <c r="BK245" s="176" t="s">
        <v>116</v>
      </c>
      <c r="BL245" s="508"/>
      <c r="BM245" s="508"/>
      <c r="BN245" s="508"/>
      <c r="BO245" s="138">
        <v>38.299999999999997</v>
      </c>
      <c r="BP245" s="274">
        <v>0.35509138381201044</v>
      </c>
      <c r="BQ245" s="138">
        <v>4</v>
      </c>
      <c r="BR245" s="138">
        <v>5</v>
      </c>
      <c r="BS245" s="130" t="s">
        <v>97</v>
      </c>
      <c r="BT245" s="130" t="s">
        <v>100</v>
      </c>
      <c r="BU245" s="130">
        <v>16</v>
      </c>
      <c r="BV245" s="31" t="s">
        <v>116</v>
      </c>
    </row>
    <row r="246" spans="1:74">
      <c r="A246" s="203">
        <v>6.2</v>
      </c>
      <c r="B246" s="273">
        <v>1.25</v>
      </c>
      <c r="C246" s="195">
        <v>1</v>
      </c>
      <c r="D246" s="195">
        <v>3</v>
      </c>
      <c r="E246" s="186" t="s">
        <v>114</v>
      </c>
      <c r="F246" s="186" t="s">
        <v>98</v>
      </c>
      <c r="G246" s="130">
        <v>7</v>
      </c>
      <c r="H246" s="176" t="s">
        <v>122</v>
      </c>
      <c r="AS246" s="138">
        <v>7.4</v>
      </c>
      <c r="AT246" s="274">
        <v>1.8378378378378377</v>
      </c>
      <c r="AU246" s="138">
        <v>1</v>
      </c>
      <c r="AV246" s="138">
        <v>3</v>
      </c>
      <c r="AW246" s="130" t="s">
        <v>97</v>
      </c>
      <c r="AX246" s="130" t="s">
        <v>98</v>
      </c>
      <c r="AY246" s="130">
        <v>19</v>
      </c>
      <c r="AZ246" s="31" t="s">
        <v>116</v>
      </c>
      <c r="BD246" s="195">
        <v>11.2</v>
      </c>
      <c r="BE246" s="273">
        <v>1.2142857142857144</v>
      </c>
      <c r="BF246" s="195">
        <v>2</v>
      </c>
      <c r="BG246" s="195">
        <v>3</v>
      </c>
      <c r="BH246" s="186" t="s">
        <v>96</v>
      </c>
      <c r="BI246" s="186" t="s">
        <v>99</v>
      </c>
      <c r="BJ246" s="186">
        <v>20</v>
      </c>
      <c r="BK246" s="176" t="s">
        <v>116</v>
      </c>
      <c r="BL246" s="508"/>
      <c r="BM246" s="508"/>
      <c r="BN246" s="508"/>
      <c r="BO246" s="138">
        <v>13.3</v>
      </c>
      <c r="BP246" s="274">
        <v>1.0225563909774436</v>
      </c>
      <c r="BQ246" s="138">
        <v>1</v>
      </c>
      <c r="BR246" s="138">
        <v>4</v>
      </c>
      <c r="BS246" s="130" t="s">
        <v>97</v>
      </c>
      <c r="BT246" s="130" t="s">
        <v>98</v>
      </c>
      <c r="BU246" s="130">
        <v>16</v>
      </c>
      <c r="BV246" s="31" t="s">
        <v>116</v>
      </c>
    </row>
    <row r="247" spans="1:74">
      <c r="A247" s="206">
        <v>6.9</v>
      </c>
      <c r="B247" s="273">
        <v>1.1231884057971013</v>
      </c>
      <c r="C247" s="212">
        <v>2</v>
      </c>
      <c r="D247" s="212">
        <v>3</v>
      </c>
      <c r="E247" s="278" t="s">
        <v>96</v>
      </c>
      <c r="F247" s="278" t="s">
        <v>98</v>
      </c>
      <c r="G247" s="186">
        <v>8</v>
      </c>
      <c r="H247" s="176" t="s">
        <v>122</v>
      </c>
      <c r="AS247" s="138">
        <v>10.8</v>
      </c>
      <c r="AT247" s="274">
        <v>1.2592592592592591</v>
      </c>
      <c r="AU247" s="138">
        <v>1</v>
      </c>
      <c r="AV247" s="138">
        <v>3</v>
      </c>
      <c r="AW247" s="130" t="s">
        <v>97</v>
      </c>
      <c r="AX247" s="130" t="s">
        <v>98</v>
      </c>
      <c r="AY247" s="130">
        <v>19</v>
      </c>
      <c r="AZ247" s="31" t="s">
        <v>116</v>
      </c>
      <c r="BD247" s="138">
        <v>9.6999999999999993</v>
      </c>
      <c r="BE247" s="274">
        <v>1.4020618556701032</v>
      </c>
      <c r="BF247" s="138">
        <v>2</v>
      </c>
      <c r="BG247" s="138">
        <v>3</v>
      </c>
      <c r="BH247" s="130" t="s">
        <v>96</v>
      </c>
      <c r="BI247" s="130" t="s">
        <v>98</v>
      </c>
      <c r="BJ247" s="186">
        <v>20</v>
      </c>
      <c r="BK247" s="176" t="s">
        <v>116</v>
      </c>
      <c r="BL247" s="508"/>
      <c r="BM247" s="508"/>
      <c r="BN247" s="508"/>
      <c r="BO247" s="195">
        <v>6.3</v>
      </c>
      <c r="BP247" s="273">
        <v>1.2301587301587302</v>
      </c>
      <c r="BQ247" s="195">
        <v>1</v>
      </c>
      <c r="BR247" s="195">
        <v>3</v>
      </c>
      <c r="BS247" s="186" t="s">
        <v>97</v>
      </c>
      <c r="BT247" s="186" t="s">
        <v>98</v>
      </c>
      <c r="BU247" s="130">
        <v>17</v>
      </c>
      <c r="BV247" s="176" t="s">
        <v>116</v>
      </c>
    </row>
    <row r="248" spans="1:74">
      <c r="A248" s="207">
        <v>7.1</v>
      </c>
      <c r="B248" s="274">
        <v>1.091549295774648</v>
      </c>
      <c r="C248" s="213">
        <v>3</v>
      </c>
      <c r="D248" s="213">
        <v>3</v>
      </c>
      <c r="E248" s="279" t="s">
        <v>96</v>
      </c>
      <c r="F248" s="279" t="s">
        <v>98</v>
      </c>
      <c r="G248" s="186">
        <v>8</v>
      </c>
      <c r="H248" s="176" t="s">
        <v>122</v>
      </c>
      <c r="AS248" s="138">
        <v>8.1999999999999993</v>
      </c>
      <c r="AT248" s="274">
        <v>1.6585365853658538</v>
      </c>
      <c r="AU248" s="138">
        <v>1</v>
      </c>
      <c r="AV248" s="138">
        <v>3</v>
      </c>
      <c r="AW248" s="130" t="s">
        <v>97</v>
      </c>
      <c r="AX248" s="130" t="s">
        <v>98</v>
      </c>
      <c r="AY248" s="130">
        <v>19</v>
      </c>
      <c r="AZ248" s="31" t="s">
        <v>116</v>
      </c>
      <c r="BD248" s="138">
        <v>13.3</v>
      </c>
      <c r="BE248" s="274">
        <v>1.0225563909774436</v>
      </c>
      <c r="BF248" s="138">
        <v>2</v>
      </c>
      <c r="BG248" s="138">
        <v>3</v>
      </c>
      <c r="BH248" s="130" t="s">
        <v>96</v>
      </c>
      <c r="BI248" s="130" t="s">
        <v>98</v>
      </c>
      <c r="BJ248" s="186">
        <v>20</v>
      </c>
      <c r="BK248" s="176" t="s">
        <v>116</v>
      </c>
      <c r="BL248" s="508"/>
      <c r="BM248" s="508"/>
      <c r="BN248" s="508"/>
      <c r="BO248" s="195">
        <v>5.8</v>
      </c>
      <c r="BP248" s="273">
        <v>1.3362068965517242</v>
      </c>
      <c r="BQ248" s="195">
        <v>2</v>
      </c>
      <c r="BR248" s="195">
        <v>2</v>
      </c>
      <c r="BS248" s="186" t="s">
        <v>97</v>
      </c>
      <c r="BT248" s="186" t="s">
        <v>98</v>
      </c>
      <c r="BU248" s="130">
        <v>17</v>
      </c>
      <c r="BV248" s="176" t="s">
        <v>116</v>
      </c>
    </row>
    <row r="249" spans="1:74">
      <c r="A249" s="206">
        <v>9.4</v>
      </c>
      <c r="B249" s="273">
        <v>1.4468085106382977</v>
      </c>
      <c r="C249" s="212">
        <v>2</v>
      </c>
      <c r="D249" s="212">
        <v>3</v>
      </c>
      <c r="E249" s="278" t="s">
        <v>96</v>
      </c>
      <c r="F249" s="278" t="s">
        <v>98</v>
      </c>
      <c r="G249" s="186">
        <v>8</v>
      </c>
      <c r="H249" s="176" t="s">
        <v>122</v>
      </c>
      <c r="AS249" s="195">
        <v>4.9000000000000004</v>
      </c>
      <c r="AT249" s="273">
        <v>1.5816326530612244</v>
      </c>
      <c r="AU249" s="195">
        <v>1</v>
      </c>
      <c r="AV249" s="195">
        <v>3</v>
      </c>
      <c r="AW249" s="186" t="s">
        <v>97</v>
      </c>
      <c r="AX249" s="186" t="s">
        <v>98</v>
      </c>
      <c r="AY249" s="186">
        <v>20</v>
      </c>
      <c r="AZ249" s="176" t="s">
        <v>116</v>
      </c>
      <c r="BD249" s="138">
        <v>16</v>
      </c>
      <c r="BE249" s="274">
        <v>0.85</v>
      </c>
      <c r="BF249" s="138">
        <v>2</v>
      </c>
      <c r="BG249" s="138">
        <v>3</v>
      </c>
      <c r="BH249" s="130" t="s">
        <v>96</v>
      </c>
      <c r="BI249" s="130" t="s">
        <v>98</v>
      </c>
      <c r="BJ249" s="186">
        <v>20</v>
      </c>
      <c r="BK249" s="176" t="s">
        <v>116</v>
      </c>
      <c r="BL249" s="508"/>
      <c r="BM249" s="508"/>
      <c r="BN249" s="508"/>
      <c r="BO249" s="138">
        <v>5.6</v>
      </c>
      <c r="BP249" s="274">
        <v>1.3839285714285716</v>
      </c>
      <c r="BQ249" s="138">
        <v>2</v>
      </c>
      <c r="BR249" s="138">
        <v>3</v>
      </c>
      <c r="BS249" s="130" t="s">
        <v>97</v>
      </c>
      <c r="BT249" s="130" t="s">
        <v>98</v>
      </c>
      <c r="BU249" s="130">
        <v>17</v>
      </c>
      <c r="BV249" s="176" t="s">
        <v>116</v>
      </c>
    </row>
    <row r="250" spans="1:74">
      <c r="A250" s="203">
        <v>8.6</v>
      </c>
      <c r="B250" s="273">
        <v>0.90116279069767447</v>
      </c>
      <c r="C250" s="195">
        <v>2</v>
      </c>
      <c r="D250" s="195">
        <v>3</v>
      </c>
      <c r="E250" s="186" t="s">
        <v>96</v>
      </c>
      <c r="F250" s="186" t="s">
        <v>98</v>
      </c>
      <c r="G250" s="186">
        <v>10</v>
      </c>
      <c r="H250" s="176" t="s">
        <v>122</v>
      </c>
      <c r="AS250" s="138">
        <v>4.5999999999999996</v>
      </c>
      <c r="AT250" s="274">
        <v>1.6847826086956523</v>
      </c>
      <c r="AU250" s="138">
        <v>1</v>
      </c>
      <c r="AV250" s="138">
        <v>3</v>
      </c>
      <c r="AW250" s="130" t="s">
        <v>97</v>
      </c>
      <c r="AX250" s="130" t="s">
        <v>98</v>
      </c>
      <c r="AY250" s="186">
        <v>20</v>
      </c>
      <c r="AZ250" s="176" t="s">
        <v>116</v>
      </c>
      <c r="BD250" s="138">
        <v>11.5</v>
      </c>
      <c r="BE250" s="274">
        <v>1.182608695652174</v>
      </c>
      <c r="BF250" s="138">
        <v>2</v>
      </c>
      <c r="BG250" s="138">
        <v>3</v>
      </c>
      <c r="BH250" s="130" t="s">
        <v>96</v>
      </c>
      <c r="BI250" s="130" t="s">
        <v>99</v>
      </c>
      <c r="BJ250" s="186">
        <v>20</v>
      </c>
      <c r="BK250" s="176" t="s">
        <v>116</v>
      </c>
      <c r="BL250" s="508"/>
      <c r="BM250" s="508"/>
      <c r="BN250" s="508"/>
      <c r="BO250" s="138">
        <v>4.9000000000000004</v>
      </c>
      <c r="BP250" s="274">
        <v>1.5816326530612244</v>
      </c>
      <c r="BQ250" s="138">
        <v>1</v>
      </c>
      <c r="BR250" s="138">
        <v>3</v>
      </c>
      <c r="BS250" s="130" t="s">
        <v>97</v>
      </c>
      <c r="BT250" s="130" t="s">
        <v>98</v>
      </c>
      <c r="BU250" s="130">
        <v>17</v>
      </c>
      <c r="BV250" s="176" t="s">
        <v>116</v>
      </c>
    </row>
    <row r="251" spans="1:74">
      <c r="A251" s="203">
        <v>4.7</v>
      </c>
      <c r="B251" s="273">
        <v>1.6489361702127658</v>
      </c>
      <c r="C251" s="195">
        <v>2</v>
      </c>
      <c r="D251" s="195">
        <v>3</v>
      </c>
      <c r="E251" s="186" t="s">
        <v>96</v>
      </c>
      <c r="F251" s="186" t="s">
        <v>98</v>
      </c>
      <c r="G251" s="186">
        <v>10</v>
      </c>
      <c r="H251" s="176" t="s">
        <v>122</v>
      </c>
      <c r="AS251" s="138">
        <v>5.9</v>
      </c>
      <c r="AT251" s="274">
        <v>1.3135593220338981</v>
      </c>
      <c r="AU251" s="138">
        <v>1</v>
      </c>
      <c r="AV251" s="138">
        <v>3</v>
      </c>
      <c r="AW251" s="130" t="s">
        <v>97</v>
      </c>
      <c r="AX251" s="130" t="s">
        <v>98</v>
      </c>
      <c r="AY251" s="186">
        <v>20</v>
      </c>
      <c r="AZ251" s="176" t="s">
        <v>116</v>
      </c>
      <c r="BD251" s="138">
        <v>16.8</v>
      </c>
      <c r="BE251" s="274">
        <v>0.80952380952380942</v>
      </c>
      <c r="BF251" s="138">
        <v>3</v>
      </c>
      <c r="BG251" s="138">
        <v>5</v>
      </c>
      <c r="BH251" s="130" t="s">
        <v>96</v>
      </c>
      <c r="BI251" s="130" t="s">
        <v>99</v>
      </c>
      <c r="BJ251" s="186">
        <v>20</v>
      </c>
      <c r="BK251" s="176" t="s">
        <v>116</v>
      </c>
      <c r="BL251" s="508"/>
      <c r="BM251" s="508"/>
      <c r="BN251" s="508"/>
      <c r="BO251" s="138">
        <v>6.2</v>
      </c>
      <c r="BP251" s="274">
        <v>1.25</v>
      </c>
      <c r="BQ251" s="138">
        <v>1</v>
      </c>
      <c r="BR251" s="138">
        <v>3</v>
      </c>
      <c r="BS251" s="130" t="s">
        <v>97</v>
      </c>
      <c r="BT251" s="130" t="s">
        <v>98</v>
      </c>
      <c r="BU251" s="130">
        <v>17</v>
      </c>
      <c r="BV251" s="176" t="s">
        <v>116</v>
      </c>
    </row>
    <row r="252" spans="1:74">
      <c r="A252" s="203">
        <v>8.1999999999999993</v>
      </c>
      <c r="B252" s="273">
        <v>0.94512195121951226</v>
      </c>
      <c r="C252" s="195">
        <v>2</v>
      </c>
      <c r="D252" s="195">
        <v>3</v>
      </c>
      <c r="E252" s="186" t="s">
        <v>96</v>
      </c>
      <c r="F252" s="186" t="s">
        <v>98</v>
      </c>
      <c r="G252" s="186">
        <v>10</v>
      </c>
      <c r="H252" s="176" t="s">
        <v>122</v>
      </c>
      <c r="AS252" s="138">
        <v>5.0999999999999996</v>
      </c>
      <c r="AT252" s="274">
        <v>1.5196078431372551</v>
      </c>
      <c r="AU252" s="138">
        <v>1</v>
      </c>
      <c r="AV252" s="138">
        <v>3</v>
      </c>
      <c r="AW252" s="130" t="s">
        <v>97</v>
      </c>
      <c r="AX252" s="130" t="s">
        <v>98</v>
      </c>
      <c r="AY252" s="186">
        <v>20</v>
      </c>
      <c r="AZ252" s="176" t="s">
        <v>116</v>
      </c>
      <c r="BD252" s="203">
        <v>6.2</v>
      </c>
      <c r="BE252" s="273">
        <v>1.25</v>
      </c>
      <c r="BF252" s="195">
        <v>1</v>
      </c>
      <c r="BG252" s="195">
        <v>3</v>
      </c>
      <c r="BH252" s="186" t="s">
        <v>114</v>
      </c>
      <c r="BI252" s="186" t="s">
        <v>98</v>
      </c>
      <c r="BJ252" s="130">
        <v>7</v>
      </c>
      <c r="BK252" s="176" t="s">
        <v>122</v>
      </c>
      <c r="BL252" s="508"/>
      <c r="BM252" s="508"/>
      <c r="BN252" s="508"/>
      <c r="BO252" s="138">
        <v>8.6</v>
      </c>
      <c r="BP252" s="274">
        <v>0.90116279069767447</v>
      </c>
      <c r="BQ252" s="138">
        <v>1</v>
      </c>
      <c r="BR252" s="138">
        <v>4</v>
      </c>
      <c r="BS252" s="130" t="s">
        <v>97</v>
      </c>
      <c r="BT252" s="130" t="s">
        <v>98</v>
      </c>
      <c r="BU252" s="130">
        <v>17</v>
      </c>
      <c r="BV252" s="176" t="s">
        <v>116</v>
      </c>
    </row>
    <row r="253" spans="1:74">
      <c r="A253" s="203">
        <v>6</v>
      </c>
      <c r="B253" s="273">
        <v>1.2916666666666667</v>
      </c>
      <c r="C253" s="195">
        <v>1</v>
      </c>
      <c r="D253" s="195">
        <v>3</v>
      </c>
      <c r="E253" s="186" t="s">
        <v>96</v>
      </c>
      <c r="F253" s="186" t="s">
        <v>98</v>
      </c>
      <c r="G253" s="186">
        <v>10</v>
      </c>
      <c r="H253" s="176" t="s">
        <v>122</v>
      </c>
      <c r="AS253" s="138">
        <v>5.4</v>
      </c>
      <c r="AT253" s="274">
        <v>1.4351851851851851</v>
      </c>
      <c r="AU253" s="138">
        <v>1</v>
      </c>
      <c r="AV253" s="138">
        <v>3</v>
      </c>
      <c r="AW253" s="130" t="s">
        <v>97</v>
      </c>
      <c r="AX253" s="130" t="s">
        <v>98</v>
      </c>
      <c r="AY253" s="186">
        <v>20</v>
      </c>
      <c r="AZ253" s="176" t="s">
        <v>116</v>
      </c>
      <c r="BD253" s="206">
        <v>6.9</v>
      </c>
      <c r="BE253" s="273">
        <v>1.1231884057971013</v>
      </c>
      <c r="BF253" s="212">
        <v>2</v>
      </c>
      <c r="BG253" s="212">
        <v>3</v>
      </c>
      <c r="BH253" s="278" t="s">
        <v>96</v>
      </c>
      <c r="BI253" s="278" t="s">
        <v>98</v>
      </c>
      <c r="BJ253" s="186">
        <v>8</v>
      </c>
      <c r="BK253" s="176" t="s">
        <v>122</v>
      </c>
      <c r="BL253" s="508"/>
      <c r="BM253" s="508"/>
      <c r="BN253" s="508"/>
      <c r="BO253" s="138">
        <v>4.0999999999999996</v>
      </c>
      <c r="BP253" s="274">
        <v>1.8902439024390245</v>
      </c>
      <c r="BQ253" s="138">
        <v>1</v>
      </c>
      <c r="BR253" s="138">
        <v>3</v>
      </c>
      <c r="BS253" s="130" t="s">
        <v>97</v>
      </c>
      <c r="BT253" s="130" t="s">
        <v>98</v>
      </c>
      <c r="BU253" s="130">
        <v>17</v>
      </c>
      <c r="BV253" s="176" t="s">
        <v>116</v>
      </c>
    </row>
    <row r="254" spans="1:74">
      <c r="A254" s="204">
        <v>5.7</v>
      </c>
      <c r="B254" s="274">
        <v>1.3596491228070176</v>
      </c>
      <c r="C254" s="138">
        <v>2</v>
      </c>
      <c r="D254" s="138">
        <v>3</v>
      </c>
      <c r="E254" s="130" t="s">
        <v>96</v>
      </c>
      <c r="F254" s="130" t="s">
        <v>98</v>
      </c>
      <c r="G254" s="186">
        <v>10</v>
      </c>
      <c r="H254" s="176" t="s">
        <v>122</v>
      </c>
      <c r="AS254" s="138">
        <v>6</v>
      </c>
      <c r="AT254" s="274">
        <v>1.2916666666666667</v>
      </c>
      <c r="AU254" s="138">
        <v>1</v>
      </c>
      <c r="AV254" s="138">
        <v>3</v>
      </c>
      <c r="AW254" s="130" t="s">
        <v>97</v>
      </c>
      <c r="AX254" s="130" t="s">
        <v>98</v>
      </c>
      <c r="AY254" s="186">
        <v>20</v>
      </c>
      <c r="AZ254" s="176" t="s">
        <v>116</v>
      </c>
      <c r="BD254" s="207">
        <v>7.1</v>
      </c>
      <c r="BE254" s="274">
        <v>1.091549295774648</v>
      </c>
      <c r="BF254" s="213">
        <v>3</v>
      </c>
      <c r="BG254" s="213">
        <v>3</v>
      </c>
      <c r="BH254" s="279" t="s">
        <v>96</v>
      </c>
      <c r="BI254" s="279" t="s">
        <v>98</v>
      </c>
      <c r="BJ254" s="186">
        <v>8</v>
      </c>
      <c r="BK254" s="176" t="s">
        <v>122</v>
      </c>
      <c r="BL254" s="508"/>
      <c r="BM254" s="508"/>
      <c r="BN254" s="508"/>
      <c r="BO254" s="138">
        <v>5.6</v>
      </c>
      <c r="BP254" s="274">
        <v>1.3839285714285716</v>
      </c>
      <c r="BQ254" s="138">
        <v>1</v>
      </c>
      <c r="BR254" s="138">
        <v>3</v>
      </c>
      <c r="BS254" s="130" t="s">
        <v>97</v>
      </c>
      <c r="BT254" s="130" t="s">
        <v>98</v>
      </c>
      <c r="BU254" s="130">
        <v>17</v>
      </c>
      <c r="BV254" s="176" t="s">
        <v>116</v>
      </c>
    </row>
    <row r="255" spans="1:74">
      <c r="A255" s="204">
        <v>6</v>
      </c>
      <c r="B255" s="274">
        <v>1.2916666666666667</v>
      </c>
      <c r="C255" s="138">
        <v>3</v>
      </c>
      <c r="D255" s="138">
        <v>3</v>
      </c>
      <c r="E255" s="130" t="s">
        <v>96</v>
      </c>
      <c r="F255" s="130" t="s">
        <v>98</v>
      </c>
      <c r="G255" s="186">
        <v>10</v>
      </c>
      <c r="H255" s="176" t="s">
        <v>122</v>
      </c>
      <c r="AS255" s="138">
        <v>3.7</v>
      </c>
      <c r="AT255" s="274">
        <v>2.0945945945945943</v>
      </c>
      <c r="AU255" s="138">
        <v>1</v>
      </c>
      <c r="AV255" s="138">
        <v>3</v>
      </c>
      <c r="AW255" s="130" t="s">
        <v>97</v>
      </c>
      <c r="AX255" s="130" t="s">
        <v>98</v>
      </c>
      <c r="AY255" s="186">
        <v>20</v>
      </c>
      <c r="AZ255" s="176" t="s">
        <v>116</v>
      </c>
      <c r="BD255" s="206">
        <v>9.4</v>
      </c>
      <c r="BE255" s="273">
        <v>1.4468085106382977</v>
      </c>
      <c r="BF255" s="212">
        <v>2</v>
      </c>
      <c r="BG255" s="212">
        <v>3</v>
      </c>
      <c r="BH255" s="278" t="s">
        <v>96</v>
      </c>
      <c r="BI255" s="278" t="s">
        <v>98</v>
      </c>
      <c r="BJ255" s="186">
        <v>8</v>
      </c>
      <c r="BK255" s="176" t="s">
        <v>122</v>
      </c>
      <c r="BL255" s="508"/>
      <c r="BM255" s="508"/>
      <c r="BN255" s="508"/>
      <c r="BO255" s="138">
        <v>5.8</v>
      </c>
      <c r="BP255" s="274">
        <v>1.3362068965517242</v>
      </c>
      <c r="BQ255" s="138">
        <v>1</v>
      </c>
      <c r="BR255" s="138">
        <v>3</v>
      </c>
      <c r="BS255" s="130" t="s">
        <v>97</v>
      </c>
      <c r="BT255" s="130" t="s">
        <v>98</v>
      </c>
      <c r="BU255" s="130">
        <v>17</v>
      </c>
      <c r="BV255" s="176" t="s">
        <v>116</v>
      </c>
    </row>
    <row r="256" spans="1:74">
      <c r="A256" s="204">
        <v>13.3</v>
      </c>
      <c r="B256" s="274">
        <v>0.58270676691729317</v>
      </c>
      <c r="C256" s="138">
        <v>2</v>
      </c>
      <c r="D256" s="138">
        <v>3</v>
      </c>
      <c r="E256" s="130" t="s">
        <v>96</v>
      </c>
      <c r="F256" s="130" t="s">
        <v>98</v>
      </c>
      <c r="G256" s="186">
        <v>10</v>
      </c>
      <c r="H256" s="176" t="s">
        <v>122</v>
      </c>
      <c r="AS256" s="138">
        <v>5.0999999999999996</v>
      </c>
      <c r="AT256" s="274">
        <v>1.5196078431372551</v>
      </c>
      <c r="AU256" s="138">
        <v>1</v>
      </c>
      <c r="AV256" s="138">
        <v>3</v>
      </c>
      <c r="AW256" s="130" t="s">
        <v>97</v>
      </c>
      <c r="AX256" s="130" t="s">
        <v>98</v>
      </c>
      <c r="AY256" s="186">
        <v>20</v>
      </c>
      <c r="AZ256" s="176" t="s">
        <v>116</v>
      </c>
      <c r="BD256" s="203">
        <v>6.7</v>
      </c>
      <c r="BE256" s="273">
        <v>1.1567164179104477</v>
      </c>
      <c r="BF256" s="195">
        <v>12</v>
      </c>
      <c r="BG256" s="195">
        <v>3</v>
      </c>
      <c r="BH256" s="186" t="s">
        <v>114</v>
      </c>
      <c r="BI256" s="186" t="s">
        <v>99</v>
      </c>
      <c r="BJ256" s="186">
        <v>10</v>
      </c>
      <c r="BK256" s="176" t="s">
        <v>122</v>
      </c>
      <c r="BL256" s="508"/>
      <c r="BM256" s="508"/>
      <c r="BN256" s="508"/>
      <c r="BO256" s="138">
        <v>6.1</v>
      </c>
      <c r="BP256" s="274">
        <v>1.2704918032786885</v>
      </c>
      <c r="BQ256" s="138">
        <v>1</v>
      </c>
      <c r="BR256" s="138">
        <v>3</v>
      </c>
      <c r="BS256" s="130" t="s">
        <v>97</v>
      </c>
      <c r="BT256" s="130" t="s">
        <v>98</v>
      </c>
      <c r="BU256" s="130">
        <v>17</v>
      </c>
      <c r="BV256" s="176" t="s">
        <v>116</v>
      </c>
    </row>
    <row r="257" spans="1:74">
      <c r="A257" s="204">
        <v>5.7</v>
      </c>
      <c r="B257" s="274">
        <v>1.3596491228070176</v>
      </c>
      <c r="C257" s="138">
        <v>2</v>
      </c>
      <c r="D257" s="138">
        <v>3</v>
      </c>
      <c r="E257" s="130" t="s">
        <v>96</v>
      </c>
      <c r="F257" s="130" t="s">
        <v>98</v>
      </c>
      <c r="G257" s="186">
        <v>10</v>
      </c>
      <c r="H257" s="176" t="s">
        <v>122</v>
      </c>
      <c r="AS257" s="138">
        <v>5.5</v>
      </c>
      <c r="AT257" s="274">
        <v>1.4090909090909092</v>
      </c>
      <c r="AU257" s="138">
        <v>1</v>
      </c>
      <c r="AV257" s="138">
        <v>3</v>
      </c>
      <c r="AW257" s="130" t="s">
        <v>97</v>
      </c>
      <c r="AX257" s="130" t="s">
        <v>98</v>
      </c>
      <c r="AY257" s="186">
        <v>20</v>
      </c>
      <c r="AZ257" s="176" t="s">
        <v>116</v>
      </c>
      <c r="BD257" s="203">
        <v>8.6</v>
      </c>
      <c r="BE257" s="273">
        <v>0.90116279069767447</v>
      </c>
      <c r="BF257" s="195">
        <v>2</v>
      </c>
      <c r="BG257" s="195">
        <v>3</v>
      </c>
      <c r="BH257" s="186" t="s">
        <v>96</v>
      </c>
      <c r="BI257" s="186" t="s">
        <v>98</v>
      </c>
      <c r="BJ257" s="186">
        <v>10</v>
      </c>
      <c r="BK257" s="176" t="s">
        <v>122</v>
      </c>
      <c r="BL257" s="508"/>
      <c r="BM257" s="508"/>
      <c r="BN257" s="508"/>
      <c r="BO257" s="138">
        <v>5.3</v>
      </c>
      <c r="BP257" s="274">
        <v>1.4622641509433962</v>
      </c>
      <c r="BQ257" s="138">
        <v>2</v>
      </c>
      <c r="BR257" s="138">
        <v>3</v>
      </c>
      <c r="BS257" s="130" t="s">
        <v>97</v>
      </c>
      <c r="BT257" s="130" t="s">
        <v>98</v>
      </c>
      <c r="BU257" s="130">
        <v>17</v>
      </c>
      <c r="BV257" s="176" t="s">
        <v>116</v>
      </c>
    </row>
    <row r="258" spans="1:74">
      <c r="A258" s="204">
        <v>6</v>
      </c>
      <c r="B258" s="274">
        <v>1.2916666666666667</v>
      </c>
      <c r="C258" s="138">
        <v>2</v>
      </c>
      <c r="D258" s="138">
        <v>3</v>
      </c>
      <c r="E258" s="130" t="s">
        <v>96</v>
      </c>
      <c r="F258" s="130" t="s">
        <v>98</v>
      </c>
      <c r="G258" s="186">
        <v>10</v>
      </c>
      <c r="H258" s="176" t="s">
        <v>122</v>
      </c>
      <c r="AS258" s="138">
        <v>3.9</v>
      </c>
      <c r="AT258" s="274">
        <v>1.9871794871794872</v>
      </c>
      <c r="AU258" s="138">
        <v>1</v>
      </c>
      <c r="AV258" s="138">
        <v>3</v>
      </c>
      <c r="AW258" s="130" t="s">
        <v>97</v>
      </c>
      <c r="AX258" s="130" t="s">
        <v>98</v>
      </c>
      <c r="AY258" s="186">
        <v>20</v>
      </c>
      <c r="AZ258" s="176" t="s">
        <v>116</v>
      </c>
      <c r="BD258" s="203">
        <v>4.7</v>
      </c>
      <c r="BE258" s="273">
        <v>1.6489361702127658</v>
      </c>
      <c r="BF258" s="195">
        <v>2</v>
      </c>
      <c r="BG258" s="195">
        <v>3</v>
      </c>
      <c r="BH258" s="186" t="s">
        <v>96</v>
      </c>
      <c r="BI258" s="186" t="s">
        <v>98</v>
      </c>
      <c r="BJ258" s="186">
        <v>10</v>
      </c>
      <c r="BK258" s="176" t="s">
        <v>122</v>
      </c>
      <c r="BL258" s="508"/>
      <c r="BM258" s="508"/>
      <c r="BN258" s="508"/>
      <c r="BO258" s="138">
        <v>6.7</v>
      </c>
      <c r="BP258" s="274">
        <v>1.1567164179104477</v>
      </c>
      <c r="BQ258" s="138">
        <v>1</v>
      </c>
      <c r="BR258" s="138">
        <v>3</v>
      </c>
      <c r="BS258" s="130" t="s">
        <v>97</v>
      </c>
      <c r="BT258" s="130" t="s">
        <v>98</v>
      </c>
      <c r="BU258" s="130">
        <v>17</v>
      </c>
      <c r="BV258" s="176" t="s">
        <v>116</v>
      </c>
    </row>
    <row r="259" spans="1:74">
      <c r="A259" s="204">
        <v>9.1999999999999993</v>
      </c>
      <c r="B259" s="274">
        <v>0.84239130434782616</v>
      </c>
      <c r="C259" s="138">
        <v>2</v>
      </c>
      <c r="D259" s="138">
        <v>4</v>
      </c>
      <c r="E259" s="130" t="s">
        <v>96</v>
      </c>
      <c r="F259" s="130" t="s">
        <v>98</v>
      </c>
      <c r="G259" s="186">
        <v>10</v>
      </c>
      <c r="H259" s="176" t="s">
        <v>122</v>
      </c>
      <c r="AS259" s="195">
        <v>12</v>
      </c>
      <c r="AT259" s="273">
        <v>1.1333333333333333</v>
      </c>
      <c r="AU259" s="195">
        <v>2</v>
      </c>
      <c r="AV259" s="195">
        <v>3</v>
      </c>
      <c r="AW259" s="186" t="s">
        <v>97</v>
      </c>
      <c r="AX259" s="186" t="s">
        <v>98</v>
      </c>
      <c r="AY259" s="186">
        <v>20</v>
      </c>
      <c r="AZ259" s="176" t="s">
        <v>116</v>
      </c>
      <c r="BD259" s="203">
        <v>8.1999999999999993</v>
      </c>
      <c r="BE259" s="273">
        <v>0.94512195121951226</v>
      </c>
      <c r="BF259" s="195">
        <v>2</v>
      </c>
      <c r="BG259" s="195">
        <v>3</v>
      </c>
      <c r="BH259" s="186" t="s">
        <v>96</v>
      </c>
      <c r="BI259" s="186" t="s">
        <v>98</v>
      </c>
      <c r="BJ259" s="186">
        <v>10</v>
      </c>
      <c r="BK259" s="176" t="s">
        <v>122</v>
      </c>
      <c r="BL259" s="508"/>
      <c r="BM259" s="508"/>
      <c r="BN259" s="508"/>
      <c r="BO259" s="138">
        <v>7.9</v>
      </c>
      <c r="BP259" s="274">
        <v>0.98101265822784811</v>
      </c>
      <c r="BQ259" s="138">
        <v>1</v>
      </c>
      <c r="BR259" s="138">
        <v>4</v>
      </c>
      <c r="BS259" s="130" t="s">
        <v>97</v>
      </c>
      <c r="BT259" s="130" t="s">
        <v>98</v>
      </c>
      <c r="BU259" s="130">
        <v>17</v>
      </c>
      <c r="BV259" s="176" t="s">
        <v>116</v>
      </c>
    </row>
    <row r="260" spans="1:74">
      <c r="A260" s="204">
        <v>9.1</v>
      </c>
      <c r="B260" s="274">
        <v>0.85164835164835173</v>
      </c>
      <c r="C260" s="138">
        <v>2</v>
      </c>
      <c r="D260" s="138">
        <v>3</v>
      </c>
      <c r="E260" s="130" t="s">
        <v>96</v>
      </c>
      <c r="F260" s="130" t="s">
        <v>98</v>
      </c>
      <c r="G260" s="186">
        <v>10</v>
      </c>
      <c r="H260" s="176" t="s">
        <v>122</v>
      </c>
      <c r="AS260" s="138">
        <v>7.5</v>
      </c>
      <c r="AT260" s="274">
        <v>1.8133333333333332</v>
      </c>
      <c r="AU260" s="138">
        <v>1</v>
      </c>
      <c r="AV260" s="138">
        <v>3</v>
      </c>
      <c r="AW260" s="130" t="s">
        <v>97</v>
      </c>
      <c r="AX260" s="130" t="s">
        <v>98</v>
      </c>
      <c r="AY260" s="186">
        <v>20</v>
      </c>
      <c r="AZ260" s="176" t="s">
        <v>116</v>
      </c>
      <c r="BD260" s="203">
        <v>6</v>
      </c>
      <c r="BE260" s="273">
        <v>1.2916666666666667</v>
      </c>
      <c r="BF260" s="195">
        <v>1</v>
      </c>
      <c r="BG260" s="195">
        <v>3</v>
      </c>
      <c r="BH260" s="186" t="s">
        <v>96</v>
      </c>
      <c r="BI260" s="186" t="s">
        <v>98</v>
      </c>
      <c r="BJ260" s="186">
        <v>10</v>
      </c>
      <c r="BK260" s="176" t="s">
        <v>122</v>
      </c>
      <c r="BL260" s="508"/>
      <c r="BM260" s="508"/>
      <c r="BN260" s="508"/>
      <c r="BO260" s="138">
        <v>4.4000000000000004</v>
      </c>
      <c r="BP260" s="274">
        <v>1.7613636363636362</v>
      </c>
      <c r="BQ260" s="138">
        <v>1</v>
      </c>
      <c r="BR260" s="138">
        <v>3</v>
      </c>
      <c r="BS260" s="130" t="s">
        <v>97</v>
      </c>
      <c r="BT260" s="130" t="s">
        <v>98</v>
      </c>
      <c r="BU260" s="130">
        <v>17</v>
      </c>
      <c r="BV260" s="176" t="s">
        <v>116</v>
      </c>
    </row>
    <row r="261" spans="1:74">
      <c r="A261" s="203">
        <v>17.5</v>
      </c>
      <c r="B261" s="273">
        <v>0.77714285714285714</v>
      </c>
      <c r="C261" s="195">
        <v>2</v>
      </c>
      <c r="D261" s="195">
        <v>3</v>
      </c>
      <c r="E261" s="186" t="s">
        <v>114</v>
      </c>
      <c r="F261" s="186" t="s">
        <v>98</v>
      </c>
      <c r="G261" s="186">
        <v>10</v>
      </c>
      <c r="H261" s="176" t="s">
        <v>122</v>
      </c>
      <c r="AS261" s="138">
        <v>10.5</v>
      </c>
      <c r="AT261" s="274">
        <v>1.2952380952380953</v>
      </c>
      <c r="AU261" s="138">
        <v>1</v>
      </c>
      <c r="AV261" s="138">
        <v>2</v>
      </c>
      <c r="AW261" s="130" t="s">
        <v>97</v>
      </c>
      <c r="AX261" s="130" t="s">
        <v>98</v>
      </c>
      <c r="AY261" s="186">
        <v>20</v>
      </c>
      <c r="AZ261" s="176" t="s">
        <v>116</v>
      </c>
      <c r="BD261" s="204">
        <v>5.7</v>
      </c>
      <c r="BE261" s="274">
        <v>1.3596491228070176</v>
      </c>
      <c r="BF261" s="138">
        <v>2</v>
      </c>
      <c r="BG261" s="138">
        <v>3</v>
      </c>
      <c r="BH261" s="130" t="s">
        <v>96</v>
      </c>
      <c r="BI261" s="130" t="s">
        <v>98</v>
      </c>
      <c r="BJ261" s="186">
        <v>10</v>
      </c>
      <c r="BK261" s="176" t="s">
        <v>122</v>
      </c>
      <c r="BL261" s="508"/>
      <c r="BM261" s="508"/>
      <c r="BN261" s="508"/>
      <c r="BO261" s="138">
        <v>6.2</v>
      </c>
      <c r="BP261" s="274">
        <v>1.25</v>
      </c>
      <c r="BQ261" s="138">
        <v>3</v>
      </c>
      <c r="BR261" s="138">
        <v>3</v>
      </c>
      <c r="BS261" s="130" t="s">
        <v>97</v>
      </c>
      <c r="BT261" s="130" t="s">
        <v>112</v>
      </c>
      <c r="BU261" s="130">
        <v>17</v>
      </c>
      <c r="BV261" s="176" t="s">
        <v>116</v>
      </c>
    </row>
    <row r="262" spans="1:74">
      <c r="A262" s="203">
        <v>8.3000000000000007</v>
      </c>
      <c r="B262" s="273">
        <v>1.6385542168674696</v>
      </c>
      <c r="C262" s="195">
        <v>2</v>
      </c>
      <c r="D262" s="195">
        <v>3</v>
      </c>
      <c r="E262" s="186" t="s">
        <v>96</v>
      </c>
      <c r="F262" s="186" t="s">
        <v>98</v>
      </c>
      <c r="G262" s="186">
        <v>10</v>
      </c>
      <c r="H262" s="176" t="s">
        <v>122</v>
      </c>
      <c r="AS262" s="138">
        <v>7.5</v>
      </c>
      <c r="AT262" s="274">
        <v>1.8133333333333332</v>
      </c>
      <c r="AU262" s="138">
        <v>1</v>
      </c>
      <c r="AV262" s="138">
        <v>3</v>
      </c>
      <c r="AW262" s="130" t="s">
        <v>97</v>
      </c>
      <c r="AX262" s="130" t="s">
        <v>98</v>
      </c>
      <c r="AY262" s="186">
        <v>20</v>
      </c>
      <c r="AZ262" s="176" t="s">
        <v>116</v>
      </c>
      <c r="BD262" s="204">
        <v>6</v>
      </c>
      <c r="BE262" s="274">
        <v>1.2916666666666667</v>
      </c>
      <c r="BF262" s="138">
        <v>3</v>
      </c>
      <c r="BG262" s="138">
        <v>3</v>
      </c>
      <c r="BH262" s="130" t="s">
        <v>96</v>
      </c>
      <c r="BI262" s="130" t="s">
        <v>98</v>
      </c>
      <c r="BJ262" s="186">
        <v>10</v>
      </c>
      <c r="BK262" s="176" t="s">
        <v>122</v>
      </c>
      <c r="BL262" s="508"/>
      <c r="BM262" s="508"/>
      <c r="BN262" s="508"/>
      <c r="BO262" s="138">
        <v>5.6</v>
      </c>
      <c r="BP262" s="274">
        <v>1.3839285714285716</v>
      </c>
      <c r="BQ262" s="138">
        <v>1</v>
      </c>
      <c r="BR262" s="138">
        <v>3</v>
      </c>
      <c r="BS262" s="130" t="s">
        <v>97</v>
      </c>
      <c r="BT262" s="130" t="s">
        <v>98</v>
      </c>
      <c r="BU262" s="130">
        <v>17</v>
      </c>
      <c r="BV262" s="176" t="s">
        <v>116</v>
      </c>
    </row>
    <row r="263" spans="1:74">
      <c r="A263" s="203">
        <v>7.7</v>
      </c>
      <c r="B263" s="273">
        <v>1.7662337662337662</v>
      </c>
      <c r="C263" s="195">
        <v>6</v>
      </c>
      <c r="D263" s="195">
        <v>3</v>
      </c>
      <c r="E263" s="186" t="s">
        <v>96</v>
      </c>
      <c r="F263" s="186" t="s">
        <v>98</v>
      </c>
      <c r="G263" s="186">
        <v>10</v>
      </c>
      <c r="H263" s="176" t="s">
        <v>122</v>
      </c>
      <c r="AS263" s="138">
        <v>11</v>
      </c>
      <c r="AT263" s="274">
        <v>1.2363636363636363</v>
      </c>
      <c r="AU263" s="138">
        <v>1</v>
      </c>
      <c r="AV263" s="138">
        <v>3</v>
      </c>
      <c r="AW263" s="130" t="s">
        <v>97</v>
      </c>
      <c r="AX263" s="130" t="s">
        <v>98</v>
      </c>
      <c r="AY263" s="186">
        <v>20</v>
      </c>
      <c r="AZ263" s="176" t="s">
        <v>116</v>
      </c>
      <c r="BD263" s="204">
        <v>5.8</v>
      </c>
      <c r="BE263" s="274">
        <v>1.3362068965517242</v>
      </c>
      <c r="BF263" s="138">
        <v>21</v>
      </c>
      <c r="BG263" s="138">
        <v>3</v>
      </c>
      <c r="BH263" s="130" t="s">
        <v>96</v>
      </c>
      <c r="BI263" s="130" t="s">
        <v>98</v>
      </c>
      <c r="BJ263" s="186">
        <v>10</v>
      </c>
      <c r="BK263" s="176" t="s">
        <v>122</v>
      </c>
      <c r="BL263" s="508"/>
      <c r="BM263" s="508"/>
      <c r="BN263" s="508"/>
      <c r="BO263" s="138">
        <v>5.8</v>
      </c>
      <c r="BP263" s="274">
        <v>1.3362068965517242</v>
      </c>
      <c r="BQ263" s="138">
        <v>1</v>
      </c>
      <c r="BR263" s="138">
        <v>3</v>
      </c>
      <c r="BS263" s="130" t="s">
        <v>97</v>
      </c>
      <c r="BT263" s="130" t="s">
        <v>99</v>
      </c>
      <c r="BU263" s="130">
        <v>17</v>
      </c>
      <c r="BV263" s="176" t="s">
        <v>116</v>
      </c>
    </row>
    <row r="264" spans="1:74">
      <c r="A264" s="203">
        <v>14.2</v>
      </c>
      <c r="B264" s="273">
        <v>0.95774647887323949</v>
      </c>
      <c r="C264" s="195">
        <v>2</v>
      </c>
      <c r="D264" s="195">
        <v>3</v>
      </c>
      <c r="E264" s="186" t="s">
        <v>96</v>
      </c>
      <c r="F264" s="186" t="s">
        <v>98</v>
      </c>
      <c r="G264" s="186">
        <v>10</v>
      </c>
      <c r="H264" s="176" t="s">
        <v>122</v>
      </c>
      <c r="AS264" s="138">
        <v>6.2</v>
      </c>
      <c r="AT264" s="274">
        <v>2.193548387096774</v>
      </c>
      <c r="AU264" s="138">
        <v>1</v>
      </c>
      <c r="AV264" s="138">
        <v>3</v>
      </c>
      <c r="AW264" s="130" t="s">
        <v>97</v>
      </c>
      <c r="AX264" s="130" t="s">
        <v>98</v>
      </c>
      <c r="AY264" s="186">
        <v>20</v>
      </c>
      <c r="AZ264" s="176" t="s">
        <v>116</v>
      </c>
      <c r="BD264" s="204">
        <v>13.3</v>
      </c>
      <c r="BE264" s="274">
        <v>0.58270676691729317</v>
      </c>
      <c r="BF264" s="138">
        <v>2</v>
      </c>
      <c r="BG264" s="138">
        <v>3</v>
      </c>
      <c r="BH264" s="130" t="s">
        <v>96</v>
      </c>
      <c r="BI264" s="130" t="s">
        <v>98</v>
      </c>
      <c r="BJ264" s="186">
        <v>10</v>
      </c>
      <c r="BK264" s="176" t="s">
        <v>122</v>
      </c>
      <c r="BL264" s="508"/>
      <c r="BM264" s="508"/>
      <c r="BN264" s="508"/>
      <c r="BO264" s="138">
        <v>4.5999999999999996</v>
      </c>
      <c r="BP264" s="274">
        <v>1.6847826086956523</v>
      </c>
      <c r="BQ264" s="138">
        <v>1</v>
      </c>
      <c r="BR264" s="138">
        <v>3</v>
      </c>
      <c r="BS264" s="130" t="s">
        <v>97</v>
      </c>
      <c r="BT264" s="130" t="s">
        <v>98</v>
      </c>
      <c r="BU264" s="130">
        <v>17</v>
      </c>
      <c r="BV264" s="176" t="s">
        <v>116</v>
      </c>
    </row>
    <row r="265" spans="1:74">
      <c r="A265" s="203">
        <v>12.4</v>
      </c>
      <c r="B265" s="273">
        <v>1.096774193548387</v>
      </c>
      <c r="C265" s="195">
        <v>4</v>
      </c>
      <c r="D265" s="195">
        <v>3</v>
      </c>
      <c r="E265" s="186" t="s">
        <v>96</v>
      </c>
      <c r="F265" s="186" t="s">
        <v>99</v>
      </c>
      <c r="G265" s="186">
        <v>10</v>
      </c>
      <c r="H265" s="176" t="s">
        <v>122</v>
      </c>
      <c r="AS265" s="138">
        <v>5.7</v>
      </c>
      <c r="AT265" s="274">
        <v>2.3859649122807016</v>
      </c>
      <c r="AU265" s="138">
        <v>2</v>
      </c>
      <c r="AV265" s="138">
        <v>3</v>
      </c>
      <c r="AW265" s="130" t="s">
        <v>97</v>
      </c>
      <c r="AX265" s="130" t="s">
        <v>98</v>
      </c>
      <c r="AY265" s="186">
        <v>20</v>
      </c>
      <c r="AZ265" s="176" t="s">
        <v>116</v>
      </c>
      <c r="BD265" s="204">
        <v>5.7</v>
      </c>
      <c r="BE265" s="274">
        <v>1.3596491228070176</v>
      </c>
      <c r="BF265" s="138">
        <v>2</v>
      </c>
      <c r="BG265" s="138">
        <v>3</v>
      </c>
      <c r="BH265" s="130" t="s">
        <v>96</v>
      </c>
      <c r="BI265" s="130" t="s">
        <v>98</v>
      </c>
      <c r="BJ265" s="186">
        <v>10</v>
      </c>
      <c r="BK265" s="176" t="s">
        <v>122</v>
      </c>
      <c r="BL265" s="508"/>
      <c r="BM265" s="508"/>
      <c r="BN265" s="508"/>
      <c r="BO265" s="138">
        <v>5.4</v>
      </c>
      <c r="BP265" s="274">
        <v>1.4351851851851851</v>
      </c>
      <c r="BQ265" s="138">
        <v>1</v>
      </c>
      <c r="BR265" s="138">
        <v>3</v>
      </c>
      <c r="BS265" s="130" t="s">
        <v>97</v>
      </c>
      <c r="BT265" s="130" t="s">
        <v>98</v>
      </c>
      <c r="BU265" s="130">
        <v>17</v>
      </c>
      <c r="BV265" s="176" t="s">
        <v>116</v>
      </c>
    </row>
    <row r="266" spans="1:74">
      <c r="A266" s="204">
        <v>20</v>
      </c>
      <c r="B266" s="274">
        <v>0.67999999999999994</v>
      </c>
      <c r="C266" s="138">
        <v>2</v>
      </c>
      <c r="D266" s="138">
        <v>3</v>
      </c>
      <c r="E266" s="130" t="s">
        <v>96</v>
      </c>
      <c r="F266" s="130" t="s">
        <v>98</v>
      </c>
      <c r="G266" s="186">
        <v>10</v>
      </c>
      <c r="H266" s="176" t="s">
        <v>122</v>
      </c>
      <c r="AS266" s="138">
        <v>8.1</v>
      </c>
      <c r="AT266" s="274">
        <v>1.6790123456790125</v>
      </c>
      <c r="AU266" s="138">
        <v>1</v>
      </c>
      <c r="AV266" s="138">
        <v>3</v>
      </c>
      <c r="AW266" s="130" t="s">
        <v>97</v>
      </c>
      <c r="AX266" s="130" t="s">
        <v>98</v>
      </c>
      <c r="AY266" s="186">
        <v>20</v>
      </c>
      <c r="AZ266" s="176" t="s">
        <v>116</v>
      </c>
      <c r="BD266" s="204">
        <v>6</v>
      </c>
      <c r="BE266" s="274">
        <v>1.2916666666666667</v>
      </c>
      <c r="BF266" s="138">
        <v>2</v>
      </c>
      <c r="BG266" s="138">
        <v>3</v>
      </c>
      <c r="BH266" s="130" t="s">
        <v>96</v>
      </c>
      <c r="BI266" s="130" t="s">
        <v>98</v>
      </c>
      <c r="BJ266" s="186">
        <v>10</v>
      </c>
      <c r="BK266" s="176" t="s">
        <v>122</v>
      </c>
      <c r="BL266" s="508"/>
      <c r="BM266" s="508"/>
      <c r="BN266" s="508"/>
      <c r="BO266" s="138">
        <v>5.5</v>
      </c>
      <c r="BP266" s="274">
        <v>1.4090909090909092</v>
      </c>
      <c r="BQ266" s="138">
        <v>1</v>
      </c>
      <c r="BR266" s="138">
        <v>3</v>
      </c>
      <c r="BS266" s="130" t="s">
        <v>97</v>
      </c>
      <c r="BT266" s="130" t="s">
        <v>98</v>
      </c>
      <c r="BU266" s="130">
        <v>17</v>
      </c>
      <c r="BV266" s="176" t="s">
        <v>116</v>
      </c>
    </row>
    <row r="267" spans="1:74">
      <c r="A267" s="204">
        <v>12.1</v>
      </c>
      <c r="B267" s="274">
        <v>1.1239669421487604</v>
      </c>
      <c r="C267" s="138">
        <v>4</v>
      </c>
      <c r="D267" s="138">
        <v>3</v>
      </c>
      <c r="E267" s="130" t="s">
        <v>96</v>
      </c>
      <c r="F267" s="130" t="s">
        <v>98</v>
      </c>
      <c r="G267" s="186">
        <v>10</v>
      </c>
      <c r="H267" s="176" t="s">
        <v>122</v>
      </c>
      <c r="AS267" s="203">
        <v>5.2</v>
      </c>
      <c r="AT267" s="273">
        <v>1.4903846153846154</v>
      </c>
      <c r="AU267" s="195">
        <v>2</v>
      </c>
      <c r="AV267" s="195">
        <v>3</v>
      </c>
      <c r="AW267" s="186" t="s">
        <v>97</v>
      </c>
      <c r="AX267" s="186" t="s">
        <v>98</v>
      </c>
      <c r="AY267" s="130">
        <v>7</v>
      </c>
      <c r="AZ267" s="176" t="s">
        <v>122</v>
      </c>
      <c r="BD267" s="204">
        <v>9.1999999999999993</v>
      </c>
      <c r="BE267" s="274">
        <v>0.84239130434782616</v>
      </c>
      <c r="BF267" s="138">
        <v>2</v>
      </c>
      <c r="BG267" s="138">
        <v>4</v>
      </c>
      <c r="BH267" s="130" t="s">
        <v>96</v>
      </c>
      <c r="BI267" s="130" t="s">
        <v>98</v>
      </c>
      <c r="BJ267" s="186">
        <v>10</v>
      </c>
      <c r="BK267" s="176" t="s">
        <v>122</v>
      </c>
      <c r="BL267" s="508"/>
      <c r="BM267" s="508"/>
      <c r="BN267" s="508"/>
      <c r="BO267" s="138">
        <v>4.3</v>
      </c>
      <c r="BP267" s="274">
        <v>1.8023255813953489</v>
      </c>
      <c r="BQ267" s="138">
        <v>1</v>
      </c>
      <c r="BR267" s="138">
        <v>3</v>
      </c>
      <c r="BS267" s="130" t="s">
        <v>97</v>
      </c>
      <c r="BT267" s="130" t="s">
        <v>98</v>
      </c>
      <c r="BU267" s="130">
        <v>17</v>
      </c>
      <c r="BV267" s="176" t="s">
        <v>116</v>
      </c>
    </row>
    <row r="268" spans="1:74">
      <c r="A268" s="204">
        <v>21.8</v>
      </c>
      <c r="B268" s="274">
        <v>0.62385321100917424</v>
      </c>
      <c r="C268" s="138">
        <v>3</v>
      </c>
      <c r="D268" s="138">
        <v>4</v>
      </c>
      <c r="E268" s="130" t="s">
        <v>96</v>
      </c>
      <c r="F268" s="130" t="s">
        <v>99</v>
      </c>
      <c r="G268" s="186">
        <v>10</v>
      </c>
      <c r="H268" s="176" t="s">
        <v>122</v>
      </c>
      <c r="AS268" s="203">
        <v>5.6</v>
      </c>
      <c r="AT268" s="273">
        <v>1.3839285714285716</v>
      </c>
      <c r="AU268" s="195">
        <v>1</v>
      </c>
      <c r="AV268" s="195">
        <v>3</v>
      </c>
      <c r="AW268" s="186" t="s">
        <v>97</v>
      </c>
      <c r="AX268" s="186" t="s">
        <v>98</v>
      </c>
      <c r="AY268" s="130">
        <v>7</v>
      </c>
      <c r="AZ268" s="176" t="s">
        <v>122</v>
      </c>
      <c r="BD268" s="204">
        <v>9.1</v>
      </c>
      <c r="BE268" s="274">
        <v>0.85164835164835173</v>
      </c>
      <c r="BF268" s="138">
        <v>2</v>
      </c>
      <c r="BG268" s="138">
        <v>3</v>
      </c>
      <c r="BH268" s="130" t="s">
        <v>96</v>
      </c>
      <c r="BI268" s="130" t="s">
        <v>98</v>
      </c>
      <c r="BJ268" s="186">
        <v>10</v>
      </c>
      <c r="BK268" s="176" t="s">
        <v>122</v>
      </c>
      <c r="BL268" s="508"/>
      <c r="BM268" s="508"/>
      <c r="BN268" s="508"/>
      <c r="BO268" s="195">
        <v>9.4</v>
      </c>
      <c r="BP268" s="273">
        <v>1.4468085106382977</v>
      </c>
      <c r="BQ268" s="195">
        <v>1</v>
      </c>
      <c r="BR268" s="195">
        <v>3</v>
      </c>
      <c r="BS268" s="186" t="s">
        <v>97</v>
      </c>
      <c r="BT268" s="186" t="s">
        <v>98</v>
      </c>
      <c r="BU268" s="130">
        <v>17</v>
      </c>
      <c r="BV268" s="176" t="s">
        <v>116</v>
      </c>
    </row>
    <row r="269" spans="1:74">
      <c r="A269" s="206">
        <v>7.8</v>
      </c>
      <c r="B269" s="273">
        <v>0.99358974358974361</v>
      </c>
      <c r="C269" s="212">
        <v>1</v>
      </c>
      <c r="D269" s="212">
        <v>3</v>
      </c>
      <c r="E269" s="278" t="s">
        <v>96</v>
      </c>
      <c r="F269" s="278" t="s">
        <v>98</v>
      </c>
      <c r="G269" s="186">
        <v>11</v>
      </c>
      <c r="H269" s="176" t="s">
        <v>122</v>
      </c>
      <c r="AS269" s="203">
        <v>6.7</v>
      </c>
      <c r="AT269" s="273">
        <v>1.1567164179104477</v>
      </c>
      <c r="AU269" s="195">
        <v>2</v>
      </c>
      <c r="AV269" s="195">
        <v>3</v>
      </c>
      <c r="AW269" s="186" t="s">
        <v>97</v>
      </c>
      <c r="AX269" s="186" t="s">
        <v>98</v>
      </c>
      <c r="AY269" s="130">
        <v>7</v>
      </c>
      <c r="AZ269" s="176" t="s">
        <v>122</v>
      </c>
      <c r="BD269" s="203">
        <v>17.5</v>
      </c>
      <c r="BE269" s="273">
        <v>0.77714285714285714</v>
      </c>
      <c r="BF269" s="195">
        <v>2</v>
      </c>
      <c r="BG269" s="195">
        <v>3</v>
      </c>
      <c r="BH269" s="186" t="s">
        <v>114</v>
      </c>
      <c r="BI269" s="186" t="s">
        <v>98</v>
      </c>
      <c r="BJ269" s="186">
        <v>10</v>
      </c>
      <c r="BK269" s="176" t="s">
        <v>122</v>
      </c>
      <c r="BL269" s="508"/>
      <c r="BM269" s="508"/>
      <c r="BN269" s="508"/>
      <c r="BO269" s="195">
        <v>7.2</v>
      </c>
      <c r="BP269" s="273">
        <v>1.8888888888888888</v>
      </c>
      <c r="BQ269" s="195">
        <v>1</v>
      </c>
      <c r="BR269" s="195">
        <v>3</v>
      </c>
      <c r="BS269" s="186" t="s">
        <v>97</v>
      </c>
      <c r="BT269" s="186" t="s">
        <v>112</v>
      </c>
      <c r="BU269" s="130">
        <v>17</v>
      </c>
      <c r="BV269" s="176" t="s">
        <v>116</v>
      </c>
    </row>
    <row r="270" spans="1:74">
      <c r="A270" s="206">
        <v>9.4</v>
      </c>
      <c r="B270" s="273">
        <v>0.82446808510638292</v>
      </c>
      <c r="C270" s="212">
        <v>2</v>
      </c>
      <c r="D270" s="212">
        <v>3</v>
      </c>
      <c r="E270" s="278" t="s">
        <v>96</v>
      </c>
      <c r="F270" s="278" t="s">
        <v>98</v>
      </c>
      <c r="G270" s="186">
        <v>11</v>
      </c>
      <c r="H270" s="176" t="s">
        <v>122</v>
      </c>
      <c r="AS270" s="203">
        <v>6.4</v>
      </c>
      <c r="AT270" s="273">
        <v>1.2109375</v>
      </c>
      <c r="AU270" s="195">
        <v>1</v>
      </c>
      <c r="AV270" s="195">
        <v>3</v>
      </c>
      <c r="AW270" s="186" t="s">
        <v>97</v>
      </c>
      <c r="AX270" s="186" t="s">
        <v>98</v>
      </c>
      <c r="AY270" s="130">
        <v>7</v>
      </c>
      <c r="AZ270" s="176" t="s">
        <v>122</v>
      </c>
      <c r="BD270" s="203">
        <v>8.3000000000000007</v>
      </c>
      <c r="BE270" s="273">
        <v>1.6385542168674696</v>
      </c>
      <c r="BF270" s="195">
        <v>2</v>
      </c>
      <c r="BG270" s="195">
        <v>3</v>
      </c>
      <c r="BH270" s="186" t="s">
        <v>96</v>
      </c>
      <c r="BI270" s="186" t="s">
        <v>98</v>
      </c>
      <c r="BJ270" s="186">
        <v>10</v>
      </c>
      <c r="BK270" s="176" t="s">
        <v>122</v>
      </c>
      <c r="BL270" s="508"/>
      <c r="BM270" s="508"/>
      <c r="BN270" s="508"/>
      <c r="BO270" s="195">
        <v>11.3</v>
      </c>
      <c r="BP270" s="273">
        <v>1.2035398230088494</v>
      </c>
      <c r="BQ270" s="195">
        <v>1</v>
      </c>
      <c r="BR270" s="195">
        <v>3</v>
      </c>
      <c r="BS270" s="186" t="s">
        <v>97</v>
      </c>
      <c r="BT270" s="186" t="s">
        <v>77</v>
      </c>
      <c r="BU270" s="130">
        <v>17</v>
      </c>
      <c r="BV270" s="176" t="s">
        <v>116</v>
      </c>
    </row>
    <row r="271" spans="1:74">
      <c r="A271" s="206">
        <v>7.4</v>
      </c>
      <c r="B271" s="273">
        <v>1.0472972972972971</v>
      </c>
      <c r="C271" s="212">
        <v>1</v>
      </c>
      <c r="D271" s="212">
        <v>3</v>
      </c>
      <c r="E271" s="278" t="s">
        <v>96</v>
      </c>
      <c r="F271" s="278" t="s">
        <v>98</v>
      </c>
      <c r="G271" s="186">
        <v>11</v>
      </c>
      <c r="H271" s="176" t="s">
        <v>122</v>
      </c>
      <c r="AS271" s="203">
        <v>5.8</v>
      </c>
      <c r="AT271" s="273">
        <v>1.3362068965517242</v>
      </c>
      <c r="AU271" s="195">
        <v>1</v>
      </c>
      <c r="AV271" s="195">
        <v>3</v>
      </c>
      <c r="AW271" s="186" t="s">
        <v>97</v>
      </c>
      <c r="AX271" s="186" t="s">
        <v>98</v>
      </c>
      <c r="AY271" s="130">
        <v>7</v>
      </c>
      <c r="AZ271" s="176" t="s">
        <v>122</v>
      </c>
      <c r="BD271" s="203">
        <v>7.7</v>
      </c>
      <c r="BE271" s="273">
        <v>1.7662337662337662</v>
      </c>
      <c r="BF271" s="195">
        <v>6</v>
      </c>
      <c r="BG271" s="195">
        <v>3</v>
      </c>
      <c r="BH271" s="186" t="s">
        <v>96</v>
      </c>
      <c r="BI271" s="186" t="s">
        <v>98</v>
      </c>
      <c r="BJ271" s="186">
        <v>10</v>
      </c>
      <c r="BK271" s="176" t="s">
        <v>122</v>
      </c>
      <c r="BL271" s="508"/>
      <c r="BM271" s="508"/>
      <c r="BN271" s="508"/>
      <c r="BO271" s="138">
        <v>8.1</v>
      </c>
      <c r="BP271" s="274">
        <v>1.6790123456790125</v>
      </c>
      <c r="BQ271" s="138">
        <v>1</v>
      </c>
      <c r="BR271" s="138">
        <v>3</v>
      </c>
      <c r="BS271" s="130" t="s">
        <v>97</v>
      </c>
      <c r="BT271" s="130" t="s">
        <v>98</v>
      </c>
      <c r="BU271" s="130">
        <v>17</v>
      </c>
      <c r="BV271" s="176" t="s">
        <v>116</v>
      </c>
    </row>
    <row r="272" spans="1:74">
      <c r="A272" s="206">
        <v>8.5</v>
      </c>
      <c r="B272" s="273">
        <v>0.91176470588235292</v>
      </c>
      <c r="C272" s="212">
        <v>2</v>
      </c>
      <c r="D272" s="212">
        <v>3</v>
      </c>
      <c r="E272" s="278" t="s">
        <v>96</v>
      </c>
      <c r="F272" s="278" t="s">
        <v>98</v>
      </c>
      <c r="G272" s="186">
        <v>11</v>
      </c>
      <c r="H272" s="176" t="s">
        <v>122</v>
      </c>
      <c r="AS272" s="203">
        <v>5.0999999999999996</v>
      </c>
      <c r="AT272" s="273">
        <v>1.5196078431372551</v>
      </c>
      <c r="AU272" s="195">
        <v>1</v>
      </c>
      <c r="AV272" s="195">
        <v>3</v>
      </c>
      <c r="AW272" s="186" t="s">
        <v>97</v>
      </c>
      <c r="AX272" s="186" t="s">
        <v>98</v>
      </c>
      <c r="AY272" s="130">
        <v>7</v>
      </c>
      <c r="AZ272" s="176" t="s">
        <v>122</v>
      </c>
      <c r="BD272" s="203">
        <v>14.2</v>
      </c>
      <c r="BE272" s="273">
        <v>0.95774647887323949</v>
      </c>
      <c r="BF272" s="195">
        <v>2</v>
      </c>
      <c r="BG272" s="195">
        <v>3</v>
      </c>
      <c r="BH272" s="186" t="s">
        <v>96</v>
      </c>
      <c r="BI272" s="186" t="s">
        <v>98</v>
      </c>
      <c r="BJ272" s="186">
        <v>10</v>
      </c>
      <c r="BK272" s="176" t="s">
        <v>122</v>
      </c>
      <c r="BL272" s="508"/>
      <c r="BM272" s="508"/>
      <c r="BN272" s="508"/>
      <c r="BO272" s="138">
        <v>6.7</v>
      </c>
      <c r="BP272" s="274">
        <v>2.0298507462686568</v>
      </c>
      <c r="BQ272" s="138">
        <v>1</v>
      </c>
      <c r="BR272" s="138">
        <v>3</v>
      </c>
      <c r="BS272" s="130" t="s">
        <v>97</v>
      </c>
      <c r="BT272" s="130" t="s">
        <v>98</v>
      </c>
      <c r="BU272" s="130">
        <v>17</v>
      </c>
      <c r="BV272" s="176" t="s">
        <v>116</v>
      </c>
    </row>
    <row r="273" spans="1:74">
      <c r="A273" s="207">
        <v>7.9</v>
      </c>
      <c r="B273" s="274">
        <v>0.98101265822784811</v>
      </c>
      <c r="C273" s="213">
        <v>3</v>
      </c>
      <c r="D273" s="213">
        <v>5</v>
      </c>
      <c r="E273" s="279" t="s">
        <v>96</v>
      </c>
      <c r="F273" s="279" t="s">
        <v>98</v>
      </c>
      <c r="G273" s="186">
        <v>11</v>
      </c>
      <c r="H273" s="176" t="s">
        <v>122</v>
      </c>
      <c r="AS273" s="203">
        <v>5.2</v>
      </c>
      <c r="AT273" s="273">
        <v>1.4903846153846154</v>
      </c>
      <c r="AU273" s="195">
        <v>1</v>
      </c>
      <c r="AV273" s="195">
        <v>3</v>
      </c>
      <c r="AW273" s="186" t="s">
        <v>97</v>
      </c>
      <c r="AX273" s="186" t="s">
        <v>98</v>
      </c>
      <c r="AY273" s="130">
        <v>7</v>
      </c>
      <c r="AZ273" s="176" t="s">
        <v>122</v>
      </c>
      <c r="BD273" s="203">
        <v>12.4</v>
      </c>
      <c r="BE273" s="273">
        <v>1.096774193548387</v>
      </c>
      <c r="BF273" s="195">
        <v>4</v>
      </c>
      <c r="BG273" s="195">
        <v>3</v>
      </c>
      <c r="BH273" s="186" t="s">
        <v>96</v>
      </c>
      <c r="BI273" s="186" t="s">
        <v>99</v>
      </c>
      <c r="BJ273" s="186">
        <v>10</v>
      </c>
      <c r="BK273" s="176" t="s">
        <v>122</v>
      </c>
      <c r="BL273" s="508"/>
      <c r="BM273" s="508"/>
      <c r="BN273" s="508"/>
      <c r="BO273" s="138">
        <v>12.2</v>
      </c>
      <c r="BP273" s="274">
        <v>1.1147540983606559</v>
      </c>
      <c r="BQ273" s="138">
        <v>2</v>
      </c>
      <c r="BR273" s="138">
        <v>5</v>
      </c>
      <c r="BS273" s="130" t="s">
        <v>97</v>
      </c>
      <c r="BT273" s="130" t="s">
        <v>98</v>
      </c>
      <c r="BU273" s="130">
        <v>17</v>
      </c>
      <c r="BV273" s="176" t="s">
        <v>116</v>
      </c>
    </row>
    <row r="274" spans="1:74">
      <c r="A274" s="207">
        <v>5.9</v>
      </c>
      <c r="B274" s="274">
        <v>1.3135593220338981</v>
      </c>
      <c r="C274" s="213">
        <v>2</v>
      </c>
      <c r="D274" s="213">
        <v>3</v>
      </c>
      <c r="E274" s="279" t="s">
        <v>96</v>
      </c>
      <c r="F274" s="279" t="s">
        <v>98</v>
      </c>
      <c r="G274" s="186">
        <v>11</v>
      </c>
      <c r="H274" s="176" t="s">
        <v>122</v>
      </c>
      <c r="AS274" s="203">
        <v>5.9</v>
      </c>
      <c r="AT274" s="273">
        <v>1.3135593220338981</v>
      </c>
      <c r="AU274" s="195">
        <v>1</v>
      </c>
      <c r="AV274" s="195">
        <v>3</v>
      </c>
      <c r="AW274" s="186" t="s">
        <v>97</v>
      </c>
      <c r="AX274" s="186" t="s">
        <v>98</v>
      </c>
      <c r="AY274" s="130">
        <v>7</v>
      </c>
      <c r="AZ274" s="176" t="s">
        <v>122</v>
      </c>
      <c r="BD274" s="204">
        <v>20</v>
      </c>
      <c r="BE274" s="274">
        <v>0.67999999999999994</v>
      </c>
      <c r="BF274" s="138">
        <v>2</v>
      </c>
      <c r="BG274" s="138">
        <v>3</v>
      </c>
      <c r="BH274" s="130" t="s">
        <v>96</v>
      </c>
      <c r="BI274" s="130" t="s">
        <v>98</v>
      </c>
      <c r="BJ274" s="186">
        <v>10</v>
      </c>
      <c r="BK274" s="176" t="s">
        <v>122</v>
      </c>
      <c r="BL274" s="508"/>
      <c r="BM274" s="508"/>
      <c r="BN274" s="508"/>
      <c r="BO274" s="138">
        <v>7.3</v>
      </c>
      <c r="BP274" s="274">
        <v>1.8630136986301369</v>
      </c>
      <c r="BQ274" s="138">
        <v>1</v>
      </c>
      <c r="BR274" s="138">
        <v>3</v>
      </c>
      <c r="BS274" s="130" t="s">
        <v>97</v>
      </c>
      <c r="BT274" s="130" t="s">
        <v>98</v>
      </c>
      <c r="BU274" s="130">
        <v>17</v>
      </c>
      <c r="BV274" s="176" t="s">
        <v>116</v>
      </c>
    </row>
    <row r="275" spans="1:74">
      <c r="A275" s="206">
        <v>14</v>
      </c>
      <c r="B275" s="273">
        <v>0.97142857142857142</v>
      </c>
      <c r="C275" s="212">
        <v>7</v>
      </c>
      <c r="D275" s="212">
        <v>3</v>
      </c>
      <c r="E275" s="278" t="s">
        <v>96</v>
      </c>
      <c r="F275" s="278" t="s">
        <v>98</v>
      </c>
      <c r="G275" s="186">
        <v>11</v>
      </c>
      <c r="H275" s="176" t="s">
        <v>122</v>
      </c>
      <c r="AS275" s="203">
        <v>5</v>
      </c>
      <c r="AT275" s="273">
        <v>1.55</v>
      </c>
      <c r="AU275" s="195">
        <v>1</v>
      </c>
      <c r="AV275" s="195">
        <v>3</v>
      </c>
      <c r="AW275" s="186" t="s">
        <v>97</v>
      </c>
      <c r="AX275" s="186" t="s">
        <v>98</v>
      </c>
      <c r="AY275" s="130">
        <v>7</v>
      </c>
      <c r="AZ275" s="176" t="s">
        <v>122</v>
      </c>
      <c r="BD275" s="204">
        <v>12.1</v>
      </c>
      <c r="BE275" s="274">
        <v>1.1239669421487604</v>
      </c>
      <c r="BF275" s="138">
        <v>4</v>
      </c>
      <c r="BG275" s="138">
        <v>3</v>
      </c>
      <c r="BH275" s="130" t="s">
        <v>96</v>
      </c>
      <c r="BI275" s="130" t="s">
        <v>98</v>
      </c>
      <c r="BJ275" s="186">
        <v>10</v>
      </c>
      <c r="BK275" s="176" t="s">
        <v>122</v>
      </c>
      <c r="BL275" s="508"/>
      <c r="BM275" s="508"/>
      <c r="BN275" s="508"/>
      <c r="BO275" s="138">
        <v>15.9</v>
      </c>
      <c r="BP275" s="274">
        <v>0.85534591194968546</v>
      </c>
      <c r="BQ275" s="138">
        <v>1</v>
      </c>
      <c r="BR275" s="138">
        <v>4</v>
      </c>
      <c r="BS275" s="130" t="s">
        <v>97</v>
      </c>
      <c r="BT275" s="130" t="s">
        <v>98</v>
      </c>
      <c r="BU275" s="130">
        <v>17</v>
      </c>
      <c r="BV275" s="176" t="s">
        <v>116</v>
      </c>
    </row>
    <row r="276" spans="1:74">
      <c r="A276" s="206">
        <v>12.2</v>
      </c>
      <c r="B276" s="273">
        <v>1.1147540983606559</v>
      </c>
      <c r="C276" s="212">
        <v>2</v>
      </c>
      <c r="D276" s="212">
        <v>4</v>
      </c>
      <c r="E276" s="278" t="s">
        <v>96</v>
      </c>
      <c r="F276" s="278" t="s">
        <v>98</v>
      </c>
      <c r="G276" s="186">
        <v>11</v>
      </c>
      <c r="H276" s="176" t="s">
        <v>122</v>
      </c>
      <c r="AS276" s="204">
        <v>6.9</v>
      </c>
      <c r="AT276" s="274">
        <v>1.1231884057971013</v>
      </c>
      <c r="AU276" s="138">
        <v>1</v>
      </c>
      <c r="AV276" s="138">
        <v>3</v>
      </c>
      <c r="AW276" s="130" t="s">
        <v>97</v>
      </c>
      <c r="AX276" s="130" t="s">
        <v>98</v>
      </c>
      <c r="AY276" s="130">
        <v>7</v>
      </c>
      <c r="AZ276" s="176" t="s">
        <v>122</v>
      </c>
      <c r="BD276" s="204">
        <v>21.8</v>
      </c>
      <c r="BE276" s="274">
        <v>0.62385321100917424</v>
      </c>
      <c r="BF276" s="138">
        <v>3</v>
      </c>
      <c r="BG276" s="138">
        <v>4</v>
      </c>
      <c r="BH276" s="130" t="s">
        <v>96</v>
      </c>
      <c r="BI276" s="130" t="s">
        <v>99</v>
      </c>
      <c r="BJ276" s="186">
        <v>10</v>
      </c>
      <c r="BK276" s="176" t="s">
        <v>122</v>
      </c>
      <c r="BL276" s="508"/>
      <c r="BM276" s="508"/>
      <c r="BN276" s="508"/>
      <c r="BO276" s="138">
        <v>13.1</v>
      </c>
      <c r="BP276" s="274">
        <v>1.0381679389312977</v>
      </c>
      <c r="BQ276" s="138">
        <v>1</v>
      </c>
      <c r="BR276" s="138">
        <v>3</v>
      </c>
      <c r="BS276" s="130" t="s">
        <v>97</v>
      </c>
      <c r="BT276" s="130" t="s">
        <v>98</v>
      </c>
      <c r="BU276" s="130">
        <v>17</v>
      </c>
      <c r="BV276" s="176" t="s">
        <v>116</v>
      </c>
    </row>
    <row r="277" spans="1:74">
      <c r="A277" s="203">
        <v>6.5</v>
      </c>
      <c r="B277" s="273">
        <v>1.1923076923076923</v>
      </c>
      <c r="C277" s="195">
        <v>2</v>
      </c>
      <c r="D277" s="195">
        <v>3</v>
      </c>
      <c r="E277" s="186" t="s">
        <v>114</v>
      </c>
      <c r="F277" s="186" t="s">
        <v>98</v>
      </c>
      <c r="G277" s="186">
        <v>13</v>
      </c>
      <c r="H277" s="176" t="s">
        <v>122</v>
      </c>
      <c r="AS277" s="203">
        <v>7.6</v>
      </c>
      <c r="AT277" s="273">
        <v>1.7894736842105263</v>
      </c>
      <c r="AU277" s="195">
        <v>1</v>
      </c>
      <c r="AV277" s="195">
        <v>3</v>
      </c>
      <c r="AW277" s="186" t="s">
        <v>97</v>
      </c>
      <c r="AX277" s="186" t="s">
        <v>98</v>
      </c>
      <c r="AY277" s="130">
        <v>7</v>
      </c>
      <c r="AZ277" s="176" t="s">
        <v>122</v>
      </c>
      <c r="BD277" s="206">
        <v>7.8</v>
      </c>
      <c r="BE277" s="273">
        <v>0.99358974358974361</v>
      </c>
      <c r="BF277" s="212">
        <v>1</v>
      </c>
      <c r="BG277" s="212">
        <v>3</v>
      </c>
      <c r="BH277" s="278" t="s">
        <v>96</v>
      </c>
      <c r="BI277" s="278" t="s">
        <v>98</v>
      </c>
      <c r="BJ277" s="186">
        <v>11</v>
      </c>
      <c r="BK277" s="176" t="s">
        <v>122</v>
      </c>
      <c r="BL277" s="508"/>
      <c r="BM277" s="508"/>
      <c r="BN277" s="508"/>
      <c r="BO277" s="138">
        <v>3.9</v>
      </c>
      <c r="BP277" s="274">
        <v>3.4871794871794872</v>
      </c>
      <c r="BQ277" s="138">
        <v>1</v>
      </c>
      <c r="BR277" s="138">
        <v>2</v>
      </c>
      <c r="BS277" s="130" t="s">
        <v>97</v>
      </c>
      <c r="BT277" s="130" t="s">
        <v>98</v>
      </c>
      <c r="BU277" s="130">
        <v>17</v>
      </c>
      <c r="BV277" s="176" t="s">
        <v>116</v>
      </c>
    </row>
    <row r="278" spans="1:74">
      <c r="A278" s="203">
        <v>10.8</v>
      </c>
      <c r="B278" s="273">
        <v>0.71759259259259256</v>
      </c>
      <c r="C278" s="195">
        <v>2</v>
      </c>
      <c r="D278" s="195">
        <v>3</v>
      </c>
      <c r="E278" s="186" t="s">
        <v>96</v>
      </c>
      <c r="F278" s="186" t="s">
        <v>98</v>
      </c>
      <c r="G278" s="186">
        <v>13</v>
      </c>
      <c r="H278" s="176" t="s">
        <v>122</v>
      </c>
      <c r="AS278" s="203">
        <v>9.1</v>
      </c>
      <c r="AT278" s="273">
        <v>1.4945054945054945</v>
      </c>
      <c r="AU278" s="195">
        <v>2</v>
      </c>
      <c r="AV278" s="195">
        <v>3</v>
      </c>
      <c r="AW278" s="186" t="s">
        <v>97</v>
      </c>
      <c r="AX278" s="186" t="s">
        <v>98</v>
      </c>
      <c r="AY278" s="130">
        <v>7</v>
      </c>
      <c r="AZ278" s="176" t="s">
        <v>122</v>
      </c>
      <c r="BD278" s="206">
        <v>9.4</v>
      </c>
      <c r="BE278" s="273">
        <v>0.82446808510638292</v>
      </c>
      <c r="BF278" s="212">
        <v>2</v>
      </c>
      <c r="BG278" s="212">
        <v>3</v>
      </c>
      <c r="BH278" s="278" t="s">
        <v>96</v>
      </c>
      <c r="BI278" s="278" t="s">
        <v>98</v>
      </c>
      <c r="BJ278" s="186">
        <v>11</v>
      </c>
      <c r="BK278" s="176" t="s">
        <v>122</v>
      </c>
      <c r="BL278" s="508"/>
      <c r="BM278" s="508"/>
      <c r="BN278" s="508"/>
      <c r="BO278" s="138">
        <v>10.6</v>
      </c>
      <c r="BP278" s="274">
        <v>1.2830188679245282</v>
      </c>
      <c r="BQ278" s="138">
        <v>2</v>
      </c>
      <c r="BR278" s="138">
        <v>3</v>
      </c>
      <c r="BS278" s="130" t="s">
        <v>97</v>
      </c>
      <c r="BT278" s="130" t="s">
        <v>98</v>
      </c>
      <c r="BU278" s="130">
        <v>17</v>
      </c>
      <c r="BV278" s="176" t="s">
        <v>116</v>
      </c>
    </row>
    <row r="279" spans="1:74">
      <c r="A279" s="203">
        <v>12.1</v>
      </c>
      <c r="B279" s="273">
        <v>0.64049586776859502</v>
      </c>
      <c r="C279" s="195">
        <v>1</v>
      </c>
      <c r="D279" s="195">
        <v>3</v>
      </c>
      <c r="E279" s="186" t="s">
        <v>96</v>
      </c>
      <c r="F279" s="186" t="s">
        <v>98</v>
      </c>
      <c r="G279" s="186">
        <v>13</v>
      </c>
      <c r="H279" s="176" t="s">
        <v>122</v>
      </c>
      <c r="AS279" s="203">
        <v>8.3000000000000007</v>
      </c>
      <c r="AT279" s="273">
        <v>1.6385542168674696</v>
      </c>
      <c r="AU279" s="195">
        <v>1</v>
      </c>
      <c r="AV279" s="195">
        <v>3</v>
      </c>
      <c r="AW279" s="186" t="s">
        <v>97</v>
      </c>
      <c r="AX279" s="186" t="s">
        <v>98</v>
      </c>
      <c r="AY279" s="130">
        <v>7</v>
      </c>
      <c r="AZ279" s="176" t="s">
        <v>122</v>
      </c>
      <c r="BD279" s="206">
        <v>7.4</v>
      </c>
      <c r="BE279" s="273">
        <v>1.0472972972972971</v>
      </c>
      <c r="BF279" s="212">
        <v>1</v>
      </c>
      <c r="BG279" s="212">
        <v>3</v>
      </c>
      <c r="BH279" s="278" t="s">
        <v>96</v>
      </c>
      <c r="BI279" s="278" t="s">
        <v>98</v>
      </c>
      <c r="BJ279" s="186">
        <v>11</v>
      </c>
      <c r="BK279" s="176" t="s">
        <v>122</v>
      </c>
      <c r="BL279" s="508"/>
      <c r="BM279" s="508"/>
      <c r="BN279" s="508"/>
      <c r="BO279" s="138">
        <v>11.9</v>
      </c>
      <c r="BP279" s="274">
        <v>1.1428571428571428</v>
      </c>
      <c r="BQ279" s="138">
        <v>1</v>
      </c>
      <c r="BR279" s="138">
        <v>4</v>
      </c>
      <c r="BS279" s="130" t="s">
        <v>97</v>
      </c>
      <c r="BT279" s="130" t="s">
        <v>98</v>
      </c>
      <c r="BU279" s="130">
        <v>17</v>
      </c>
      <c r="BV279" s="176" t="s">
        <v>116</v>
      </c>
    </row>
    <row r="280" spans="1:74">
      <c r="A280" s="203">
        <v>6.3</v>
      </c>
      <c r="B280" s="273">
        <v>1.2301587301587302</v>
      </c>
      <c r="C280" s="195">
        <v>2</v>
      </c>
      <c r="D280" s="195">
        <v>3</v>
      </c>
      <c r="E280" s="186" t="s">
        <v>96</v>
      </c>
      <c r="F280" s="186" t="s">
        <v>98</v>
      </c>
      <c r="G280" s="186">
        <v>13</v>
      </c>
      <c r="H280" s="176" t="s">
        <v>122</v>
      </c>
      <c r="AS280" s="203">
        <v>10</v>
      </c>
      <c r="AT280" s="273">
        <v>1.3599999999999999</v>
      </c>
      <c r="AU280" s="195">
        <v>1</v>
      </c>
      <c r="AV280" s="195">
        <v>3</v>
      </c>
      <c r="AW280" s="186" t="s">
        <v>97</v>
      </c>
      <c r="AX280" s="186" t="s">
        <v>98</v>
      </c>
      <c r="AY280" s="130">
        <v>7</v>
      </c>
      <c r="AZ280" s="176" t="s">
        <v>122</v>
      </c>
      <c r="BD280" s="206">
        <v>8.5</v>
      </c>
      <c r="BE280" s="273">
        <v>0.91176470588235292</v>
      </c>
      <c r="BF280" s="212">
        <v>2</v>
      </c>
      <c r="BG280" s="212">
        <v>3</v>
      </c>
      <c r="BH280" s="278" t="s">
        <v>96</v>
      </c>
      <c r="BI280" s="278" t="s">
        <v>98</v>
      </c>
      <c r="BJ280" s="186">
        <v>11</v>
      </c>
      <c r="BK280" s="176" t="s">
        <v>122</v>
      </c>
      <c r="BL280" s="508"/>
      <c r="BM280" s="508"/>
      <c r="BN280" s="508"/>
      <c r="BO280" s="203">
        <v>6.4</v>
      </c>
      <c r="BP280" s="273">
        <v>1.2109375</v>
      </c>
      <c r="BQ280" s="195">
        <v>2</v>
      </c>
      <c r="BR280" s="195">
        <v>3</v>
      </c>
      <c r="BS280" s="186" t="s">
        <v>95</v>
      </c>
      <c r="BT280" s="186" t="s">
        <v>98</v>
      </c>
      <c r="BU280" s="130">
        <v>18</v>
      </c>
      <c r="BV280" s="176" t="s">
        <v>116</v>
      </c>
    </row>
    <row r="281" spans="1:74">
      <c r="A281" s="203">
        <v>8.5</v>
      </c>
      <c r="B281" s="273">
        <v>0.91176470588235292</v>
      </c>
      <c r="C281" s="195">
        <v>2</v>
      </c>
      <c r="D281" s="195">
        <v>3</v>
      </c>
      <c r="E281" s="186" t="s">
        <v>96</v>
      </c>
      <c r="F281" s="186" t="s">
        <v>98</v>
      </c>
      <c r="G281" s="186">
        <v>13</v>
      </c>
      <c r="H281" s="176" t="s">
        <v>122</v>
      </c>
      <c r="AS281" s="203">
        <v>10.199999999999999</v>
      </c>
      <c r="AT281" s="273">
        <v>1.3333333333333335</v>
      </c>
      <c r="AU281" s="195">
        <v>2</v>
      </c>
      <c r="AV281" s="195">
        <v>3</v>
      </c>
      <c r="AW281" s="186" t="s">
        <v>97</v>
      </c>
      <c r="AX281" s="186" t="s">
        <v>98</v>
      </c>
      <c r="AY281" s="130">
        <v>7</v>
      </c>
      <c r="AZ281" s="176" t="s">
        <v>122</v>
      </c>
      <c r="BD281" s="207">
        <v>7.9</v>
      </c>
      <c r="BE281" s="274">
        <v>0.98101265822784811</v>
      </c>
      <c r="BF281" s="213">
        <v>3</v>
      </c>
      <c r="BG281" s="213">
        <v>5</v>
      </c>
      <c r="BH281" s="279" t="s">
        <v>96</v>
      </c>
      <c r="BI281" s="279" t="s">
        <v>98</v>
      </c>
      <c r="BJ281" s="186">
        <v>11</v>
      </c>
      <c r="BK281" s="176" t="s">
        <v>122</v>
      </c>
      <c r="BL281" s="508"/>
      <c r="BM281" s="508"/>
      <c r="BN281" s="508"/>
      <c r="BO281" s="204">
        <v>6.3</v>
      </c>
      <c r="BP281" s="274">
        <v>1.2301587301587302</v>
      </c>
      <c r="BQ281" s="138">
        <v>1</v>
      </c>
      <c r="BR281" s="138">
        <v>3</v>
      </c>
      <c r="BS281" s="130" t="s">
        <v>97</v>
      </c>
      <c r="BT281" s="130" t="s">
        <v>98</v>
      </c>
      <c r="BU281" s="130">
        <v>18</v>
      </c>
      <c r="BV281" s="176" t="s">
        <v>116</v>
      </c>
    </row>
    <row r="282" spans="1:74">
      <c r="A282" s="204">
        <v>8.4</v>
      </c>
      <c r="B282" s="274">
        <v>0.92261904761904756</v>
      </c>
      <c r="C282" s="138">
        <v>2</v>
      </c>
      <c r="D282" s="138">
        <v>3</v>
      </c>
      <c r="E282" s="130" t="s">
        <v>96</v>
      </c>
      <c r="F282" s="130" t="s">
        <v>98</v>
      </c>
      <c r="G282" s="186">
        <v>13</v>
      </c>
      <c r="H282" s="176" t="s">
        <v>122</v>
      </c>
      <c r="AS282" s="203">
        <v>7.9</v>
      </c>
      <c r="AT282" s="273">
        <v>1.721518987341772</v>
      </c>
      <c r="AU282" s="195">
        <v>1</v>
      </c>
      <c r="AV282" s="195">
        <v>3</v>
      </c>
      <c r="AW282" s="186" t="s">
        <v>97</v>
      </c>
      <c r="AX282" s="186" t="s">
        <v>98</v>
      </c>
      <c r="AY282" s="130">
        <v>7</v>
      </c>
      <c r="AZ282" s="176" t="s">
        <v>122</v>
      </c>
      <c r="BD282" s="207">
        <v>5.9</v>
      </c>
      <c r="BE282" s="274">
        <v>1.3135593220338981</v>
      </c>
      <c r="BF282" s="213">
        <v>2</v>
      </c>
      <c r="BG282" s="213">
        <v>3</v>
      </c>
      <c r="BH282" s="279" t="s">
        <v>96</v>
      </c>
      <c r="BI282" s="279" t="s">
        <v>98</v>
      </c>
      <c r="BJ282" s="186">
        <v>11</v>
      </c>
      <c r="BK282" s="176" t="s">
        <v>122</v>
      </c>
      <c r="BL282" s="508"/>
      <c r="BM282" s="508"/>
      <c r="BN282" s="508"/>
      <c r="BO282" s="204">
        <v>4.5999999999999996</v>
      </c>
      <c r="BP282" s="274">
        <v>1.6847826086956523</v>
      </c>
      <c r="BQ282" s="138">
        <v>1</v>
      </c>
      <c r="BR282" s="138">
        <v>3</v>
      </c>
      <c r="BS282" s="130" t="s">
        <v>97</v>
      </c>
      <c r="BT282" s="130" t="s">
        <v>98</v>
      </c>
      <c r="BU282" s="130">
        <v>18</v>
      </c>
      <c r="BV282" s="176" t="s">
        <v>116</v>
      </c>
    </row>
    <row r="283" spans="1:74">
      <c r="A283" s="204">
        <v>8</v>
      </c>
      <c r="B283" s="274">
        <v>0.96875</v>
      </c>
      <c r="C283" s="138">
        <v>2</v>
      </c>
      <c r="D283" s="138">
        <v>3</v>
      </c>
      <c r="E283" s="130" t="s">
        <v>96</v>
      </c>
      <c r="F283" s="130" t="s">
        <v>98</v>
      </c>
      <c r="G283" s="186">
        <v>13</v>
      </c>
      <c r="H283" s="176" t="s">
        <v>122</v>
      </c>
      <c r="AS283" s="203">
        <v>9.1</v>
      </c>
      <c r="AT283" s="273">
        <v>1.4945054945054945</v>
      </c>
      <c r="AU283" s="195">
        <v>1</v>
      </c>
      <c r="AV283" s="195">
        <v>3</v>
      </c>
      <c r="AW283" s="186" t="s">
        <v>97</v>
      </c>
      <c r="AX283" s="186" t="s">
        <v>98</v>
      </c>
      <c r="AY283" s="130">
        <v>7</v>
      </c>
      <c r="AZ283" s="176" t="s">
        <v>122</v>
      </c>
      <c r="BD283" s="206">
        <v>14</v>
      </c>
      <c r="BE283" s="273">
        <v>0.97142857142857142</v>
      </c>
      <c r="BF283" s="212">
        <v>7</v>
      </c>
      <c r="BG283" s="212">
        <v>3</v>
      </c>
      <c r="BH283" s="278" t="s">
        <v>96</v>
      </c>
      <c r="BI283" s="278" t="s">
        <v>98</v>
      </c>
      <c r="BJ283" s="186">
        <v>11</v>
      </c>
      <c r="BK283" s="176" t="s">
        <v>122</v>
      </c>
      <c r="BL283" s="508"/>
      <c r="BM283" s="508"/>
      <c r="BN283" s="508"/>
      <c r="BO283" s="204">
        <v>5.0999999999999996</v>
      </c>
      <c r="BP283" s="274">
        <v>1.5196078431372551</v>
      </c>
      <c r="BQ283" s="138">
        <v>2</v>
      </c>
      <c r="BR283" s="138">
        <v>3</v>
      </c>
      <c r="BS283" s="130" t="s">
        <v>97</v>
      </c>
      <c r="BT283" s="130" t="s">
        <v>100</v>
      </c>
      <c r="BU283" s="130">
        <v>18</v>
      </c>
      <c r="BV283" s="176" t="s">
        <v>116</v>
      </c>
    </row>
    <row r="284" spans="1:74">
      <c r="A284" s="204">
        <v>7</v>
      </c>
      <c r="B284" s="274">
        <v>1.1071428571428572</v>
      </c>
      <c r="C284" s="138">
        <v>2</v>
      </c>
      <c r="D284" s="138">
        <v>3</v>
      </c>
      <c r="E284" s="130" t="s">
        <v>96</v>
      </c>
      <c r="F284" s="130" t="s">
        <v>98</v>
      </c>
      <c r="G284" s="186">
        <v>13</v>
      </c>
      <c r="H284" s="176" t="s">
        <v>122</v>
      </c>
      <c r="AS284" s="203">
        <v>8.5</v>
      </c>
      <c r="AT284" s="273">
        <v>1.5999999999999999</v>
      </c>
      <c r="AU284" s="195">
        <v>1</v>
      </c>
      <c r="AV284" s="195">
        <v>3</v>
      </c>
      <c r="AW284" s="186" t="s">
        <v>97</v>
      </c>
      <c r="AX284" s="186" t="s">
        <v>98</v>
      </c>
      <c r="AY284" s="130">
        <v>7</v>
      </c>
      <c r="AZ284" s="176" t="s">
        <v>122</v>
      </c>
      <c r="BD284" s="206">
        <v>12.2</v>
      </c>
      <c r="BE284" s="273">
        <v>1.1147540983606559</v>
      </c>
      <c r="BF284" s="212">
        <v>2</v>
      </c>
      <c r="BG284" s="212">
        <v>4</v>
      </c>
      <c r="BH284" s="278" t="s">
        <v>96</v>
      </c>
      <c r="BI284" s="278" t="s">
        <v>98</v>
      </c>
      <c r="BJ284" s="186">
        <v>11</v>
      </c>
      <c r="BK284" s="176" t="s">
        <v>122</v>
      </c>
      <c r="BL284" s="508"/>
      <c r="BM284" s="508"/>
      <c r="BN284" s="508"/>
      <c r="BO284" s="204">
        <v>9.1</v>
      </c>
      <c r="BP284" s="274">
        <v>0.85164835164835173</v>
      </c>
      <c r="BQ284" s="138">
        <v>2</v>
      </c>
      <c r="BR284" s="138">
        <v>3</v>
      </c>
      <c r="BS284" s="130" t="s">
        <v>97</v>
      </c>
      <c r="BT284" s="130" t="s">
        <v>98</v>
      </c>
      <c r="BU284" s="130">
        <v>18</v>
      </c>
      <c r="BV284" s="176" t="s">
        <v>116</v>
      </c>
    </row>
    <row r="285" spans="1:74">
      <c r="A285" s="204">
        <v>9.1999999999999993</v>
      </c>
      <c r="B285" s="274">
        <v>0.84239130434782616</v>
      </c>
      <c r="C285" s="138">
        <v>1</v>
      </c>
      <c r="D285" s="138">
        <v>3</v>
      </c>
      <c r="E285" s="130" t="s">
        <v>96</v>
      </c>
      <c r="F285" s="130" t="s">
        <v>98</v>
      </c>
      <c r="G285" s="186">
        <v>13</v>
      </c>
      <c r="H285" s="176" t="s">
        <v>122</v>
      </c>
      <c r="AS285" s="203">
        <v>8.1</v>
      </c>
      <c r="AT285" s="273">
        <v>1.6790123456790125</v>
      </c>
      <c r="AU285" s="195">
        <v>1</v>
      </c>
      <c r="AV285" s="195">
        <v>3</v>
      </c>
      <c r="AW285" s="186" t="s">
        <v>97</v>
      </c>
      <c r="AX285" s="186" t="s">
        <v>98</v>
      </c>
      <c r="AY285" s="130">
        <v>7</v>
      </c>
      <c r="AZ285" s="176" t="s">
        <v>122</v>
      </c>
      <c r="BD285" s="203">
        <v>6.5</v>
      </c>
      <c r="BE285" s="273">
        <v>1.1923076923076923</v>
      </c>
      <c r="BF285" s="195">
        <v>2</v>
      </c>
      <c r="BG285" s="195">
        <v>3</v>
      </c>
      <c r="BH285" s="186" t="s">
        <v>114</v>
      </c>
      <c r="BI285" s="186" t="s">
        <v>98</v>
      </c>
      <c r="BJ285" s="186">
        <v>13</v>
      </c>
      <c r="BK285" s="176" t="s">
        <v>122</v>
      </c>
      <c r="BL285" s="508"/>
      <c r="BM285" s="508"/>
      <c r="BN285" s="508"/>
      <c r="BO285" s="204">
        <v>5.6</v>
      </c>
      <c r="BP285" s="274">
        <v>1.3839285714285716</v>
      </c>
      <c r="BQ285" s="138">
        <v>1</v>
      </c>
      <c r="BR285" s="138">
        <v>3</v>
      </c>
      <c r="BS285" s="130" t="s">
        <v>97</v>
      </c>
      <c r="BT285" s="130" t="s">
        <v>98</v>
      </c>
      <c r="BU285" s="130">
        <v>18</v>
      </c>
      <c r="BV285" s="176" t="s">
        <v>116</v>
      </c>
    </row>
    <row r="286" spans="1:74">
      <c r="A286" s="204">
        <v>6.7</v>
      </c>
      <c r="B286" s="274">
        <v>1.1567164179104477</v>
      </c>
      <c r="C286" s="138">
        <v>4</v>
      </c>
      <c r="D286" s="138">
        <v>3</v>
      </c>
      <c r="E286" s="130" t="s">
        <v>96</v>
      </c>
      <c r="F286" s="130" t="s">
        <v>98</v>
      </c>
      <c r="G286" s="186">
        <v>13</v>
      </c>
      <c r="H286" s="176" t="s">
        <v>122</v>
      </c>
      <c r="AS286" s="204">
        <v>7.7</v>
      </c>
      <c r="AT286" s="274">
        <v>1.7662337662337662</v>
      </c>
      <c r="AU286" s="138">
        <v>1</v>
      </c>
      <c r="AV286" s="138">
        <v>3</v>
      </c>
      <c r="AW286" s="130" t="s">
        <v>97</v>
      </c>
      <c r="AX286" s="130" t="s">
        <v>98</v>
      </c>
      <c r="AY286" s="130">
        <v>7</v>
      </c>
      <c r="AZ286" s="176" t="s">
        <v>122</v>
      </c>
      <c r="BD286" s="203">
        <v>10.8</v>
      </c>
      <c r="BE286" s="273">
        <v>0.71759259259259256</v>
      </c>
      <c r="BF286" s="195">
        <v>2</v>
      </c>
      <c r="BG286" s="195">
        <v>3</v>
      </c>
      <c r="BH286" s="186" t="s">
        <v>96</v>
      </c>
      <c r="BI286" s="186" t="s">
        <v>98</v>
      </c>
      <c r="BJ286" s="186">
        <v>13</v>
      </c>
      <c r="BK286" s="176" t="s">
        <v>122</v>
      </c>
      <c r="BL286" s="508"/>
      <c r="BM286" s="508"/>
      <c r="BN286" s="508"/>
      <c r="BO286" s="204">
        <v>5.6</v>
      </c>
      <c r="BP286" s="274">
        <v>1.3839285714285716</v>
      </c>
      <c r="BQ286" s="138">
        <v>1</v>
      </c>
      <c r="BR286" s="138">
        <v>3</v>
      </c>
      <c r="BS286" s="130" t="s">
        <v>97</v>
      </c>
      <c r="BT286" s="130" t="s">
        <v>98</v>
      </c>
      <c r="BU286" s="130">
        <v>18</v>
      </c>
      <c r="BV286" s="176" t="s">
        <v>116</v>
      </c>
    </row>
    <row r="287" spans="1:74">
      <c r="A287" s="204">
        <v>6.6</v>
      </c>
      <c r="B287" s="274">
        <v>1.1742424242424243</v>
      </c>
      <c r="C287" s="138">
        <v>2</v>
      </c>
      <c r="D287" s="138">
        <v>3</v>
      </c>
      <c r="E287" s="130" t="s">
        <v>96</v>
      </c>
      <c r="F287" s="130" t="s">
        <v>98</v>
      </c>
      <c r="G287" s="186">
        <v>13</v>
      </c>
      <c r="H287" s="176" t="s">
        <v>122</v>
      </c>
      <c r="AS287" s="204">
        <v>11.9</v>
      </c>
      <c r="AT287" s="274">
        <v>1.1428571428571428</v>
      </c>
      <c r="AU287" s="138">
        <v>1</v>
      </c>
      <c r="AV287" s="138">
        <v>3</v>
      </c>
      <c r="AW287" s="130" t="s">
        <v>97</v>
      </c>
      <c r="AX287" s="130" t="s">
        <v>98</v>
      </c>
      <c r="AY287" s="130">
        <v>7</v>
      </c>
      <c r="AZ287" s="176" t="s">
        <v>122</v>
      </c>
      <c r="BD287" s="203">
        <v>12.1</v>
      </c>
      <c r="BE287" s="273">
        <v>0.64049586776859502</v>
      </c>
      <c r="BF287" s="195">
        <v>1</v>
      </c>
      <c r="BG287" s="195">
        <v>3</v>
      </c>
      <c r="BH287" s="186" t="s">
        <v>96</v>
      </c>
      <c r="BI287" s="186" t="s">
        <v>98</v>
      </c>
      <c r="BJ287" s="186">
        <v>13</v>
      </c>
      <c r="BK287" s="176" t="s">
        <v>122</v>
      </c>
      <c r="BL287" s="508"/>
      <c r="BM287" s="508"/>
      <c r="BN287" s="508"/>
      <c r="BO287" s="204">
        <v>5.9</v>
      </c>
      <c r="BP287" s="274">
        <v>1.3135593220338981</v>
      </c>
      <c r="BQ287" s="138">
        <v>3</v>
      </c>
      <c r="BR287" s="138">
        <v>5</v>
      </c>
      <c r="BS287" s="130" t="s">
        <v>97</v>
      </c>
      <c r="BT287" s="130" t="s">
        <v>98</v>
      </c>
      <c r="BU287" s="130">
        <v>18</v>
      </c>
      <c r="BV287" s="176" t="s">
        <v>116</v>
      </c>
    </row>
    <row r="288" spans="1:74">
      <c r="A288" s="204">
        <v>9.6</v>
      </c>
      <c r="B288" s="274">
        <v>0.80729166666666674</v>
      </c>
      <c r="C288" s="138">
        <v>2</v>
      </c>
      <c r="D288" s="138">
        <v>3</v>
      </c>
      <c r="E288" s="130" t="s">
        <v>96</v>
      </c>
      <c r="F288" s="130" t="s">
        <v>98</v>
      </c>
      <c r="G288" s="186">
        <v>13</v>
      </c>
      <c r="H288" s="176" t="s">
        <v>122</v>
      </c>
      <c r="AS288" s="204">
        <v>8.1</v>
      </c>
      <c r="AT288" s="274">
        <v>1.6790123456790125</v>
      </c>
      <c r="AU288" s="138">
        <v>1</v>
      </c>
      <c r="AV288" s="138">
        <v>3</v>
      </c>
      <c r="AW288" s="130" t="s">
        <v>97</v>
      </c>
      <c r="AX288" s="130" t="s">
        <v>98</v>
      </c>
      <c r="AY288" s="130">
        <v>7</v>
      </c>
      <c r="AZ288" s="176" t="s">
        <v>122</v>
      </c>
      <c r="BD288" s="203">
        <v>6.3</v>
      </c>
      <c r="BE288" s="273">
        <v>1.2301587301587302</v>
      </c>
      <c r="BF288" s="195">
        <v>2</v>
      </c>
      <c r="BG288" s="195">
        <v>3</v>
      </c>
      <c r="BH288" s="186" t="s">
        <v>96</v>
      </c>
      <c r="BI288" s="186" t="s">
        <v>98</v>
      </c>
      <c r="BJ288" s="186">
        <v>13</v>
      </c>
      <c r="BK288" s="176" t="s">
        <v>122</v>
      </c>
      <c r="BL288" s="508"/>
      <c r="BM288" s="508"/>
      <c r="BN288" s="508"/>
      <c r="BO288" s="204">
        <v>4.9000000000000004</v>
      </c>
      <c r="BP288" s="274">
        <v>1.5816326530612244</v>
      </c>
      <c r="BQ288" s="138">
        <v>1</v>
      </c>
      <c r="BR288" s="138">
        <v>3</v>
      </c>
      <c r="BS288" s="130" t="s">
        <v>97</v>
      </c>
      <c r="BT288" s="130" t="s">
        <v>98</v>
      </c>
      <c r="BU288" s="130">
        <v>18</v>
      </c>
      <c r="BV288" s="176" t="s">
        <v>116</v>
      </c>
    </row>
    <row r="289" spans="1:74">
      <c r="A289" s="204">
        <v>9.1999999999999993</v>
      </c>
      <c r="B289" s="274">
        <v>0.84239130434782616</v>
      </c>
      <c r="C289" s="138">
        <v>2</v>
      </c>
      <c r="D289" s="138">
        <v>3</v>
      </c>
      <c r="E289" s="130" t="s">
        <v>96</v>
      </c>
      <c r="F289" s="130" t="s">
        <v>98</v>
      </c>
      <c r="G289" s="186">
        <v>13</v>
      </c>
      <c r="H289" s="176" t="s">
        <v>122</v>
      </c>
      <c r="AS289" s="204">
        <v>8.9</v>
      </c>
      <c r="AT289" s="274">
        <v>1.5280898876404494</v>
      </c>
      <c r="AU289" s="138">
        <v>1</v>
      </c>
      <c r="AV289" s="138">
        <v>3</v>
      </c>
      <c r="AW289" s="130" t="s">
        <v>97</v>
      </c>
      <c r="AX289" s="130" t="s">
        <v>98</v>
      </c>
      <c r="AY289" s="130">
        <v>7</v>
      </c>
      <c r="AZ289" s="176" t="s">
        <v>122</v>
      </c>
      <c r="BD289" s="203">
        <v>8.5</v>
      </c>
      <c r="BE289" s="273">
        <v>0.91176470588235292</v>
      </c>
      <c r="BF289" s="195">
        <v>2</v>
      </c>
      <c r="BG289" s="195">
        <v>3</v>
      </c>
      <c r="BH289" s="186" t="s">
        <v>96</v>
      </c>
      <c r="BI289" s="186" t="s">
        <v>98</v>
      </c>
      <c r="BJ289" s="186">
        <v>13</v>
      </c>
      <c r="BK289" s="176" t="s">
        <v>122</v>
      </c>
      <c r="BL289" s="508"/>
      <c r="BM289" s="508"/>
      <c r="BN289" s="508"/>
      <c r="BO289" s="205">
        <v>4.5999999999999996</v>
      </c>
      <c r="BP289" s="274">
        <v>1.6847826086956523</v>
      </c>
      <c r="BQ289" s="211">
        <v>1</v>
      </c>
      <c r="BR289" s="138">
        <v>3</v>
      </c>
      <c r="BS289" s="130" t="s">
        <v>97</v>
      </c>
      <c r="BT289" s="130" t="s">
        <v>98</v>
      </c>
      <c r="BU289" s="130">
        <v>18</v>
      </c>
      <c r="BV289" s="176" t="s">
        <v>116</v>
      </c>
    </row>
    <row r="290" spans="1:74">
      <c r="A290" s="203">
        <v>12</v>
      </c>
      <c r="B290" s="273">
        <v>1.1333333333333333</v>
      </c>
      <c r="C290" s="195">
        <v>2</v>
      </c>
      <c r="D290" s="195">
        <v>3</v>
      </c>
      <c r="E290" s="186" t="s">
        <v>114</v>
      </c>
      <c r="F290" s="186" t="s">
        <v>98</v>
      </c>
      <c r="G290" s="186">
        <v>13</v>
      </c>
      <c r="H290" s="176" t="s">
        <v>122</v>
      </c>
      <c r="AS290" s="204">
        <v>11.1</v>
      </c>
      <c r="AT290" s="274">
        <v>1.2252252252252251</v>
      </c>
      <c r="AU290" s="138">
        <v>1</v>
      </c>
      <c r="AV290" s="138">
        <v>3</v>
      </c>
      <c r="AW290" s="130" t="s">
        <v>97</v>
      </c>
      <c r="AX290" s="130" t="s">
        <v>98</v>
      </c>
      <c r="AY290" s="130">
        <v>7</v>
      </c>
      <c r="AZ290" s="176" t="s">
        <v>122</v>
      </c>
      <c r="BD290" s="204">
        <v>8.4</v>
      </c>
      <c r="BE290" s="274">
        <v>0.92261904761904756</v>
      </c>
      <c r="BF290" s="138">
        <v>2</v>
      </c>
      <c r="BG290" s="138">
        <v>3</v>
      </c>
      <c r="BH290" s="130" t="s">
        <v>96</v>
      </c>
      <c r="BI290" s="130" t="s">
        <v>98</v>
      </c>
      <c r="BJ290" s="186">
        <v>13</v>
      </c>
      <c r="BK290" s="176" t="s">
        <v>122</v>
      </c>
      <c r="BL290" s="508"/>
      <c r="BM290" s="508"/>
      <c r="BN290" s="508"/>
      <c r="BO290" s="204">
        <v>6.2</v>
      </c>
      <c r="BP290" s="274">
        <v>1.25</v>
      </c>
      <c r="BQ290" s="211">
        <v>1</v>
      </c>
      <c r="BR290" s="138">
        <v>3</v>
      </c>
      <c r="BS290" s="130" t="s">
        <v>97</v>
      </c>
      <c r="BT290" s="130" t="s">
        <v>98</v>
      </c>
      <c r="BU290" s="130">
        <v>18</v>
      </c>
      <c r="BV290" s="176" t="s">
        <v>116</v>
      </c>
    </row>
    <row r="291" spans="1:74">
      <c r="A291" s="203">
        <v>13.7</v>
      </c>
      <c r="B291" s="273">
        <v>0.99270072992700731</v>
      </c>
      <c r="C291" s="195">
        <v>2</v>
      </c>
      <c r="D291" s="195">
        <v>4</v>
      </c>
      <c r="E291" s="186" t="s">
        <v>96</v>
      </c>
      <c r="F291" s="186" t="s">
        <v>98</v>
      </c>
      <c r="G291" s="186">
        <v>13</v>
      </c>
      <c r="H291" s="176" t="s">
        <v>122</v>
      </c>
      <c r="AS291" s="204">
        <v>7.9</v>
      </c>
      <c r="AT291" s="274">
        <v>1.721518987341772</v>
      </c>
      <c r="AU291" s="138">
        <v>1</v>
      </c>
      <c r="AV291" s="138">
        <v>3</v>
      </c>
      <c r="AW291" s="130" t="s">
        <v>97</v>
      </c>
      <c r="AX291" s="130" t="s">
        <v>98</v>
      </c>
      <c r="AY291" s="130">
        <v>7</v>
      </c>
      <c r="AZ291" s="176" t="s">
        <v>122</v>
      </c>
      <c r="BD291" s="204">
        <v>8</v>
      </c>
      <c r="BE291" s="274">
        <v>0.96875</v>
      </c>
      <c r="BF291" s="138">
        <v>2</v>
      </c>
      <c r="BG291" s="138">
        <v>3</v>
      </c>
      <c r="BH291" s="130" t="s">
        <v>96</v>
      </c>
      <c r="BI291" s="130" t="s">
        <v>98</v>
      </c>
      <c r="BJ291" s="186">
        <v>13</v>
      </c>
      <c r="BK291" s="176" t="s">
        <v>122</v>
      </c>
      <c r="BL291" s="508"/>
      <c r="BM291" s="508"/>
      <c r="BN291" s="508"/>
      <c r="BO291" s="204">
        <v>5.9</v>
      </c>
      <c r="BP291" s="274">
        <v>1.3135593220338981</v>
      </c>
      <c r="BQ291" s="211">
        <v>2</v>
      </c>
      <c r="BR291" s="138">
        <v>3</v>
      </c>
      <c r="BS291" s="130" t="s">
        <v>97</v>
      </c>
      <c r="BT291" s="130" t="s">
        <v>98</v>
      </c>
      <c r="BU291" s="130">
        <v>18</v>
      </c>
      <c r="BV291" s="176" t="s">
        <v>116</v>
      </c>
    </row>
    <row r="292" spans="1:74">
      <c r="A292" s="203">
        <v>21.8</v>
      </c>
      <c r="B292" s="273">
        <v>0.62385321100917424</v>
      </c>
      <c r="C292" s="195">
        <v>1</v>
      </c>
      <c r="D292" s="195">
        <v>3</v>
      </c>
      <c r="E292" s="186" t="s">
        <v>96</v>
      </c>
      <c r="F292" s="186" t="s">
        <v>98</v>
      </c>
      <c r="G292" s="186">
        <v>13</v>
      </c>
      <c r="H292" s="176" t="s">
        <v>122</v>
      </c>
      <c r="AS292" s="206">
        <v>6.1</v>
      </c>
      <c r="AT292" s="273">
        <v>1.2704918032786885</v>
      </c>
      <c r="AU292" s="212">
        <v>1</v>
      </c>
      <c r="AV292" s="212">
        <v>2</v>
      </c>
      <c r="AW292" s="278" t="s">
        <v>97</v>
      </c>
      <c r="AX292" s="278" t="s">
        <v>98</v>
      </c>
      <c r="AY292" s="186">
        <v>8</v>
      </c>
      <c r="AZ292" s="176" t="s">
        <v>122</v>
      </c>
      <c r="BD292" s="204">
        <v>7</v>
      </c>
      <c r="BE292" s="274">
        <v>1.1071428571428572</v>
      </c>
      <c r="BF292" s="138">
        <v>2</v>
      </c>
      <c r="BG292" s="138">
        <v>3</v>
      </c>
      <c r="BH292" s="130" t="s">
        <v>96</v>
      </c>
      <c r="BI292" s="130" t="s">
        <v>98</v>
      </c>
      <c r="BJ292" s="186">
        <v>13</v>
      </c>
      <c r="BK292" s="176" t="s">
        <v>122</v>
      </c>
      <c r="BL292" s="508"/>
      <c r="BM292" s="508"/>
      <c r="BN292" s="508"/>
      <c r="BO292" s="203">
        <v>12.7</v>
      </c>
      <c r="BP292" s="273">
        <v>1.0708661417322836</v>
      </c>
      <c r="BQ292" s="195">
        <v>1</v>
      </c>
      <c r="BR292" s="195">
        <v>3</v>
      </c>
      <c r="BS292" s="186" t="s">
        <v>95</v>
      </c>
      <c r="BT292" s="186" t="s">
        <v>77</v>
      </c>
      <c r="BU292" s="130">
        <v>18</v>
      </c>
      <c r="BV292" s="176" t="s">
        <v>116</v>
      </c>
    </row>
    <row r="293" spans="1:74">
      <c r="A293" s="203">
        <v>21.1</v>
      </c>
      <c r="B293" s="273">
        <v>0.64454976303317535</v>
      </c>
      <c r="C293" s="195">
        <v>2</v>
      </c>
      <c r="D293" s="195">
        <v>4</v>
      </c>
      <c r="E293" s="186" t="s">
        <v>96</v>
      </c>
      <c r="F293" s="186" t="s">
        <v>98</v>
      </c>
      <c r="G293" s="186">
        <v>13</v>
      </c>
      <c r="H293" s="176" t="s">
        <v>122</v>
      </c>
      <c r="AS293" s="206">
        <v>7.6</v>
      </c>
      <c r="AT293" s="273">
        <v>1.0197368421052633</v>
      </c>
      <c r="AU293" s="212">
        <v>2</v>
      </c>
      <c r="AV293" s="212">
        <v>3</v>
      </c>
      <c r="AW293" s="278" t="s">
        <v>97</v>
      </c>
      <c r="AX293" s="278" t="s">
        <v>98</v>
      </c>
      <c r="AY293" s="186">
        <v>8</v>
      </c>
      <c r="AZ293" s="176" t="s">
        <v>122</v>
      </c>
      <c r="BD293" s="204">
        <v>9.1999999999999993</v>
      </c>
      <c r="BE293" s="274">
        <v>0.84239130434782616</v>
      </c>
      <c r="BF293" s="138">
        <v>1</v>
      </c>
      <c r="BG293" s="138">
        <v>3</v>
      </c>
      <c r="BH293" s="130" t="s">
        <v>96</v>
      </c>
      <c r="BI293" s="130" t="s">
        <v>98</v>
      </c>
      <c r="BJ293" s="186">
        <v>13</v>
      </c>
      <c r="BK293" s="176" t="s">
        <v>122</v>
      </c>
      <c r="BL293" s="508"/>
      <c r="BM293" s="508"/>
      <c r="BN293" s="508"/>
      <c r="BO293" s="203">
        <v>12.9</v>
      </c>
      <c r="BP293" s="273">
        <v>1.0542635658914727</v>
      </c>
      <c r="BQ293" s="195">
        <v>2</v>
      </c>
      <c r="BR293" s="195">
        <v>5</v>
      </c>
      <c r="BS293" s="186" t="s">
        <v>97</v>
      </c>
      <c r="BT293" s="186" t="s">
        <v>100</v>
      </c>
      <c r="BU293" s="130">
        <v>18</v>
      </c>
      <c r="BV293" s="176" t="s">
        <v>116</v>
      </c>
    </row>
    <row r="294" spans="1:74">
      <c r="A294" s="203">
        <v>22.8</v>
      </c>
      <c r="B294" s="273">
        <v>0.59649122807017541</v>
      </c>
      <c r="C294" s="195">
        <v>2</v>
      </c>
      <c r="D294" s="195">
        <v>3</v>
      </c>
      <c r="E294" s="186" t="s">
        <v>96</v>
      </c>
      <c r="F294" s="186" t="s">
        <v>98</v>
      </c>
      <c r="G294" s="186">
        <v>13</v>
      </c>
      <c r="H294" s="176" t="s">
        <v>122</v>
      </c>
      <c r="AS294" s="206">
        <v>4.9000000000000004</v>
      </c>
      <c r="AT294" s="273">
        <v>1.5816326530612244</v>
      </c>
      <c r="AU294" s="212">
        <v>1</v>
      </c>
      <c r="AV294" s="212">
        <v>3</v>
      </c>
      <c r="AW294" s="278" t="s">
        <v>97</v>
      </c>
      <c r="AX294" s="278" t="s">
        <v>98</v>
      </c>
      <c r="AY294" s="186">
        <v>8</v>
      </c>
      <c r="AZ294" s="176" t="s">
        <v>122</v>
      </c>
      <c r="BD294" s="204">
        <v>6.7</v>
      </c>
      <c r="BE294" s="274">
        <v>1.1567164179104477</v>
      </c>
      <c r="BF294" s="138">
        <v>4</v>
      </c>
      <c r="BG294" s="138">
        <v>3</v>
      </c>
      <c r="BH294" s="130" t="s">
        <v>96</v>
      </c>
      <c r="BI294" s="130" t="s">
        <v>98</v>
      </c>
      <c r="BJ294" s="186">
        <v>13</v>
      </c>
      <c r="BK294" s="176" t="s">
        <v>122</v>
      </c>
      <c r="BL294" s="508"/>
      <c r="BM294" s="508"/>
      <c r="BN294" s="508"/>
      <c r="BO294" s="203">
        <v>16.5</v>
      </c>
      <c r="BP294" s="273">
        <v>0.82424242424242422</v>
      </c>
      <c r="BQ294" s="195">
        <v>1</v>
      </c>
      <c r="BR294" s="195">
        <v>4</v>
      </c>
      <c r="BS294" s="186" t="s">
        <v>97</v>
      </c>
      <c r="BT294" s="186" t="s">
        <v>98</v>
      </c>
      <c r="BU294" s="130">
        <v>18</v>
      </c>
      <c r="BV294" s="176" t="s">
        <v>116</v>
      </c>
    </row>
    <row r="295" spans="1:74">
      <c r="A295" s="204">
        <v>15.2</v>
      </c>
      <c r="B295" s="274">
        <v>0.89473684210526316</v>
      </c>
      <c r="C295" s="138">
        <v>3</v>
      </c>
      <c r="D295" s="138">
        <v>3</v>
      </c>
      <c r="E295" s="130" t="s">
        <v>96</v>
      </c>
      <c r="F295" s="130" t="s">
        <v>98</v>
      </c>
      <c r="G295" s="186">
        <v>13</v>
      </c>
      <c r="H295" s="176" t="s">
        <v>122</v>
      </c>
      <c r="AS295" s="206">
        <v>6.5</v>
      </c>
      <c r="AT295" s="273">
        <v>1.1923076923076923</v>
      </c>
      <c r="AU295" s="212">
        <v>1</v>
      </c>
      <c r="AV295" s="212">
        <v>2</v>
      </c>
      <c r="AW295" s="278" t="s">
        <v>97</v>
      </c>
      <c r="AX295" s="278" t="s">
        <v>98</v>
      </c>
      <c r="AY295" s="186">
        <v>8</v>
      </c>
      <c r="AZ295" s="176" t="s">
        <v>122</v>
      </c>
      <c r="BD295" s="204">
        <v>5.4</v>
      </c>
      <c r="BE295" s="274">
        <v>1.4351851851851851</v>
      </c>
      <c r="BF295" s="138">
        <v>25</v>
      </c>
      <c r="BG295" s="138">
        <v>3</v>
      </c>
      <c r="BH295" s="130" t="s">
        <v>96</v>
      </c>
      <c r="BI295" s="130" t="s">
        <v>98</v>
      </c>
      <c r="BJ295" s="186">
        <v>13</v>
      </c>
      <c r="BK295" s="176" t="s">
        <v>122</v>
      </c>
      <c r="BL295" s="508"/>
      <c r="BM295" s="508"/>
      <c r="BN295" s="508"/>
      <c r="BO295" s="203">
        <v>6.3</v>
      </c>
      <c r="BP295" s="273">
        <v>2.1587301587301586</v>
      </c>
      <c r="BQ295" s="195">
        <v>1</v>
      </c>
      <c r="BR295" s="195">
        <v>3</v>
      </c>
      <c r="BS295" s="186" t="s">
        <v>97</v>
      </c>
      <c r="BT295" s="186" t="s">
        <v>98</v>
      </c>
      <c r="BU295" s="130">
        <v>18</v>
      </c>
      <c r="BV295" s="176" t="s">
        <v>116</v>
      </c>
    </row>
    <row r="296" spans="1:74">
      <c r="A296" s="204">
        <v>8.1999999999999993</v>
      </c>
      <c r="B296" s="274">
        <v>1.6585365853658538</v>
      </c>
      <c r="C296" s="138">
        <v>2</v>
      </c>
      <c r="D296" s="138">
        <v>3</v>
      </c>
      <c r="E296" s="130" t="s">
        <v>96</v>
      </c>
      <c r="F296" s="130" t="s">
        <v>99</v>
      </c>
      <c r="G296" s="186">
        <v>13</v>
      </c>
      <c r="H296" s="176" t="s">
        <v>122</v>
      </c>
      <c r="AS296" s="206">
        <v>6.4</v>
      </c>
      <c r="AT296" s="273">
        <v>1.2109375</v>
      </c>
      <c r="AU296" s="212">
        <v>1</v>
      </c>
      <c r="AV296" s="212">
        <v>3</v>
      </c>
      <c r="AW296" s="278" t="s">
        <v>97</v>
      </c>
      <c r="AX296" s="278" t="s">
        <v>98</v>
      </c>
      <c r="AY296" s="186">
        <v>8</v>
      </c>
      <c r="AZ296" s="176" t="s">
        <v>122</v>
      </c>
      <c r="BD296" s="204">
        <v>6.6</v>
      </c>
      <c r="BE296" s="274">
        <v>1.1742424242424243</v>
      </c>
      <c r="BF296" s="138">
        <v>2</v>
      </c>
      <c r="BG296" s="138">
        <v>3</v>
      </c>
      <c r="BH296" s="130" t="s">
        <v>96</v>
      </c>
      <c r="BI296" s="130" t="s">
        <v>98</v>
      </c>
      <c r="BJ296" s="186">
        <v>13</v>
      </c>
      <c r="BK296" s="176" t="s">
        <v>122</v>
      </c>
      <c r="BL296" s="508"/>
      <c r="BM296" s="508"/>
      <c r="BN296" s="508"/>
      <c r="BO296" s="203">
        <v>7.9</v>
      </c>
      <c r="BP296" s="273">
        <v>1.721518987341772</v>
      </c>
      <c r="BQ296" s="195">
        <v>1</v>
      </c>
      <c r="BR296" s="195">
        <v>3</v>
      </c>
      <c r="BS296" s="186" t="s">
        <v>97</v>
      </c>
      <c r="BT296" s="186" t="s">
        <v>98</v>
      </c>
      <c r="BU296" s="130">
        <v>18</v>
      </c>
      <c r="BV296" s="176" t="s">
        <v>116</v>
      </c>
    </row>
    <row r="297" spans="1:74">
      <c r="A297" s="204">
        <v>16</v>
      </c>
      <c r="B297" s="274">
        <v>0.85</v>
      </c>
      <c r="C297" s="138">
        <v>2</v>
      </c>
      <c r="D297" s="138">
        <v>3</v>
      </c>
      <c r="E297" s="130" t="s">
        <v>96</v>
      </c>
      <c r="F297" s="130" t="s">
        <v>98</v>
      </c>
      <c r="G297" s="186">
        <v>13</v>
      </c>
      <c r="H297" s="176" t="s">
        <v>122</v>
      </c>
      <c r="AS297" s="206">
        <v>4.9000000000000004</v>
      </c>
      <c r="AT297" s="273">
        <v>1.5816326530612244</v>
      </c>
      <c r="AU297" s="212">
        <v>1</v>
      </c>
      <c r="AV297" s="212">
        <v>3</v>
      </c>
      <c r="AW297" s="278" t="s">
        <v>97</v>
      </c>
      <c r="AX297" s="278" t="s">
        <v>98</v>
      </c>
      <c r="AY297" s="186">
        <v>8</v>
      </c>
      <c r="AZ297" s="176" t="s">
        <v>122</v>
      </c>
      <c r="BD297" s="204">
        <v>9.6</v>
      </c>
      <c r="BE297" s="274">
        <v>0.80729166666666674</v>
      </c>
      <c r="BF297" s="138">
        <v>2</v>
      </c>
      <c r="BG297" s="138">
        <v>3</v>
      </c>
      <c r="BH297" s="130" t="s">
        <v>96</v>
      </c>
      <c r="BI297" s="130" t="s">
        <v>98</v>
      </c>
      <c r="BJ297" s="186">
        <v>13</v>
      </c>
      <c r="BK297" s="176" t="s">
        <v>122</v>
      </c>
      <c r="BL297" s="508"/>
      <c r="BM297" s="508"/>
      <c r="BN297" s="508"/>
      <c r="BO297" s="203">
        <v>8.1</v>
      </c>
      <c r="BP297" s="273">
        <v>1.6790123456790125</v>
      </c>
      <c r="BQ297" s="195">
        <v>1</v>
      </c>
      <c r="BR297" s="195">
        <v>3</v>
      </c>
      <c r="BS297" s="186" t="s">
        <v>97</v>
      </c>
      <c r="BT297" s="186" t="s">
        <v>98</v>
      </c>
      <c r="BU297" s="130">
        <v>18</v>
      </c>
      <c r="BV297" s="176" t="s">
        <v>116</v>
      </c>
    </row>
    <row r="298" spans="1:74">
      <c r="A298" s="204">
        <v>13.5</v>
      </c>
      <c r="B298" s="274">
        <v>1.0074074074074073</v>
      </c>
      <c r="C298" s="138">
        <v>2</v>
      </c>
      <c r="D298" s="138">
        <v>3</v>
      </c>
      <c r="E298" s="130" t="s">
        <v>96</v>
      </c>
      <c r="F298" s="130" t="s">
        <v>98</v>
      </c>
      <c r="G298" s="186">
        <v>13</v>
      </c>
      <c r="H298" s="176" t="s">
        <v>122</v>
      </c>
      <c r="AS298" s="206">
        <v>8.6</v>
      </c>
      <c r="AT298" s="273">
        <v>1.5813953488372092</v>
      </c>
      <c r="AU298" s="212">
        <v>1</v>
      </c>
      <c r="AV298" s="212">
        <v>3</v>
      </c>
      <c r="AW298" s="278" t="s">
        <v>97</v>
      </c>
      <c r="AX298" s="278" t="s">
        <v>98</v>
      </c>
      <c r="AY298" s="186">
        <v>8</v>
      </c>
      <c r="AZ298" s="176" t="s">
        <v>122</v>
      </c>
      <c r="BD298" s="204">
        <v>9.1999999999999993</v>
      </c>
      <c r="BE298" s="274">
        <v>0.84239130434782616</v>
      </c>
      <c r="BF298" s="138">
        <v>2</v>
      </c>
      <c r="BG298" s="138">
        <v>3</v>
      </c>
      <c r="BH298" s="130" t="s">
        <v>96</v>
      </c>
      <c r="BI298" s="130" t="s">
        <v>98</v>
      </c>
      <c r="BJ298" s="186">
        <v>13</v>
      </c>
      <c r="BK298" s="176" t="s">
        <v>122</v>
      </c>
      <c r="BL298" s="508"/>
      <c r="BM298" s="508"/>
      <c r="BN298" s="508"/>
      <c r="BO298" s="204">
        <v>17.2</v>
      </c>
      <c r="BP298" s="274">
        <v>0.79069767441860461</v>
      </c>
      <c r="BQ298" s="138">
        <v>1</v>
      </c>
      <c r="BR298" s="138">
        <v>4</v>
      </c>
      <c r="BS298" s="130" t="s">
        <v>97</v>
      </c>
      <c r="BT298" s="130" t="s">
        <v>98</v>
      </c>
      <c r="BU298" s="130">
        <v>18</v>
      </c>
      <c r="BV298" s="176" t="s">
        <v>116</v>
      </c>
    </row>
    <row r="299" spans="1:74">
      <c r="A299" s="203">
        <v>7.1</v>
      </c>
      <c r="B299" s="273">
        <v>1.091549295774648</v>
      </c>
      <c r="C299" s="195">
        <v>2</v>
      </c>
      <c r="D299" s="195">
        <v>3</v>
      </c>
      <c r="E299" s="186" t="s">
        <v>96</v>
      </c>
      <c r="F299" s="186" t="s">
        <v>98</v>
      </c>
      <c r="G299" s="186">
        <v>14</v>
      </c>
      <c r="H299" s="176" t="s">
        <v>122</v>
      </c>
      <c r="AS299" s="206">
        <v>10.5</v>
      </c>
      <c r="AT299" s="273">
        <v>1.2952380952380953</v>
      </c>
      <c r="AU299" s="212">
        <v>1</v>
      </c>
      <c r="AV299" s="212">
        <v>3</v>
      </c>
      <c r="AW299" s="278" t="s">
        <v>97</v>
      </c>
      <c r="AX299" s="278" t="s">
        <v>98</v>
      </c>
      <c r="AY299" s="186">
        <v>8</v>
      </c>
      <c r="AZ299" s="176" t="s">
        <v>122</v>
      </c>
      <c r="BD299" s="203">
        <v>12</v>
      </c>
      <c r="BE299" s="273">
        <v>1.1333333333333333</v>
      </c>
      <c r="BF299" s="195">
        <v>2</v>
      </c>
      <c r="BG299" s="195">
        <v>3</v>
      </c>
      <c r="BH299" s="186" t="s">
        <v>114</v>
      </c>
      <c r="BI299" s="186" t="s">
        <v>98</v>
      </c>
      <c r="BJ299" s="186">
        <v>13</v>
      </c>
      <c r="BK299" s="176" t="s">
        <v>122</v>
      </c>
      <c r="BL299" s="508"/>
      <c r="BM299" s="508"/>
      <c r="BN299" s="508"/>
      <c r="BO299" s="204">
        <v>12.9</v>
      </c>
      <c r="BP299" s="274">
        <v>1.0542635658914727</v>
      </c>
      <c r="BQ299" s="138">
        <v>1</v>
      </c>
      <c r="BR299" s="138">
        <v>3</v>
      </c>
      <c r="BS299" s="130" t="s">
        <v>97</v>
      </c>
      <c r="BT299" s="130" t="s">
        <v>112</v>
      </c>
      <c r="BU299" s="130">
        <v>18</v>
      </c>
      <c r="BV299" s="176" t="s">
        <v>116</v>
      </c>
    </row>
    <row r="300" spans="1:74">
      <c r="A300" s="203">
        <v>14.1</v>
      </c>
      <c r="B300" s="273">
        <v>0.54964539007092195</v>
      </c>
      <c r="C300" s="195">
        <v>2</v>
      </c>
      <c r="D300" s="195">
        <v>3</v>
      </c>
      <c r="E300" s="186" t="s">
        <v>96</v>
      </c>
      <c r="F300" s="186" t="s">
        <v>98</v>
      </c>
      <c r="G300" s="186">
        <v>14</v>
      </c>
      <c r="H300" s="176" t="s">
        <v>122</v>
      </c>
      <c r="AS300" s="206">
        <v>9</v>
      </c>
      <c r="AT300" s="273">
        <v>1.5111111111111111</v>
      </c>
      <c r="AU300" s="212">
        <v>1</v>
      </c>
      <c r="AV300" s="212">
        <v>3</v>
      </c>
      <c r="AW300" s="278" t="s">
        <v>97</v>
      </c>
      <c r="AX300" s="278" t="s">
        <v>98</v>
      </c>
      <c r="AY300" s="186">
        <v>8</v>
      </c>
      <c r="AZ300" s="176" t="s">
        <v>122</v>
      </c>
      <c r="BD300" s="203">
        <v>13.7</v>
      </c>
      <c r="BE300" s="273">
        <v>0.99270072992700731</v>
      </c>
      <c r="BF300" s="195">
        <v>2</v>
      </c>
      <c r="BG300" s="195">
        <v>4</v>
      </c>
      <c r="BH300" s="186" t="s">
        <v>96</v>
      </c>
      <c r="BI300" s="186" t="s">
        <v>98</v>
      </c>
      <c r="BJ300" s="186">
        <v>13</v>
      </c>
      <c r="BK300" s="176" t="s">
        <v>122</v>
      </c>
      <c r="BL300" s="508"/>
      <c r="BM300" s="508"/>
      <c r="BN300" s="508"/>
      <c r="BO300" s="204">
        <v>7.7</v>
      </c>
      <c r="BP300" s="274">
        <v>1.7662337662337662</v>
      </c>
      <c r="BQ300" s="138">
        <v>1</v>
      </c>
      <c r="BR300" s="138">
        <v>3</v>
      </c>
      <c r="BS300" s="130" t="s">
        <v>97</v>
      </c>
      <c r="BT300" s="130" t="s">
        <v>98</v>
      </c>
      <c r="BU300" s="130">
        <v>18</v>
      </c>
      <c r="BV300" s="176" t="s">
        <v>116</v>
      </c>
    </row>
    <row r="301" spans="1:74">
      <c r="A301" s="203">
        <v>7.9</v>
      </c>
      <c r="B301" s="273">
        <v>0.98101265822784811</v>
      </c>
      <c r="C301" s="195">
        <v>2</v>
      </c>
      <c r="D301" s="195">
        <v>3</v>
      </c>
      <c r="E301" s="186" t="s">
        <v>96</v>
      </c>
      <c r="F301" s="186" t="s">
        <v>98</v>
      </c>
      <c r="G301" s="186">
        <v>14</v>
      </c>
      <c r="H301" s="176" t="s">
        <v>122</v>
      </c>
      <c r="AS301" s="206">
        <v>11.1</v>
      </c>
      <c r="AT301" s="273">
        <v>1.2252252252252251</v>
      </c>
      <c r="AU301" s="212">
        <v>2</v>
      </c>
      <c r="AV301" s="212">
        <v>3</v>
      </c>
      <c r="AW301" s="278" t="s">
        <v>97</v>
      </c>
      <c r="AX301" s="278" t="s">
        <v>98</v>
      </c>
      <c r="AY301" s="186">
        <v>8</v>
      </c>
      <c r="AZ301" s="176" t="s">
        <v>122</v>
      </c>
      <c r="BD301" s="203">
        <v>21.8</v>
      </c>
      <c r="BE301" s="273">
        <v>0.62385321100917424</v>
      </c>
      <c r="BF301" s="195">
        <v>1</v>
      </c>
      <c r="BG301" s="195">
        <v>3</v>
      </c>
      <c r="BH301" s="186" t="s">
        <v>96</v>
      </c>
      <c r="BI301" s="186" t="s">
        <v>98</v>
      </c>
      <c r="BJ301" s="186">
        <v>13</v>
      </c>
      <c r="BK301" s="176" t="s">
        <v>122</v>
      </c>
      <c r="BL301" s="508"/>
      <c r="BM301" s="508"/>
      <c r="BN301" s="508"/>
      <c r="BO301" s="204">
        <v>9.9</v>
      </c>
      <c r="BP301" s="274">
        <v>1.3737373737373737</v>
      </c>
      <c r="BQ301" s="138">
        <v>2</v>
      </c>
      <c r="BR301" s="138">
        <v>3</v>
      </c>
      <c r="BS301" s="130" t="s">
        <v>97</v>
      </c>
      <c r="BT301" s="130" t="s">
        <v>98</v>
      </c>
      <c r="BU301" s="130">
        <v>18</v>
      </c>
      <c r="BV301" s="176" t="s">
        <v>116</v>
      </c>
    </row>
    <row r="302" spans="1:74">
      <c r="A302" s="203">
        <v>8.4</v>
      </c>
      <c r="B302" s="273">
        <v>0.92261904761904756</v>
      </c>
      <c r="C302" s="195">
        <v>2</v>
      </c>
      <c r="D302" s="195">
        <v>3</v>
      </c>
      <c r="E302" s="186" t="s">
        <v>96</v>
      </c>
      <c r="F302" s="186" t="s">
        <v>98</v>
      </c>
      <c r="G302" s="186">
        <v>14</v>
      </c>
      <c r="H302" s="176" t="s">
        <v>122</v>
      </c>
      <c r="AS302" s="206">
        <v>10</v>
      </c>
      <c r="AT302" s="273">
        <v>1.3599999999999999</v>
      </c>
      <c r="AU302" s="212">
        <v>1</v>
      </c>
      <c r="AV302" s="212">
        <v>2</v>
      </c>
      <c r="AW302" s="278" t="s">
        <v>97</v>
      </c>
      <c r="AX302" s="278" t="s">
        <v>98</v>
      </c>
      <c r="AY302" s="186">
        <v>8</v>
      </c>
      <c r="AZ302" s="176" t="s">
        <v>122</v>
      </c>
      <c r="BD302" s="203">
        <v>21.1</v>
      </c>
      <c r="BE302" s="273">
        <v>0.64454976303317535</v>
      </c>
      <c r="BF302" s="195">
        <v>2</v>
      </c>
      <c r="BG302" s="195">
        <v>4</v>
      </c>
      <c r="BH302" s="186" t="s">
        <v>96</v>
      </c>
      <c r="BI302" s="186" t="s">
        <v>98</v>
      </c>
      <c r="BJ302" s="186">
        <v>13</v>
      </c>
      <c r="BK302" s="176" t="s">
        <v>122</v>
      </c>
      <c r="BL302" s="508"/>
      <c r="BM302" s="508"/>
      <c r="BN302" s="508"/>
      <c r="BO302" s="204">
        <v>9.1999999999999993</v>
      </c>
      <c r="BP302" s="274">
        <v>1.4782608695652175</v>
      </c>
      <c r="BQ302" s="138">
        <v>2</v>
      </c>
      <c r="BR302" s="138">
        <v>3</v>
      </c>
      <c r="BS302" s="130" t="s">
        <v>97</v>
      </c>
      <c r="BT302" s="130" t="s">
        <v>98</v>
      </c>
      <c r="BU302" s="130">
        <v>18</v>
      </c>
      <c r="BV302" s="176" t="s">
        <v>116</v>
      </c>
    </row>
    <row r="303" spans="1:74">
      <c r="A303" s="203">
        <v>11.36</v>
      </c>
      <c r="B303" s="273">
        <v>0.68221830985915499</v>
      </c>
      <c r="C303" s="195">
        <v>2</v>
      </c>
      <c r="D303" s="195">
        <v>3</v>
      </c>
      <c r="E303" s="186" t="s">
        <v>96</v>
      </c>
      <c r="F303" s="186" t="s">
        <v>98</v>
      </c>
      <c r="G303" s="186">
        <v>14</v>
      </c>
      <c r="H303" s="176" t="s">
        <v>122</v>
      </c>
      <c r="AS303" s="206">
        <v>8</v>
      </c>
      <c r="AT303" s="273">
        <v>1.7</v>
      </c>
      <c r="AU303" s="212">
        <v>1</v>
      </c>
      <c r="AV303" s="212">
        <v>3</v>
      </c>
      <c r="AW303" s="278" t="s">
        <v>97</v>
      </c>
      <c r="AX303" s="278" t="s">
        <v>98</v>
      </c>
      <c r="AY303" s="186">
        <v>8</v>
      </c>
      <c r="AZ303" s="176" t="s">
        <v>122</v>
      </c>
      <c r="BD303" s="203">
        <v>22.8</v>
      </c>
      <c r="BE303" s="273">
        <v>0.59649122807017541</v>
      </c>
      <c r="BF303" s="195">
        <v>2</v>
      </c>
      <c r="BG303" s="195">
        <v>3</v>
      </c>
      <c r="BH303" s="186" t="s">
        <v>96</v>
      </c>
      <c r="BI303" s="186" t="s">
        <v>98</v>
      </c>
      <c r="BJ303" s="186">
        <v>13</v>
      </c>
      <c r="BK303" s="176" t="s">
        <v>122</v>
      </c>
      <c r="BL303" s="508"/>
      <c r="BM303" s="508"/>
      <c r="BN303" s="508"/>
      <c r="BO303" s="195">
        <v>15.1</v>
      </c>
      <c r="BP303" s="273">
        <v>0.51324503311258274</v>
      </c>
      <c r="BQ303" s="195">
        <v>1</v>
      </c>
      <c r="BR303" s="195">
        <v>4</v>
      </c>
      <c r="BS303" s="186" t="s">
        <v>97</v>
      </c>
      <c r="BT303" s="186" t="s">
        <v>98</v>
      </c>
      <c r="BU303" s="130">
        <v>19</v>
      </c>
      <c r="BV303" s="31" t="s">
        <v>116</v>
      </c>
    </row>
    <row r="304" spans="1:74">
      <c r="A304" s="203">
        <v>9.1999999999999993</v>
      </c>
      <c r="B304" s="273">
        <v>1.4782608695652175</v>
      </c>
      <c r="C304" s="195">
        <v>2</v>
      </c>
      <c r="D304" s="195">
        <v>3</v>
      </c>
      <c r="E304" s="186" t="s">
        <v>96</v>
      </c>
      <c r="F304" s="186" t="s">
        <v>98</v>
      </c>
      <c r="G304" s="186">
        <v>14</v>
      </c>
      <c r="H304" s="176" t="s">
        <v>122</v>
      </c>
      <c r="AS304" s="206">
        <v>9.8000000000000007</v>
      </c>
      <c r="AT304" s="273">
        <v>1.3877551020408161</v>
      </c>
      <c r="AU304" s="212">
        <v>1</v>
      </c>
      <c r="AV304" s="212">
        <v>3</v>
      </c>
      <c r="AW304" s="278" t="s">
        <v>97</v>
      </c>
      <c r="AX304" s="278" t="s">
        <v>98</v>
      </c>
      <c r="AY304" s="186">
        <v>8</v>
      </c>
      <c r="AZ304" s="176" t="s">
        <v>122</v>
      </c>
      <c r="BD304" s="204">
        <v>15.2</v>
      </c>
      <c r="BE304" s="274">
        <v>0.89473684210526316</v>
      </c>
      <c r="BF304" s="138">
        <v>3</v>
      </c>
      <c r="BG304" s="138">
        <v>3</v>
      </c>
      <c r="BH304" s="130" t="s">
        <v>96</v>
      </c>
      <c r="BI304" s="130" t="s">
        <v>98</v>
      </c>
      <c r="BJ304" s="186">
        <v>13</v>
      </c>
      <c r="BK304" s="176" t="s">
        <v>122</v>
      </c>
      <c r="BL304" s="508"/>
      <c r="BM304" s="508"/>
      <c r="BN304" s="508"/>
      <c r="BO304" s="138">
        <v>5.3</v>
      </c>
      <c r="BP304" s="274">
        <v>1.4622641509433962</v>
      </c>
      <c r="BQ304" s="138">
        <v>1</v>
      </c>
      <c r="BR304" s="138">
        <v>3</v>
      </c>
      <c r="BS304" s="130" t="s">
        <v>97</v>
      </c>
      <c r="BT304" s="130" t="s">
        <v>98</v>
      </c>
      <c r="BU304" s="130">
        <v>19</v>
      </c>
      <c r="BV304" s="31" t="s">
        <v>116</v>
      </c>
    </row>
    <row r="305" spans="1:74">
      <c r="A305" s="203">
        <v>19.7</v>
      </c>
      <c r="B305" s="273">
        <v>0.69035532994923854</v>
      </c>
      <c r="C305" s="195">
        <v>4</v>
      </c>
      <c r="D305" s="195">
        <v>5</v>
      </c>
      <c r="E305" s="186" t="s">
        <v>96</v>
      </c>
      <c r="F305" s="186" t="s">
        <v>100</v>
      </c>
      <c r="G305" s="186">
        <v>14</v>
      </c>
      <c r="H305" s="176" t="s">
        <v>122</v>
      </c>
      <c r="AS305" s="207">
        <v>8.8000000000000007</v>
      </c>
      <c r="AT305" s="274">
        <v>1.5454545454545452</v>
      </c>
      <c r="AU305" s="213">
        <v>1</v>
      </c>
      <c r="AV305" s="213">
        <v>3</v>
      </c>
      <c r="AW305" s="279" t="s">
        <v>97</v>
      </c>
      <c r="AX305" s="279" t="s">
        <v>98</v>
      </c>
      <c r="AY305" s="186">
        <v>8</v>
      </c>
      <c r="AZ305" s="176" t="s">
        <v>122</v>
      </c>
      <c r="BD305" s="204">
        <v>8.1999999999999993</v>
      </c>
      <c r="BE305" s="274">
        <v>1.6585365853658538</v>
      </c>
      <c r="BF305" s="138">
        <v>2</v>
      </c>
      <c r="BG305" s="138">
        <v>3</v>
      </c>
      <c r="BH305" s="130" t="s">
        <v>96</v>
      </c>
      <c r="BI305" s="130" t="s">
        <v>99</v>
      </c>
      <c r="BJ305" s="186">
        <v>13</v>
      </c>
      <c r="BK305" s="176" t="s">
        <v>122</v>
      </c>
      <c r="BL305" s="508"/>
      <c r="BM305" s="508"/>
      <c r="BN305" s="508"/>
      <c r="BO305" s="138">
        <v>5.3</v>
      </c>
      <c r="BP305" s="274">
        <v>1.4622641509433962</v>
      </c>
      <c r="BQ305" s="138">
        <v>1</v>
      </c>
      <c r="BR305" s="138">
        <v>3</v>
      </c>
      <c r="BS305" s="130" t="s">
        <v>97</v>
      </c>
      <c r="BT305" s="130" t="s">
        <v>98</v>
      </c>
      <c r="BU305" s="130">
        <v>19</v>
      </c>
      <c r="BV305" s="31" t="s">
        <v>116</v>
      </c>
    </row>
    <row r="306" spans="1:74">
      <c r="A306" s="203">
        <v>12.3</v>
      </c>
      <c r="B306" s="273">
        <v>1.1056910569105689</v>
      </c>
      <c r="C306" s="195">
        <v>4</v>
      </c>
      <c r="D306" s="195">
        <v>3</v>
      </c>
      <c r="E306" s="186" t="s">
        <v>96</v>
      </c>
      <c r="F306" s="186" t="s">
        <v>98</v>
      </c>
      <c r="G306" s="186">
        <v>14</v>
      </c>
      <c r="H306" s="176" t="s">
        <v>122</v>
      </c>
      <c r="AS306" s="203">
        <v>4.4000000000000004</v>
      </c>
      <c r="AT306" s="273">
        <v>1.7613636363636362</v>
      </c>
      <c r="AU306" s="195">
        <v>1</v>
      </c>
      <c r="AV306" s="195">
        <v>3</v>
      </c>
      <c r="AW306" s="186" t="s">
        <v>97</v>
      </c>
      <c r="AX306" s="186" t="s">
        <v>98</v>
      </c>
      <c r="AY306" s="186">
        <v>10</v>
      </c>
      <c r="AZ306" s="176" t="s">
        <v>122</v>
      </c>
      <c r="BD306" s="204">
        <v>16</v>
      </c>
      <c r="BE306" s="274">
        <v>0.85</v>
      </c>
      <c r="BF306" s="138">
        <v>2</v>
      </c>
      <c r="BG306" s="138">
        <v>3</v>
      </c>
      <c r="BH306" s="130" t="s">
        <v>96</v>
      </c>
      <c r="BI306" s="130" t="s">
        <v>98</v>
      </c>
      <c r="BJ306" s="186">
        <v>13</v>
      </c>
      <c r="BK306" s="176" t="s">
        <v>122</v>
      </c>
      <c r="BL306" s="508"/>
      <c r="BM306" s="508"/>
      <c r="BN306" s="508"/>
      <c r="BO306" s="138">
        <v>6.5</v>
      </c>
      <c r="BP306" s="274">
        <v>1.1923076923076923</v>
      </c>
      <c r="BQ306" s="138">
        <v>2</v>
      </c>
      <c r="BR306" s="138">
        <v>3</v>
      </c>
      <c r="BS306" s="130" t="s">
        <v>97</v>
      </c>
      <c r="BT306" s="130" t="s">
        <v>98</v>
      </c>
      <c r="BU306" s="130">
        <v>19</v>
      </c>
      <c r="BV306" s="31" t="s">
        <v>116</v>
      </c>
    </row>
    <row r="307" spans="1:74">
      <c r="A307" s="204">
        <v>15.5</v>
      </c>
      <c r="B307" s="274">
        <v>0.8774193548387097</v>
      </c>
      <c r="C307" s="138">
        <v>1</v>
      </c>
      <c r="D307" s="138">
        <v>3</v>
      </c>
      <c r="E307" s="130" t="s">
        <v>96</v>
      </c>
      <c r="F307" s="130" t="s">
        <v>98</v>
      </c>
      <c r="G307" s="186">
        <v>14</v>
      </c>
      <c r="H307" s="176" t="s">
        <v>122</v>
      </c>
      <c r="AS307" s="203">
        <v>5.5</v>
      </c>
      <c r="AT307" s="273">
        <v>1.4090909090909092</v>
      </c>
      <c r="AU307" s="195">
        <v>1</v>
      </c>
      <c r="AV307" s="195">
        <v>3</v>
      </c>
      <c r="AW307" s="186" t="s">
        <v>97</v>
      </c>
      <c r="AX307" s="186" t="s">
        <v>98</v>
      </c>
      <c r="AY307" s="186">
        <v>10</v>
      </c>
      <c r="AZ307" s="176" t="s">
        <v>122</v>
      </c>
      <c r="BD307" s="204">
        <v>13.5</v>
      </c>
      <c r="BE307" s="274">
        <v>1.0074074074074073</v>
      </c>
      <c r="BF307" s="138">
        <v>2</v>
      </c>
      <c r="BG307" s="138">
        <v>3</v>
      </c>
      <c r="BH307" s="130" t="s">
        <v>96</v>
      </c>
      <c r="BI307" s="130" t="s">
        <v>98</v>
      </c>
      <c r="BJ307" s="186">
        <v>13</v>
      </c>
      <c r="BK307" s="176" t="s">
        <v>122</v>
      </c>
      <c r="BL307" s="508"/>
      <c r="BM307" s="508"/>
      <c r="BN307" s="508"/>
      <c r="BO307" s="138">
        <v>4.9000000000000004</v>
      </c>
      <c r="BP307" s="274">
        <v>1.5816326530612244</v>
      </c>
      <c r="BQ307" s="138">
        <v>1</v>
      </c>
      <c r="BR307" s="138">
        <v>3</v>
      </c>
      <c r="BS307" s="130" t="s">
        <v>97</v>
      </c>
      <c r="BT307" s="130" t="s">
        <v>98</v>
      </c>
      <c r="BU307" s="130">
        <v>19</v>
      </c>
      <c r="BV307" s="31" t="s">
        <v>116</v>
      </c>
    </row>
    <row r="308" spans="1:74">
      <c r="A308" s="204">
        <v>10.4</v>
      </c>
      <c r="B308" s="274">
        <v>1.3076923076923077</v>
      </c>
      <c r="C308" s="138">
        <v>2</v>
      </c>
      <c r="D308" s="138">
        <v>5</v>
      </c>
      <c r="E308" s="130" t="s">
        <v>96</v>
      </c>
      <c r="F308" s="130" t="s">
        <v>98</v>
      </c>
      <c r="G308" s="186">
        <v>14</v>
      </c>
      <c r="H308" s="176" t="s">
        <v>122</v>
      </c>
      <c r="AS308" s="204">
        <v>7.2</v>
      </c>
      <c r="AT308" s="274">
        <v>1.0763888888888888</v>
      </c>
      <c r="AU308" s="138">
        <v>2</v>
      </c>
      <c r="AV308" s="138">
        <v>3</v>
      </c>
      <c r="AW308" s="130" t="s">
        <v>97</v>
      </c>
      <c r="AX308" s="130" t="s">
        <v>98</v>
      </c>
      <c r="AY308" s="186">
        <v>10</v>
      </c>
      <c r="AZ308" s="176" t="s">
        <v>122</v>
      </c>
      <c r="BD308" s="203">
        <v>7.1</v>
      </c>
      <c r="BE308" s="273">
        <v>1.091549295774648</v>
      </c>
      <c r="BF308" s="195">
        <v>2</v>
      </c>
      <c r="BG308" s="195">
        <v>3</v>
      </c>
      <c r="BH308" s="186" t="s">
        <v>96</v>
      </c>
      <c r="BI308" s="186" t="s">
        <v>98</v>
      </c>
      <c r="BJ308" s="186">
        <v>14</v>
      </c>
      <c r="BK308" s="176" t="s">
        <v>122</v>
      </c>
      <c r="BL308" s="508"/>
      <c r="BM308" s="508"/>
      <c r="BN308" s="508"/>
      <c r="BO308" s="138">
        <v>4.3</v>
      </c>
      <c r="BP308" s="274">
        <v>1.8023255813953489</v>
      </c>
      <c r="BQ308" s="138">
        <v>1</v>
      </c>
      <c r="BR308" s="138">
        <v>3</v>
      </c>
      <c r="BS308" s="130" t="s">
        <v>97</v>
      </c>
      <c r="BT308" s="130" t="s">
        <v>98</v>
      </c>
      <c r="BU308" s="130">
        <v>19</v>
      </c>
      <c r="BV308" s="31" t="s">
        <v>116</v>
      </c>
    </row>
    <row r="309" spans="1:74">
      <c r="A309" s="203">
        <v>6.1</v>
      </c>
      <c r="B309" s="273">
        <v>1.2704918032786885</v>
      </c>
      <c r="C309" s="195">
        <v>2</v>
      </c>
      <c r="D309" s="195">
        <v>3</v>
      </c>
      <c r="E309" s="186" t="s">
        <v>96</v>
      </c>
      <c r="F309" s="186" t="s">
        <v>98</v>
      </c>
      <c r="G309" s="186">
        <v>16</v>
      </c>
      <c r="H309" s="176" t="s">
        <v>122</v>
      </c>
      <c r="AS309" s="204">
        <v>3.8</v>
      </c>
      <c r="AT309" s="274">
        <v>2.0394736842105265</v>
      </c>
      <c r="AU309" s="138">
        <v>1</v>
      </c>
      <c r="AV309" s="138">
        <v>3</v>
      </c>
      <c r="AW309" s="130" t="s">
        <v>97</v>
      </c>
      <c r="AX309" s="130" t="s">
        <v>98</v>
      </c>
      <c r="AY309" s="186">
        <v>10</v>
      </c>
      <c r="AZ309" s="176" t="s">
        <v>122</v>
      </c>
      <c r="BD309" s="203">
        <v>14.1</v>
      </c>
      <c r="BE309" s="273">
        <v>0.54964539007092195</v>
      </c>
      <c r="BF309" s="195">
        <v>2</v>
      </c>
      <c r="BG309" s="195">
        <v>3</v>
      </c>
      <c r="BH309" s="186" t="s">
        <v>96</v>
      </c>
      <c r="BI309" s="186" t="s">
        <v>98</v>
      </c>
      <c r="BJ309" s="186">
        <v>14</v>
      </c>
      <c r="BK309" s="176" t="s">
        <v>122</v>
      </c>
      <c r="BL309" s="508"/>
      <c r="BM309" s="508"/>
      <c r="BN309" s="508"/>
      <c r="BO309" s="138">
        <v>6.8</v>
      </c>
      <c r="BP309" s="274">
        <v>1.1397058823529411</v>
      </c>
      <c r="BQ309" s="138">
        <v>1</v>
      </c>
      <c r="BR309" s="138">
        <v>3</v>
      </c>
      <c r="BS309" s="130" t="s">
        <v>97</v>
      </c>
      <c r="BT309" s="130" t="s">
        <v>98</v>
      </c>
      <c r="BU309" s="130">
        <v>19</v>
      </c>
      <c r="BV309" s="31" t="s">
        <v>116</v>
      </c>
    </row>
    <row r="310" spans="1:74">
      <c r="A310" s="203">
        <v>24.8</v>
      </c>
      <c r="B310" s="273">
        <v>0.3125</v>
      </c>
      <c r="C310" s="195">
        <v>2</v>
      </c>
      <c r="D310" s="195">
        <v>3</v>
      </c>
      <c r="E310" s="186" t="s">
        <v>96</v>
      </c>
      <c r="F310" s="186" t="s">
        <v>98</v>
      </c>
      <c r="G310" s="186">
        <v>16</v>
      </c>
      <c r="H310" s="176" t="s">
        <v>122</v>
      </c>
      <c r="AS310" s="204">
        <v>9.1999999999999993</v>
      </c>
      <c r="AT310" s="274">
        <v>0.84239130434782616</v>
      </c>
      <c r="AU310" s="138">
        <v>1</v>
      </c>
      <c r="AV310" s="138">
        <v>3</v>
      </c>
      <c r="AW310" s="130" t="s">
        <v>115</v>
      </c>
      <c r="AX310" s="130" t="s">
        <v>98</v>
      </c>
      <c r="AY310" s="186">
        <v>10</v>
      </c>
      <c r="AZ310" s="176" t="s">
        <v>122</v>
      </c>
      <c r="BD310" s="203">
        <v>7.9</v>
      </c>
      <c r="BE310" s="273">
        <v>0.98101265822784811</v>
      </c>
      <c r="BF310" s="195">
        <v>2</v>
      </c>
      <c r="BG310" s="195">
        <v>3</v>
      </c>
      <c r="BH310" s="186" t="s">
        <v>96</v>
      </c>
      <c r="BI310" s="186" t="s">
        <v>98</v>
      </c>
      <c r="BJ310" s="186">
        <v>14</v>
      </c>
      <c r="BK310" s="176" t="s">
        <v>122</v>
      </c>
      <c r="BL310" s="508"/>
      <c r="BM310" s="508"/>
      <c r="BN310" s="508"/>
      <c r="BO310" s="138">
        <v>5.0999999999999996</v>
      </c>
      <c r="BP310" s="274">
        <v>1.5196078431372551</v>
      </c>
      <c r="BQ310" s="138">
        <v>1</v>
      </c>
      <c r="BR310" s="138">
        <v>3</v>
      </c>
      <c r="BS310" s="130" t="s">
        <v>97</v>
      </c>
      <c r="BT310" s="130" t="s">
        <v>98</v>
      </c>
      <c r="BU310" s="130">
        <v>19</v>
      </c>
      <c r="BV310" s="31" t="s">
        <v>116</v>
      </c>
    </row>
    <row r="311" spans="1:74">
      <c r="A311" s="203">
        <v>8</v>
      </c>
      <c r="B311" s="273">
        <v>0.96875</v>
      </c>
      <c r="C311" s="195">
        <v>2</v>
      </c>
      <c r="D311" s="195">
        <v>3</v>
      </c>
      <c r="E311" s="186" t="s">
        <v>96</v>
      </c>
      <c r="F311" s="186" t="s">
        <v>98</v>
      </c>
      <c r="G311" s="186">
        <v>16</v>
      </c>
      <c r="H311" s="176" t="s">
        <v>122</v>
      </c>
      <c r="AS311" s="204">
        <v>5.5</v>
      </c>
      <c r="AT311" s="274">
        <v>1.4090909090909092</v>
      </c>
      <c r="AU311" s="138">
        <v>2</v>
      </c>
      <c r="AV311" s="138">
        <v>3</v>
      </c>
      <c r="AW311" s="130" t="s">
        <v>97</v>
      </c>
      <c r="AX311" s="130" t="s">
        <v>99</v>
      </c>
      <c r="AY311" s="186">
        <v>10</v>
      </c>
      <c r="AZ311" s="176" t="s">
        <v>122</v>
      </c>
      <c r="BD311" s="203">
        <v>8.4</v>
      </c>
      <c r="BE311" s="273">
        <v>0.92261904761904756</v>
      </c>
      <c r="BF311" s="195">
        <v>2</v>
      </c>
      <c r="BG311" s="195">
        <v>3</v>
      </c>
      <c r="BH311" s="186" t="s">
        <v>96</v>
      </c>
      <c r="BI311" s="186" t="s">
        <v>98</v>
      </c>
      <c r="BJ311" s="186">
        <v>14</v>
      </c>
      <c r="BK311" s="176" t="s">
        <v>122</v>
      </c>
      <c r="BL311" s="508"/>
      <c r="BM311" s="508"/>
      <c r="BN311" s="508"/>
      <c r="BO311" s="138">
        <v>6.5</v>
      </c>
      <c r="BP311" s="274">
        <v>1.1923076923076923</v>
      </c>
      <c r="BQ311" s="138">
        <v>1</v>
      </c>
      <c r="BR311" s="138">
        <v>3</v>
      </c>
      <c r="BS311" s="130" t="s">
        <v>97</v>
      </c>
      <c r="BT311" s="130" t="s">
        <v>98</v>
      </c>
      <c r="BU311" s="130">
        <v>19</v>
      </c>
      <c r="BV311" s="31" t="s">
        <v>116</v>
      </c>
    </row>
    <row r="312" spans="1:74">
      <c r="A312" s="203">
        <v>7.8</v>
      </c>
      <c r="B312" s="273">
        <v>0.99358974358974361</v>
      </c>
      <c r="C312" s="195">
        <v>1</v>
      </c>
      <c r="D312" s="195">
        <v>3</v>
      </c>
      <c r="E312" s="186" t="s">
        <v>96</v>
      </c>
      <c r="F312" s="186" t="s">
        <v>98</v>
      </c>
      <c r="G312" s="186">
        <v>16</v>
      </c>
      <c r="H312" s="176" t="s">
        <v>122</v>
      </c>
      <c r="AS312" s="204">
        <v>5.8</v>
      </c>
      <c r="AT312" s="274">
        <v>1.3362068965517242</v>
      </c>
      <c r="AU312" s="138">
        <v>1</v>
      </c>
      <c r="AV312" s="138">
        <v>3</v>
      </c>
      <c r="AW312" s="130" t="s">
        <v>97</v>
      </c>
      <c r="AX312" s="130" t="s">
        <v>98</v>
      </c>
      <c r="AY312" s="186">
        <v>10</v>
      </c>
      <c r="AZ312" s="176" t="s">
        <v>122</v>
      </c>
      <c r="BD312" s="203">
        <v>11.36</v>
      </c>
      <c r="BE312" s="273">
        <v>0.68221830985915499</v>
      </c>
      <c r="BF312" s="195">
        <v>2</v>
      </c>
      <c r="BG312" s="195">
        <v>3</v>
      </c>
      <c r="BH312" s="186" t="s">
        <v>96</v>
      </c>
      <c r="BI312" s="186" t="s">
        <v>98</v>
      </c>
      <c r="BJ312" s="186">
        <v>14</v>
      </c>
      <c r="BK312" s="176" t="s">
        <v>122</v>
      </c>
      <c r="BL312" s="508"/>
      <c r="BM312" s="508"/>
      <c r="BN312" s="508"/>
      <c r="BO312" s="138">
        <v>5.5</v>
      </c>
      <c r="BP312" s="274">
        <v>1.4090909090909092</v>
      </c>
      <c r="BQ312" s="138">
        <v>1</v>
      </c>
      <c r="BR312" s="138">
        <v>3</v>
      </c>
      <c r="BS312" s="130" t="s">
        <v>97</v>
      </c>
      <c r="BT312" s="130" t="s">
        <v>98</v>
      </c>
      <c r="BU312" s="130">
        <v>19</v>
      </c>
      <c r="BV312" s="31" t="s">
        <v>116</v>
      </c>
    </row>
    <row r="313" spans="1:74">
      <c r="A313" s="203">
        <v>5.6</v>
      </c>
      <c r="B313" s="273">
        <v>1.3839285714285716</v>
      </c>
      <c r="C313" s="195">
        <v>2</v>
      </c>
      <c r="D313" s="195">
        <v>3</v>
      </c>
      <c r="E313" s="186" t="s">
        <v>96</v>
      </c>
      <c r="F313" s="186" t="s">
        <v>98</v>
      </c>
      <c r="G313" s="186">
        <v>16</v>
      </c>
      <c r="H313" s="176" t="s">
        <v>122</v>
      </c>
      <c r="AS313" s="204">
        <v>5</v>
      </c>
      <c r="AT313" s="274">
        <v>1.55</v>
      </c>
      <c r="AU313" s="138">
        <v>1</v>
      </c>
      <c r="AV313" s="138">
        <v>3</v>
      </c>
      <c r="AW313" s="130" t="s">
        <v>97</v>
      </c>
      <c r="AX313" s="130" t="s">
        <v>98</v>
      </c>
      <c r="AY313" s="186">
        <v>10</v>
      </c>
      <c r="AZ313" s="176" t="s">
        <v>122</v>
      </c>
      <c r="BD313" s="203">
        <v>9.1999999999999993</v>
      </c>
      <c r="BE313" s="273">
        <v>1.4782608695652175</v>
      </c>
      <c r="BF313" s="195">
        <v>2</v>
      </c>
      <c r="BG313" s="195">
        <v>3</v>
      </c>
      <c r="BH313" s="186" t="s">
        <v>96</v>
      </c>
      <c r="BI313" s="186" t="s">
        <v>98</v>
      </c>
      <c r="BJ313" s="186">
        <v>14</v>
      </c>
      <c r="BK313" s="176" t="s">
        <v>122</v>
      </c>
      <c r="BL313" s="508"/>
      <c r="BM313" s="508"/>
      <c r="BN313" s="508"/>
      <c r="BO313" s="138">
        <v>7.1</v>
      </c>
      <c r="BP313" s="274">
        <v>1.091549295774648</v>
      </c>
      <c r="BQ313" s="138">
        <v>2</v>
      </c>
      <c r="BR313" s="138">
        <v>4</v>
      </c>
      <c r="BS313" s="130" t="s">
        <v>97</v>
      </c>
      <c r="BT313" s="130" t="s">
        <v>98</v>
      </c>
      <c r="BU313" s="130">
        <v>19</v>
      </c>
      <c r="BV313" s="31" t="s">
        <v>116</v>
      </c>
    </row>
    <row r="314" spans="1:74">
      <c r="A314" s="203">
        <v>7.8</v>
      </c>
      <c r="B314" s="273">
        <v>0.99358974358974361</v>
      </c>
      <c r="C314" s="195">
        <v>2</v>
      </c>
      <c r="D314" s="195">
        <v>3</v>
      </c>
      <c r="E314" s="186" t="s">
        <v>114</v>
      </c>
      <c r="F314" s="186" t="s">
        <v>98</v>
      </c>
      <c r="G314" s="186">
        <v>16</v>
      </c>
      <c r="H314" s="176" t="s">
        <v>122</v>
      </c>
      <c r="AS314" s="203">
        <v>10.7</v>
      </c>
      <c r="AT314" s="273">
        <v>1.2710280373831777</v>
      </c>
      <c r="AU314" s="195">
        <v>1</v>
      </c>
      <c r="AV314" s="195">
        <v>3</v>
      </c>
      <c r="AW314" s="186" t="s">
        <v>97</v>
      </c>
      <c r="AX314" s="186" t="s">
        <v>98</v>
      </c>
      <c r="AY314" s="186">
        <v>10</v>
      </c>
      <c r="AZ314" s="176" t="s">
        <v>122</v>
      </c>
      <c r="BD314" s="203">
        <v>19.7</v>
      </c>
      <c r="BE314" s="273">
        <v>0.69035532994923854</v>
      </c>
      <c r="BF314" s="195">
        <v>4</v>
      </c>
      <c r="BG314" s="195">
        <v>5</v>
      </c>
      <c r="BH314" s="186" t="s">
        <v>96</v>
      </c>
      <c r="BI314" s="186" t="s">
        <v>100</v>
      </c>
      <c r="BJ314" s="186">
        <v>14</v>
      </c>
      <c r="BK314" s="176" t="s">
        <v>122</v>
      </c>
      <c r="BL314" s="508"/>
      <c r="BM314" s="508"/>
      <c r="BN314" s="508"/>
      <c r="BO314" s="195">
        <v>10.1</v>
      </c>
      <c r="BP314" s="273">
        <v>1.3465346534653466</v>
      </c>
      <c r="BQ314" s="195">
        <v>1</v>
      </c>
      <c r="BR314" s="195">
        <v>3</v>
      </c>
      <c r="BS314" s="186" t="s">
        <v>97</v>
      </c>
      <c r="BT314" s="186" t="s">
        <v>98</v>
      </c>
      <c r="BU314" s="130">
        <v>19</v>
      </c>
      <c r="BV314" s="31" t="s">
        <v>116</v>
      </c>
    </row>
    <row r="315" spans="1:74">
      <c r="A315" s="203">
        <v>11.5</v>
      </c>
      <c r="B315" s="273">
        <v>1.182608695652174</v>
      </c>
      <c r="C315" s="195">
        <v>2</v>
      </c>
      <c r="D315" s="195">
        <v>3</v>
      </c>
      <c r="E315" s="186" t="s">
        <v>96</v>
      </c>
      <c r="F315" s="186" t="s">
        <v>98</v>
      </c>
      <c r="G315" s="186">
        <v>16</v>
      </c>
      <c r="H315" s="176" t="s">
        <v>122</v>
      </c>
      <c r="AS315" s="203">
        <v>9</v>
      </c>
      <c r="AT315" s="273">
        <v>1.5111111111111111</v>
      </c>
      <c r="AU315" s="195">
        <v>1</v>
      </c>
      <c r="AV315" s="195">
        <v>3</v>
      </c>
      <c r="AW315" s="186" t="s">
        <v>97</v>
      </c>
      <c r="AX315" s="186" t="s">
        <v>98</v>
      </c>
      <c r="AY315" s="186">
        <v>10</v>
      </c>
      <c r="AZ315" s="176" t="s">
        <v>122</v>
      </c>
      <c r="BD315" s="203">
        <v>12.3</v>
      </c>
      <c r="BE315" s="273">
        <v>1.1056910569105689</v>
      </c>
      <c r="BF315" s="195">
        <v>4</v>
      </c>
      <c r="BG315" s="195">
        <v>3</v>
      </c>
      <c r="BH315" s="186" t="s">
        <v>96</v>
      </c>
      <c r="BI315" s="186" t="s">
        <v>98</v>
      </c>
      <c r="BJ315" s="186">
        <v>14</v>
      </c>
      <c r="BK315" s="176" t="s">
        <v>122</v>
      </c>
      <c r="BL315" s="508"/>
      <c r="BM315" s="508"/>
      <c r="BN315" s="508"/>
      <c r="BO315" s="195">
        <v>7.7</v>
      </c>
      <c r="BP315" s="273">
        <v>1.7662337662337662</v>
      </c>
      <c r="BQ315" s="195">
        <v>1</v>
      </c>
      <c r="BR315" s="195">
        <v>3</v>
      </c>
      <c r="BS315" s="186" t="s">
        <v>97</v>
      </c>
      <c r="BT315" s="186" t="s">
        <v>98</v>
      </c>
      <c r="BU315" s="130">
        <v>19</v>
      </c>
      <c r="BV315" s="31" t="s">
        <v>116</v>
      </c>
    </row>
    <row r="316" spans="1:74">
      <c r="A316" s="203">
        <v>12.5</v>
      </c>
      <c r="B316" s="273">
        <v>1.0880000000000001</v>
      </c>
      <c r="C316" s="195">
        <v>6</v>
      </c>
      <c r="D316" s="195">
        <v>3</v>
      </c>
      <c r="E316" s="186" t="s">
        <v>96</v>
      </c>
      <c r="F316" s="186" t="s">
        <v>98</v>
      </c>
      <c r="G316" s="186">
        <v>16</v>
      </c>
      <c r="H316" s="176" t="s">
        <v>122</v>
      </c>
      <c r="AS316" s="203">
        <v>7.7</v>
      </c>
      <c r="AT316" s="273">
        <v>1.7662337662337662</v>
      </c>
      <c r="AU316" s="195">
        <v>1</v>
      </c>
      <c r="AV316" s="195">
        <v>3</v>
      </c>
      <c r="AW316" s="186" t="s">
        <v>97</v>
      </c>
      <c r="AX316" s="186" t="s">
        <v>98</v>
      </c>
      <c r="AY316" s="186">
        <v>10</v>
      </c>
      <c r="AZ316" s="176" t="s">
        <v>122</v>
      </c>
      <c r="BD316" s="203">
        <v>17.600000000000001</v>
      </c>
      <c r="BE316" s="273">
        <v>0.7727272727272726</v>
      </c>
      <c r="BF316" s="195">
        <v>20</v>
      </c>
      <c r="BG316" s="195">
        <v>3</v>
      </c>
      <c r="BH316" s="186" t="s">
        <v>96</v>
      </c>
      <c r="BI316" s="186" t="s">
        <v>98</v>
      </c>
      <c r="BJ316" s="186">
        <v>14</v>
      </c>
      <c r="BK316" s="176" t="s">
        <v>122</v>
      </c>
      <c r="BL316" s="508"/>
      <c r="BM316" s="508"/>
      <c r="BN316" s="508"/>
      <c r="BO316" s="195">
        <v>9</v>
      </c>
      <c r="BP316" s="273">
        <v>1.5111111111111111</v>
      </c>
      <c r="BQ316" s="195">
        <v>1</v>
      </c>
      <c r="BR316" s="195">
        <v>3</v>
      </c>
      <c r="BS316" s="186" t="s">
        <v>97</v>
      </c>
      <c r="BT316" s="186" t="s">
        <v>98</v>
      </c>
      <c r="BU316" s="130">
        <v>19</v>
      </c>
      <c r="BV316" s="31" t="s">
        <v>116</v>
      </c>
    </row>
    <row r="317" spans="1:74">
      <c r="A317" s="203">
        <v>14.4</v>
      </c>
      <c r="B317" s="273">
        <v>0.94444444444444442</v>
      </c>
      <c r="C317" s="195">
        <v>1</v>
      </c>
      <c r="D317" s="195">
        <v>4</v>
      </c>
      <c r="E317" s="186" t="s">
        <v>96</v>
      </c>
      <c r="F317" s="186" t="s">
        <v>98</v>
      </c>
      <c r="G317" s="186">
        <v>16</v>
      </c>
      <c r="H317" s="176" t="s">
        <v>122</v>
      </c>
      <c r="AS317" s="203">
        <v>7.8</v>
      </c>
      <c r="AT317" s="273">
        <v>1.7435897435897436</v>
      </c>
      <c r="AU317" s="195">
        <v>1</v>
      </c>
      <c r="AV317" s="195">
        <v>3</v>
      </c>
      <c r="AW317" s="186" t="s">
        <v>97</v>
      </c>
      <c r="AX317" s="186" t="s">
        <v>98</v>
      </c>
      <c r="AY317" s="186">
        <v>10</v>
      </c>
      <c r="AZ317" s="176" t="s">
        <v>122</v>
      </c>
      <c r="BD317" s="204">
        <v>15.5</v>
      </c>
      <c r="BE317" s="274">
        <v>0.8774193548387097</v>
      </c>
      <c r="BF317" s="138">
        <v>1</v>
      </c>
      <c r="BG317" s="138">
        <v>3</v>
      </c>
      <c r="BH317" s="130" t="s">
        <v>96</v>
      </c>
      <c r="BI317" s="130" t="s">
        <v>98</v>
      </c>
      <c r="BJ317" s="186">
        <v>14</v>
      </c>
      <c r="BK317" s="176" t="s">
        <v>122</v>
      </c>
      <c r="BL317" s="508"/>
      <c r="BM317" s="508"/>
      <c r="BN317" s="508"/>
      <c r="BO317" s="195">
        <v>9.5</v>
      </c>
      <c r="BP317" s="273">
        <v>1.4315789473684211</v>
      </c>
      <c r="BQ317" s="195">
        <v>1</v>
      </c>
      <c r="BR317" s="195">
        <v>3</v>
      </c>
      <c r="BS317" s="186" t="s">
        <v>97</v>
      </c>
      <c r="BT317" s="186" t="s">
        <v>98</v>
      </c>
      <c r="BU317" s="130">
        <v>19</v>
      </c>
      <c r="BV317" s="31" t="s">
        <v>116</v>
      </c>
    </row>
    <row r="318" spans="1:74">
      <c r="A318" s="203">
        <v>11.4</v>
      </c>
      <c r="B318" s="273">
        <v>1.1929824561403508</v>
      </c>
      <c r="C318" s="195">
        <v>2</v>
      </c>
      <c r="D318" s="195">
        <v>3</v>
      </c>
      <c r="E318" s="186" t="s">
        <v>114</v>
      </c>
      <c r="F318" s="186" t="s">
        <v>99</v>
      </c>
      <c r="G318" s="186">
        <v>16</v>
      </c>
      <c r="H318" s="176" t="s">
        <v>122</v>
      </c>
      <c r="AS318" s="204">
        <v>8.6</v>
      </c>
      <c r="AT318" s="274">
        <v>1.5813953488372092</v>
      </c>
      <c r="AU318" s="138">
        <v>1</v>
      </c>
      <c r="AV318" s="138">
        <v>3</v>
      </c>
      <c r="AW318" s="130" t="s">
        <v>97</v>
      </c>
      <c r="AX318" s="130" t="s">
        <v>98</v>
      </c>
      <c r="AY318" s="186">
        <v>10</v>
      </c>
      <c r="AZ318" s="176" t="s">
        <v>122</v>
      </c>
      <c r="BD318" s="204">
        <v>10.4</v>
      </c>
      <c r="BE318" s="274">
        <v>1.3076923076923077</v>
      </c>
      <c r="BF318" s="138">
        <v>2</v>
      </c>
      <c r="BG318" s="138">
        <v>5</v>
      </c>
      <c r="BH318" s="130" t="s">
        <v>96</v>
      </c>
      <c r="BI318" s="130" t="s">
        <v>98</v>
      </c>
      <c r="BJ318" s="186">
        <v>14</v>
      </c>
      <c r="BK318" s="176" t="s">
        <v>122</v>
      </c>
      <c r="BL318" s="508"/>
      <c r="BM318" s="508"/>
      <c r="BN318" s="508"/>
      <c r="BO318" s="195">
        <v>9.8000000000000007</v>
      </c>
      <c r="BP318" s="273">
        <v>1.3877551020408161</v>
      </c>
      <c r="BQ318" s="195">
        <v>1</v>
      </c>
      <c r="BR318" s="195">
        <v>3</v>
      </c>
      <c r="BS318" s="186" t="s">
        <v>97</v>
      </c>
      <c r="BT318" s="186" t="s">
        <v>98</v>
      </c>
      <c r="BU318" s="130">
        <v>19</v>
      </c>
      <c r="BV318" s="31" t="s">
        <v>116</v>
      </c>
    </row>
    <row r="319" spans="1:74">
      <c r="A319" s="203">
        <v>10.6</v>
      </c>
      <c r="B319" s="273">
        <v>0.73113207547169812</v>
      </c>
      <c r="C319" s="195">
        <v>2</v>
      </c>
      <c r="D319" s="195">
        <v>3</v>
      </c>
      <c r="E319" s="186" t="s">
        <v>96</v>
      </c>
      <c r="F319" s="186" t="s">
        <v>98</v>
      </c>
      <c r="G319" s="186">
        <v>17</v>
      </c>
      <c r="H319" s="176" t="s">
        <v>122</v>
      </c>
      <c r="AS319" s="204">
        <v>9.9</v>
      </c>
      <c r="AT319" s="274">
        <v>1.3737373737373737</v>
      </c>
      <c r="AU319" s="138">
        <v>1</v>
      </c>
      <c r="AV319" s="138">
        <v>3</v>
      </c>
      <c r="AW319" s="130" t="s">
        <v>97</v>
      </c>
      <c r="AX319" s="130" t="s">
        <v>98</v>
      </c>
      <c r="AY319" s="186">
        <v>10</v>
      </c>
      <c r="AZ319" s="176" t="s">
        <v>122</v>
      </c>
      <c r="BD319" s="203">
        <v>6.1</v>
      </c>
      <c r="BE319" s="273">
        <v>1.2704918032786885</v>
      </c>
      <c r="BF319" s="195">
        <v>2</v>
      </c>
      <c r="BG319" s="195">
        <v>3</v>
      </c>
      <c r="BH319" s="186" t="s">
        <v>96</v>
      </c>
      <c r="BI319" s="186" t="s">
        <v>98</v>
      </c>
      <c r="BJ319" s="186">
        <v>16</v>
      </c>
      <c r="BK319" s="176" t="s">
        <v>122</v>
      </c>
      <c r="BL319" s="508"/>
      <c r="BM319" s="508"/>
      <c r="BN319" s="508"/>
      <c r="BO319" s="195">
        <v>13</v>
      </c>
      <c r="BP319" s="273">
        <v>1.0461538461538462</v>
      </c>
      <c r="BQ319" s="195">
        <v>1</v>
      </c>
      <c r="BR319" s="195">
        <v>4</v>
      </c>
      <c r="BS319" s="186" t="s">
        <v>97</v>
      </c>
      <c r="BT319" s="186" t="s">
        <v>98</v>
      </c>
      <c r="BU319" s="130">
        <v>19</v>
      </c>
      <c r="BV319" s="31" t="s">
        <v>116</v>
      </c>
    </row>
    <row r="320" spans="1:74">
      <c r="A320" s="203">
        <v>10.1</v>
      </c>
      <c r="B320" s="273">
        <v>0.76732673267326734</v>
      </c>
      <c r="C320" s="195">
        <v>2</v>
      </c>
      <c r="D320" s="195">
        <v>3</v>
      </c>
      <c r="E320" s="186" t="s">
        <v>96</v>
      </c>
      <c r="F320" s="186" t="s">
        <v>98</v>
      </c>
      <c r="G320" s="186">
        <v>17</v>
      </c>
      <c r="H320" s="176" t="s">
        <v>122</v>
      </c>
      <c r="AS320" s="204">
        <v>8</v>
      </c>
      <c r="AT320" s="274">
        <v>1.7</v>
      </c>
      <c r="AU320" s="138">
        <v>1</v>
      </c>
      <c r="AV320" s="138">
        <v>3</v>
      </c>
      <c r="AW320" s="130" t="s">
        <v>97</v>
      </c>
      <c r="AX320" s="130" t="s">
        <v>98</v>
      </c>
      <c r="AY320" s="186">
        <v>10</v>
      </c>
      <c r="AZ320" s="176" t="s">
        <v>122</v>
      </c>
      <c r="BD320" s="203">
        <v>24.8</v>
      </c>
      <c r="BE320" s="273">
        <v>0.3125</v>
      </c>
      <c r="BF320" s="195">
        <v>2</v>
      </c>
      <c r="BG320" s="195">
        <v>3</v>
      </c>
      <c r="BH320" s="186" t="s">
        <v>96</v>
      </c>
      <c r="BI320" s="186" t="s">
        <v>98</v>
      </c>
      <c r="BJ320" s="186">
        <v>16</v>
      </c>
      <c r="BK320" s="176" t="s">
        <v>122</v>
      </c>
      <c r="BL320" s="508"/>
      <c r="BM320" s="508"/>
      <c r="BN320" s="508"/>
      <c r="BO320" s="138">
        <v>9.4</v>
      </c>
      <c r="BP320" s="274">
        <v>1.4468085106382977</v>
      </c>
      <c r="BQ320" s="138">
        <v>1</v>
      </c>
      <c r="BR320" s="138">
        <v>3</v>
      </c>
      <c r="BS320" s="130" t="s">
        <v>97</v>
      </c>
      <c r="BT320" s="130" t="s">
        <v>98</v>
      </c>
      <c r="BU320" s="130">
        <v>19</v>
      </c>
      <c r="BV320" s="31" t="s">
        <v>116</v>
      </c>
    </row>
    <row r="321" spans="1:74">
      <c r="A321" s="203">
        <v>9.5</v>
      </c>
      <c r="B321" s="273">
        <v>0.81578947368421051</v>
      </c>
      <c r="C321" s="195">
        <v>2</v>
      </c>
      <c r="D321" s="195">
        <v>3</v>
      </c>
      <c r="E321" s="186" t="s">
        <v>96</v>
      </c>
      <c r="F321" s="186" t="s">
        <v>98</v>
      </c>
      <c r="G321" s="186">
        <v>17</v>
      </c>
      <c r="H321" s="176" t="s">
        <v>122</v>
      </c>
      <c r="AS321" s="206">
        <v>7</v>
      </c>
      <c r="AT321" s="273">
        <v>1.1071428571428572</v>
      </c>
      <c r="AU321" s="212">
        <v>2</v>
      </c>
      <c r="AV321" s="212">
        <v>3</v>
      </c>
      <c r="AW321" s="278" t="s">
        <v>97</v>
      </c>
      <c r="AX321" s="278" t="s">
        <v>98</v>
      </c>
      <c r="AY321" s="186">
        <v>11</v>
      </c>
      <c r="AZ321" s="176" t="s">
        <v>122</v>
      </c>
      <c r="BD321" s="203">
        <v>8</v>
      </c>
      <c r="BE321" s="273">
        <v>0.96875</v>
      </c>
      <c r="BF321" s="195">
        <v>2</v>
      </c>
      <c r="BG321" s="195">
        <v>3</v>
      </c>
      <c r="BH321" s="186" t="s">
        <v>96</v>
      </c>
      <c r="BI321" s="186" t="s">
        <v>98</v>
      </c>
      <c r="BJ321" s="186">
        <v>16</v>
      </c>
      <c r="BK321" s="176" t="s">
        <v>122</v>
      </c>
      <c r="BL321" s="508"/>
      <c r="BM321" s="508"/>
      <c r="BN321" s="508"/>
      <c r="BO321" s="138">
        <v>7.4</v>
      </c>
      <c r="BP321" s="274">
        <v>1.8378378378378377</v>
      </c>
      <c r="BQ321" s="138">
        <v>1</v>
      </c>
      <c r="BR321" s="138">
        <v>3</v>
      </c>
      <c r="BS321" s="130" t="s">
        <v>97</v>
      </c>
      <c r="BT321" s="130" t="s">
        <v>98</v>
      </c>
      <c r="BU321" s="130">
        <v>19</v>
      </c>
      <c r="BV321" s="31" t="s">
        <v>116</v>
      </c>
    </row>
    <row r="322" spans="1:74">
      <c r="A322" s="203">
        <v>13.4</v>
      </c>
      <c r="B322" s="273">
        <v>0.57835820895522383</v>
      </c>
      <c r="C322" s="195">
        <v>2</v>
      </c>
      <c r="D322" s="195">
        <v>3</v>
      </c>
      <c r="E322" s="186" t="s">
        <v>96</v>
      </c>
      <c r="F322" s="186" t="s">
        <v>98</v>
      </c>
      <c r="G322" s="186">
        <v>17</v>
      </c>
      <c r="H322" s="176" t="s">
        <v>122</v>
      </c>
      <c r="AS322" s="206">
        <v>9.1999999999999993</v>
      </c>
      <c r="AT322" s="273">
        <v>1.4782608695652175</v>
      </c>
      <c r="AU322" s="212">
        <v>1</v>
      </c>
      <c r="AV322" s="212">
        <v>3</v>
      </c>
      <c r="AW322" s="278" t="s">
        <v>97</v>
      </c>
      <c r="AX322" s="278" t="s">
        <v>98</v>
      </c>
      <c r="AY322" s="186">
        <v>11</v>
      </c>
      <c r="AZ322" s="176" t="s">
        <v>122</v>
      </c>
      <c r="BD322" s="203">
        <v>7.8</v>
      </c>
      <c r="BE322" s="273">
        <v>0.99358974358974361</v>
      </c>
      <c r="BF322" s="195">
        <v>1</v>
      </c>
      <c r="BG322" s="195">
        <v>3</v>
      </c>
      <c r="BH322" s="186" t="s">
        <v>96</v>
      </c>
      <c r="BI322" s="186" t="s">
        <v>98</v>
      </c>
      <c r="BJ322" s="186">
        <v>16</v>
      </c>
      <c r="BK322" s="176" t="s">
        <v>122</v>
      </c>
      <c r="BL322" s="508"/>
      <c r="BM322" s="508"/>
      <c r="BN322" s="508"/>
      <c r="BO322" s="138">
        <v>10.8</v>
      </c>
      <c r="BP322" s="274">
        <v>1.2592592592592591</v>
      </c>
      <c r="BQ322" s="138">
        <v>1</v>
      </c>
      <c r="BR322" s="138">
        <v>3</v>
      </c>
      <c r="BS322" s="130" t="s">
        <v>97</v>
      </c>
      <c r="BT322" s="130" t="s">
        <v>98</v>
      </c>
      <c r="BU322" s="130">
        <v>19</v>
      </c>
      <c r="BV322" s="31" t="s">
        <v>116</v>
      </c>
    </row>
    <row r="323" spans="1:74">
      <c r="A323" s="203">
        <v>14.8</v>
      </c>
      <c r="B323" s="273">
        <v>0.91891891891891886</v>
      </c>
      <c r="C323" s="195">
        <v>1</v>
      </c>
      <c r="D323" s="195">
        <v>3</v>
      </c>
      <c r="E323" s="186" t="s">
        <v>96</v>
      </c>
      <c r="F323" s="186" t="s">
        <v>98</v>
      </c>
      <c r="G323" s="186">
        <v>17</v>
      </c>
      <c r="H323" s="176" t="s">
        <v>122</v>
      </c>
      <c r="AS323" s="206">
        <v>8</v>
      </c>
      <c r="AT323" s="273">
        <v>1.7</v>
      </c>
      <c r="AU323" s="212">
        <v>1</v>
      </c>
      <c r="AV323" s="212">
        <v>3</v>
      </c>
      <c r="AW323" s="278" t="s">
        <v>97</v>
      </c>
      <c r="AX323" s="278" t="s">
        <v>98</v>
      </c>
      <c r="AY323" s="186">
        <v>11</v>
      </c>
      <c r="AZ323" s="176" t="s">
        <v>122</v>
      </c>
      <c r="BD323" s="203">
        <v>5.6</v>
      </c>
      <c r="BE323" s="273">
        <v>1.3839285714285716</v>
      </c>
      <c r="BF323" s="195">
        <v>2</v>
      </c>
      <c r="BG323" s="195">
        <v>3</v>
      </c>
      <c r="BH323" s="186" t="s">
        <v>96</v>
      </c>
      <c r="BI323" s="186" t="s">
        <v>98</v>
      </c>
      <c r="BJ323" s="186">
        <v>16</v>
      </c>
      <c r="BK323" s="176" t="s">
        <v>122</v>
      </c>
      <c r="BL323" s="508"/>
      <c r="BM323" s="508"/>
      <c r="BN323" s="508"/>
      <c r="BO323" s="138">
        <v>8.1999999999999993</v>
      </c>
      <c r="BP323" s="274">
        <v>1.6585365853658538</v>
      </c>
      <c r="BQ323" s="138">
        <v>1</v>
      </c>
      <c r="BR323" s="138">
        <v>3</v>
      </c>
      <c r="BS323" s="130" t="s">
        <v>97</v>
      </c>
      <c r="BT323" s="130" t="s">
        <v>98</v>
      </c>
      <c r="BU323" s="130">
        <v>19</v>
      </c>
      <c r="BV323" s="31" t="s">
        <v>116</v>
      </c>
    </row>
    <row r="324" spans="1:74">
      <c r="A324" s="203">
        <v>10.6</v>
      </c>
      <c r="B324" s="273">
        <v>1.2830188679245282</v>
      </c>
      <c r="C324" s="195">
        <v>2</v>
      </c>
      <c r="D324" s="195">
        <v>3</v>
      </c>
      <c r="E324" s="186" t="s">
        <v>96</v>
      </c>
      <c r="F324" s="186" t="s">
        <v>98</v>
      </c>
      <c r="G324" s="186">
        <v>17</v>
      </c>
      <c r="H324" s="176" t="s">
        <v>122</v>
      </c>
      <c r="AS324" s="206">
        <v>9.9</v>
      </c>
      <c r="AT324" s="273">
        <v>1.3737373737373737</v>
      </c>
      <c r="AU324" s="212">
        <v>1</v>
      </c>
      <c r="AV324" s="212">
        <v>3</v>
      </c>
      <c r="AW324" s="278" t="s">
        <v>97</v>
      </c>
      <c r="AX324" s="278" t="s">
        <v>98</v>
      </c>
      <c r="AY324" s="186">
        <v>11</v>
      </c>
      <c r="AZ324" s="176" t="s">
        <v>122</v>
      </c>
      <c r="BD324" s="203">
        <v>7.8</v>
      </c>
      <c r="BE324" s="273">
        <v>0.99358974358974361</v>
      </c>
      <c r="BF324" s="195">
        <v>2</v>
      </c>
      <c r="BG324" s="195">
        <v>3</v>
      </c>
      <c r="BH324" s="186" t="s">
        <v>114</v>
      </c>
      <c r="BI324" s="186" t="s">
        <v>98</v>
      </c>
      <c r="BJ324" s="186">
        <v>16</v>
      </c>
      <c r="BK324" s="176" t="s">
        <v>122</v>
      </c>
      <c r="BL324" s="508"/>
      <c r="BM324" s="508"/>
      <c r="BN324" s="508"/>
      <c r="BO324" s="195">
        <v>4.9000000000000004</v>
      </c>
      <c r="BP324" s="273">
        <v>1.5816326530612244</v>
      </c>
      <c r="BQ324" s="195">
        <v>1</v>
      </c>
      <c r="BR324" s="195">
        <v>3</v>
      </c>
      <c r="BS324" s="186" t="s">
        <v>97</v>
      </c>
      <c r="BT324" s="186" t="s">
        <v>98</v>
      </c>
      <c r="BU324" s="186">
        <v>20</v>
      </c>
      <c r="BV324" s="176" t="s">
        <v>116</v>
      </c>
    </row>
    <row r="325" spans="1:74">
      <c r="A325" s="203">
        <v>8.8000000000000007</v>
      </c>
      <c r="B325" s="273">
        <v>1.5454545454545452</v>
      </c>
      <c r="C325" s="195">
        <v>1</v>
      </c>
      <c r="D325" s="195">
        <v>3</v>
      </c>
      <c r="E325" s="186" t="s">
        <v>96</v>
      </c>
      <c r="F325" s="186" t="s">
        <v>98</v>
      </c>
      <c r="G325" s="186">
        <v>17</v>
      </c>
      <c r="H325" s="176" t="s">
        <v>122</v>
      </c>
      <c r="AS325" s="206">
        <v>11.7</v>
      </c>
      <c r="AT325" s="273">
        <v>1.1623931623931625</v>
      </c>
      <c r="AU325" s="212">
        <v>1</v>
      </c>
      <c r="AV325" s="212">
        <v>3</v>
      </c>
      <c r="AW325" s="278" t="s">
        <v>97</v>
      </c>
      <c r="AX325" s="278" t="s">
        <v>98</v>
      </c>
      <c r="AY325" s="186">
        <v>11</v>
      </c>
      <c r="AZ325" s="176" t="s">
        <v>122</v>
      </c>
      <c r="BD325" s="203">
        <v>11.5</v>
      </c>
      <c r="BE325" s="273">
        <v>1.182608695652174</v>
      </c>
      <c r="BF325" s="195">
        <v>2</v>
      </c>
      <c r="BG325" s="195">
        <v>3</v>
      </c>
      <c r="BH325" s="186" t="s">
        <v>96</v>
      </c>
      <c r="BI325" s="186" t="s">
        <v>98</v>
      </c>
      <c r="BJ325" s="186">
        <v>16</v>
      </c>
      <c r="BK325" s="176" t="s">
        <v>122</v>
      </c>
      <c r="BL325" s="508"/>
      <c r="BM325" s="508"/>
      <c r="BN325" s="508"/>
      <c r="BO325" s="138">
        <v>4.5999999999999996</v>
      </c>
      <c r="BP325" s="274">
        <v>1.6847826086956523</v>
      </c>
      <c r="BQ325" s="138">
        <v>1</v>
      </c>
      <c r="BR325" s="138">
        <v>3</v>
      </c>
      <c r="BS325" s="130" t="s">
        <v>97</v>
      </c>
      <c r="BT325" s="130" t="s">
        <v>98</v>
      </c>
      <c r="BU325" s="186">
        <v>20</v>
      </c>
      <c r="BV325" s="176" t="s">
        <v>116</v>
      </c>
    </row>
    <row r="326" spans="1:74">
      <c r="A326" s="203">
        <v>11</v>
      </c>
      <c r="B326" s="273">
        <v>1.2363636363636363</v>
      </c>
      <c r="C326" s="195">
        <v>3</v>
      </c>
      <c r="D326" s="195">
        <v>3</v>
      </c>
      <c r="E326" s="186" t="s">
        <v>96</v>
      </c>
      <c r="F326" s="186" t="s">
        <v>98</v>
      </c>
      <c r="G326" s="186">
        <v>17</v>
      </c>
      <c r="H326" s="176" t="s">
        <v>122</v>
      </c>
      <c r="AS326" s="206">
        <v>8.8000000000000007</v>
      </c>
      <c r="AT326" s="273">
        <v>1.5454545454545452</v>
      </c>
      <c r="AU326" s="212">
        <v>2</v>
      </c>
      <c r="AV326" s="212">
        <v>3</v>
      </c>
      <c r="AW326" s="278" t="s">
        <v>97</v>
      </c>
      <c r="AX326" s="278" t="s">
        <v>98</v>
      </c>
      <c r="AY326" s="186">
        <v>11</v>
      </c>
      <c r="AZ326" s="176" t="s">
        <v>122</v>
      </c>
      <c r="BD326" s="203">
        <v>12.5</v>
      </c>
      <c r="BE326" s="273">
        <v>1.0880000000000001</v>
      </c>
      <c r="BF326" s="195">
        <v>6</v>
      </c>
      <c r="BG326" s="195">
        <v>3</v>
      </c>
      <c r="BH326" s="186" t="s">
        <v>96</v>
      </c>
      <c r="BI326" s="186" t="s">
        <v>98</v>
      </c>
      <c r="BJ326" s="186">
        <v>16</v>
      </c>
      <c r="BK326" s="176" t="s">
        <v>122</v>
      </c>
      <c r="BL326" s="508"/>
      <c r="BM326" s="508"/>
      <c r="BN326" s="508"/>
      <c r="BO326" s="138">
        <v>5.9</v>
      </c>
      <c r="BP326" s="274">
        <v>1.3135593220338981</v>
      </c>
      <c r="BQ326" s="138">
        <v>1</v>
      </c>
      <c r="BR326" s="138">
        <v>3</v>
      </c>
      <c r="BS326" s="130" t="s">
        <v>97</v>
      </c>
      <c r="BT326" s="130" t="s">
        <v>98</v>
      </c>
      <c r="BU326" s="186">
        <v>20</v>
      </c>
      <c r="BV326" s="176" t="s">
        <v>116</v>
      </c>
    </row>
    <row r="327" spans="1:74">
      <c r="A327" s="204">
        <v>9.9</v>
      </c>
      <c r="B327" s="274">
        <v>1.3737373737373737</v>
      </c>
      <c r="C327" s="138">
        <v>2</v>
      </c>
      <c r="D327" s="138">
        <v>3</v>
      </c>
      <c r="E327" s="130" t="s">
        <v>96</v>
      </c>
      <c r="F327" s="130" t="s">
        <v>98</v>
      </c>
      <c r="G327" s="186">
        <v>17</v>
      </c>
      <c r="H327" s="176" t="s">
        <v>122</v>
      </c>
      <c r="AS327" s="206">
        <v>13.6</v>
      </c>
      <c r="AT327" s="273">
        <v>1</v>
      </c>
      <c r="AU327" s="212">
        <v>2</v>
      </c>
      <c r="AV327" s="212">
        <v>3</v>
      </c>
      <c r="AW327" s="278" t="s">
        <v>97</v>
      </c>
      <c r="AX327" s="278" t="s">
        <v>100</v>
      </c>
      <c r="AY327" s="186">
        <v>11</v>
      </c>
      <c r="AZ327" s="176" t="s">
        <v>122</v>
      </c>
      <c r="BD327" s="203">
        <v>14.4</v>
      </c>
      <c r="BE327" s="273">
        <v>0.94444444444444442</v>
      </c>
      <c r="BF327" s="195">
        <v>1</v>
      </c>
      <c r="BG327" s="195">
        <v>4</v>
      </c>
      <c r="BH327" s="186" t="s">
        <v>96</v>
      </c>
      <c r="BI327" s="186" t="s">
        <v>98</v>
      </c>
      <c r="BJ327" s="186">
        <v>16</v>
      </c>
      <c r="BK327" s="176" t="s">
        <v>122</v>
      </c>
      <c r="BL327" s="508"/>
      <c r="BM327" s="508"/>
      <c r="BN327" s="508"/>
      <c r="BO327" s="138">
        <v>5.0999999999999996</v>
      </c>
      <c r="BP327" s="274">
        <v>1.5196078431372551</v>
      </c>
      <c r="BQ327" s="138">
        <v>1</v>
      </c>
      <c r="BR327" s="138">
        <v>3</v>
      </c>
      <c r="BS327" s="130" t="s">
        <v>97</v>
      </c>
      <c r="BT327" s="130" t="s">
        <v>98</v>
      </c>
      <c r="BU327" s="186">
        <v>20</v>
      </c>
      <c r="BV327" s="176" t="s">
        <v>116</v>
      </c>
    </row>
    <row r="328" spans="1:74">
      <c r="A328" s="203">
        <v>7.4</v>
      </c>
      <c r="B328" s="273">
        <v>1.0472972972972971</v>
      </c>
      <c r="C328" s="195">
        <v>4</v>
      </c>
      <c r="D328" s="195">
        <v>4</v>
      </c>
      <c r="E328" s="186" t="s">
        <v>96</v>
      </c>
      <c r="F328" s="186" t="s">
        <v>98</v>
      </c>
      <c r="G328" s="186">
        <v>19</v>
      </c>
      <c r="H328" s="176" t="s">
        <v>122</v>
      </c>
      <c r="AS328" s="207">
        <v>8.9</v>
      </c>
      <c r="AT328" s="274">
        <v>1.5280898876404494</v>
      </c>
      <c r="AU328" s="213">
        <v>1</v>
      </c>
      <c r="AV328" s="213">
        <v>3</v>
      </c>
      <c r="AW328" s="279" t="s">
        <v>97</v>
      </c>
      <c r="AX328" s="279" t="s">
        <v>98</v>
      </c>
      <c r="AY328" s="186">
        <v>11</v>
      </c>
      <c r="AZ328" s="176" t="s">
        <v>122</v>
      </c>
      <c r="BD328" s="203">
        <v>11.4</v>
      </c>
      <c r="BE328" s="273">
        <v>1.1929824561403508</v>
      </c>
      <c r="BF328" s="195">
        <v>2</v>
      </c>
      <c r="BG328" s="195">
        <v>3</v>
      </c>
      <c r="BH328" s="186" t="s">
        <v>114</v>
      </c>
      <c r="BI328" s="186" t="s">
        <v>99</v>
      </c>
      <c r="BJ328" s="186">
        <v>16</v>
      </c>
      <c r="BK328" s="176" t="s">
        <v>122</v>
      </c>
      <c r="BL328" s="508"/>
      <c r="BM328" s="508"/>
      <c r="BN328" s="508"/>
      <c r="BO328" s="138">
        <v>5.4</v>
      </c>
      <c r="BP328" s="274">
        <v>1.4351851851851851</v>
      </c>
      <c r="BQ328" s="138">
        <v>1</v>
      </c>
      <c r="BR328" s="138">
        <v>3</v>
      </c>
      <c r="BS328" s="130" t="s">
        <v>97</v>
      </c>
      <c r="BT328" s="130" t="s">
        <v>98</v>
      </c>
      <c r="BU328" s="186">
        <v>20</v>
      </c>
      <c r="BV328" s="176" t="s">
        <v>116</v>
      </c>
    </row>
    <row r="329" spans="1:74">
      <c r="A329" s="203">
        <v>6.8</v>
      </c>
      <c r="B329" s="273">
        <v>1.1397058823529411</v>
      </c>
      <c r="C329" s="195">
        <v>2</v>
      </c>
      <c r="D329" s="195">
        <v>3</v>
      </c>
      <c r="E329" s="186" t="s">
        <v>96</v>
      </c>
      <c r="F329" s="186" t="s">
        <v>98</v>
      </c>
      <c r="G329" s="186">
        <v>19</v>
      </c>
      <c r="H329" s="176" t="s">
        <v>122</v>
      </c>
      <c r="AS329" s="203">
        <v>5.0999999999999996</v>
      </c>
      <c r="AT329" s="273">
        <v>1.5196078431372551</v>
      </c>
      <c r="AU329" s="195">
        <v>1</v>
      </c>
      <c r="AV329" s="195">
        <v>3</v>
      </c>
      <c r="AW329" s="186" t="s">
        <v>97</v>
      </c>
      <c r="AX329" s="186" t="s">
        <v>98</v>
      </c>
      <c r="AY329" s="186">
        <v>13</v>
      </c>
      <c r="AZ329" s="176" t="s">
        <v>122</v>
      </c>
      <c r="BD329" s="203">
        <v>10.6</v>
      </c>
      <c r="BE329" s="273">
        <v>0.73113207547169812</v>
      </c>
      <c r="BF329" s="195">
        <v>2</v>
      </c>
      <c r="BG329" s="195">
        <v>3</v>
      </c>
      <c r="BH329" s="186" t="s">
        <v>96</v>
      </c>
      <c r="BI329" s="186" t="s">
        <v>98</v>
      </c>
      <c r="BJ329" s="186">
        <v>17</v>
      </c>
      <c r="BK329" s="176" t="s">
        <v>122</v>
      </c>
      <c r="BL329" s="508"/>
      <c r="BM329" s="508"/>
      <c r="BN329" s="508"/>
      <c r="BO329" s="138">
        <v>5.7</v>
      </c>
      <c r="BP329" s="274">
        <v>1.3596491228070176</v>
      </c>
      <c r="BQ329" s="138">
        <v>2</v>
      </c>
      <c r="BR329" s="138">
        <v>3</v>
      </c>
      <c r="BS329" s="130" t="s">
        <v>97</v>
      </c>
      <c r="BT329" s="130" t="s">
        <v>112</v>
      </c>
      <c r="BU329" s="186">
        <v>20</v>
      </c>
      <c r="BV329" s="176" t="s">
        <v>116</v>
      </c>
    </row>
    <row r="330" spans="1:74">
      <c r="A330" s="203">
        <v>8.5</v>
      </c>
      <c r="B330" s="273">
        <v>0.91176470588235292</v>
      </c>
      <c r="C330" s="195">
        <v>6</v>
      </c>
      <c r="D330" s="195">
        <v>3</v>
      </c>
      <c r="E330" s="186" t="s">
        <v>96</v>
      </c>
      <c r="F330" s="186" t="s">
        <v>98</v>
      </c>
      <c r="G330" s="186">
        <v>19</v>
      </c>
      <c r="H330" s="176" t="s">
        <v>122</v>
      </c>
      <c r="AS330" s="203">
        <v>5.7</v>
      </c>
      <c r="AT330" s="273">
        <v>1.3596491228070176</v>
      </c>
      <c r="AU330" s="195">
        <v>2</v>
      </c>
      <c r="AV330" s="195">
        <v>3</v>
      </c>
      <c r="AW330" s="186" t="s">
        <v>97</v>
      </c>
      <c r="AX330" s="186" t="s">
        <v>98</v>
      </c>
      <c r="AY330" s="186">
        <v>13</v>
      </c>
      <c r="AZ330" s="176" t="s">
        <v>122</v>
      </c>
      <c r="BD330" s="203">
        <v>10.1</v>
      </c>
      <c r="BE330" s="273">
        <v>0.76732673267326734</v>
      </c>
      <c r="BF330" s="195">
        <v>2</v>
      </c>
      <c r="BG330" s="195">
        <v>3</v>
      </c>
      <c r="BH330" s="186" t="s">
        <v>96</v>
      </c>
      <c r="BI330" s="186" t="s">
        <v>98</v>
      </c>
      <c r="BJ330" s="186">
        <v>17</v>
      </c>
      <c r="BK330" s="176" t="s">
        <v>122</v>
      </c>
      <c r="BL330" s="508"/>
      <c r="BM330" s="508"/>
      <c r="BN330" s="508"/>
      <c r="BO330" s="138">
        <v>6.7</v>
      </c>
      <c r="BP330" s="274">
        <v>1.1567164179104477</v>
      </c>
      <c r="BQ330" s="138">
        <v>1</v>
      </c>
      <c r="BR330" s="138">
        <v>4</v>
      </c>
      <c r="BS330" s="130" t="s">
        <v>97</v>
      </c>
      <c r="BT330" s="130" t="s">
        <v>98</v>
      </c>
      <c r="BU330" s="186">
        <v>20</v>
      </c>
      <c r="BV330" s="176" t="s">
        <v>116</v>
      </c>
    </row>
    <row r="331" spans="1:74">
      <c r="A331" s="203">
        <v>8.1</v>
      </c>
      <c r="B331" s="273">
        <v>0.95679012345679015</v>
      </c>
      <c r="C331" s="195">
        <v>2</v>
      </c>
      <c r="D331" s="195">
        <v>3</v>
      </c>
      <c r="E331" s="186" t="s">
        <v>96</v>
      </c>
      <c r="F331" s="186" t="s">
        <v>98</v>
      </c>
      <c r="G331" s="186">
        <v>19</v>
      </c>
      <c r="H331" s="176" t="s">
        <v>122</v>
      </c>
      <c r="AS331" s="203">
        <v>5.3</v>
      </c>
      <c r="AT331" s="273">
        <v>1.4622641509433962</v>
      </c>
      <c r="AU331" s="195">
        <v>1</v>
      </c>
      <c r="AV331" s="195">
        <v>3</v>
      </c>
      <c r="AW331" s="186" t="s">
        <v>97</v>
      </c>
      <c r="AX331" s="186" t="s">
        <v>98</v>
      </c>
      <c r="AY331" s="186">
        <v>13</v>
      </c>
      <c r="AZ331" s="176" t="s">
        <v>122</v>
      </c>
      <c r="BD331" s="203">
        <v>9.5</v>
      </c>
      <c r="BE331" s="273">
        <v>0.81578947368421051</v>
      </c>
      <c r="BF331" s="195">
        <v>2</v>
      </c>
      <c r="BG331" s="195">
        <v>3</v>
      </c>
      <c r="BH331" s="186" t="s">
        <v>96</v>
      </c>
      <c r="BI331" s="186" t="s">
        <v>98</v>
      </c>
      <c r="BJ331" s="186">
        <v>17</v>
      </c>
      <c r="BK331" s="176" t="s">
        <v>122</v>
      </c>
      <c r="BL331" s="508"/>
      <c r="BM331" s="508"/>
      <c r="BN331" s="508"/>
      <c r="BO331" s="138">
        <v>6</v>
      </c>
      <c r="BP331" s="274">
        <v>1.2916666666666667</v>
      </c>
      <c r="BQ331" s="138">
        <v>1</v>
      </c>
      <c r="BR331" s="138">
        <v>3</v>
      </c>
      <c r="BS331" s="130" t="s">
        <v>97</v>
      </c>
      <c r="BT331" s="130" t="s">
        <v>98</v>
      </c>
      <c r="BU331" s="186">
        <v>20</v>
      </c>
      <c r="BV331" s="176" t="s">
        <v>116</v>
      </c>
    </row>
    <row r="332" spans="1:74">
      <c r="A332" s="204">
        <v>5.0999999999999996</v>
      </c>
      <c r="B332" s="274">
        <v>1.5196078431372551</v>
      </c>
      <c r="C332" s="138">
        <v>1</v>
      </c>
      <c r="D332" s="138">
        <v>3</v>
      </c>
      <c r="E332" s="130" t="s">
        <v>96</v>
      </c>
      <c r="F332" s="130" t="s">
        <v>98</v>
      </c>
      <c r="G332" s="186">
        <v>19</v>
      </c>
      <c r="H332" s="176" t="s">
        <v>122</v>
      </c>
      <c r="AS332" s="204">
        <v>9.6999999999999993</v>
      </c>
      <c r="AT332" s="274">
        <v>0.7989690721649485</v>
      </c>
      <c r="AU332" s="138">
        <v>6</v>
      </c>
      <c r="AV332" s="138">
        <v>5</v>
      </c>
      <c r="AW332" s="130" t="s">
        <v>97</v>
      </c>
      <c r="AX332" s="130" t="s">
        <v>98</v>
      </c>
      <c r="AY332" s="186">
        <v>13</v>
      </c>
      <c r="AZ332" s="176" t="s">
        <v>122</v>
      </c>
      <c r="BD332" s="203">
        <v>13.4</v>
      </c>
      <c r="BE332" s="273">
        <v>0.57835820895522383</v>
      </c>
      <c r="BF332" s="195">
        <v>2</v>
      </c>
      <c r="BG332" s="195">
        <v>3</v>
      </c>
      <c r="BH332" s="186" t="s">
        <v>96</v>
      </c>
      <c r="BI332" s="186" t="s">
        <v>98</v>
      </c>
      <c r="BJ332" s="186">
        <v>17</v>
      </c>
      <c r="BK332" s="176" t="s">
        <v>122</v>
      </c>
      <c r="BL332" s="508"/>
      <c r="BM332" s="508"/>
      <c r="BN332" s="508"/>
      <c r="BO332" s="138">
        <v>3.7</v>
      </c>
      <c r="BP332" s="274">
        <v>2.0945945945945943</v>
      </c>
      <c r="BQ332" s="138">
        <v>1</v>
      </c>
      <c r="BR332" s="138">
        <v>3</v>
      </c>
      <c r="BS332" s="130" t="s">
        <v>97</v>
      </c>
      <c r="BT332" s="130" t="s">
        <v>98</v>
      </c>
      <c r="BU332" s="186">
        <v>20</v>
      </c>
      <c r="BV332" s="176" t="s">
        <v>116</v>
      </c>
    </row>
    <row r="333" spans="1:74">
      <c r="A333" s="204">
        <v>6.6</v>
      </c>
      <c r="B333" s="274">
        <v>1.1742424242424243</v>
      </c>
      <c r="C333" s="138">
        <v>2</v>
      </c>
      <c r="D333" s="138">
        <v>3</v>
      </c>
      <c r="E333" s="130" t="s">
        <v>96</v>
      </c>
      <c r="F333" s="130" t="s">
        <v>98</v>
      </c>
      <c r="G333" s="186">
        <v>19</v>
      </c>
      <c r="H333" s="176" t="s">
        <v>122</v>
      </c>
      <c r="AS333" s="204">
        <v>4.9000000000000004</v>
      </c>
      <c r="AT333" s="274">
        <v>1.5816326530612244</v>
      </c>
      <c r="AU333" s="138">
        <v>1</v>
      </c>
      <c r="AV333" s="138">
        <v>3</v>
      </c>
      <c r="AW333" s="130" t="s">
        <v>97</v>
      </c>
      <c r="AX333" s="130" t="s">
        <v>99</v>
      </c>
      <c r="AY333" s="186">
        <v>13</v>
      </c>
      <c r="AZ333" s="176" t="s">
        <v>122</v>
      </c>
      <c r="BD333" s="203">
        <v>14.8</v>
      </c>
      <c r="BE333" s="273">
        <v>0.91891891891891886</v>
      </c>
      <c r="BF333" s="195">
        <v>1</v>
      </c>
      <c r="BG333" s="195">
        <v>3</v>
      </c>
      <c r="BH333" s="186" t="s">
        <v>96</v>
      </c>
      <c r="BI333" s="186" t="s">
        <v>98</v>
      </c>
      <c r="BJ333" s="186">
        <v>17</v>
      </c>
      <c r="BK333" s="176" t="s">
        <v>122</v>
      </c>
      <c r="BL333" s="508"/>
      <c r="BM333" s="508"/>
      <c r="BN333" s="508"/>
      <c r="BO333" s="138">
        <v>6.5</v>
      </c>
      <c r="BP333" s="274">
        <v>1.1923076923076923</v>
      </c>
      <c r="BQ333" s="138">
        <v>2</v>
      </c>
      <c r="BR333" s="138">
        <v>4</v>
      </c>
      <c r="BS333" s="130" t="s">
        <v>97</v>
      </c>
      <c r="BT333" s="130" t="s">
        <v>98</v>
      </c>
      <c r="BU333" s="186">
        <v>20</v>
      </c>
      <c r="BV333" s="176" t="s">
        <v>116</v>
      </c>
    </row>
    <row r="334" spans="1:74">
      <c r="A334" s="204">
        <v>15</v>
      </c>
      <c r="B334" s="274">
        <v>0.51666666666666672</v>
      </c>
      <c r="C334" s="138">
        <v>1</v>
      </c>
      <c r="D334" s="138">
        <v>3</v>
      </c>
      <c r="E334" s="130" t="s">
        <v>96</v>
      </c>
      <c r="F334" s="130" t="s">
        <v>98</v>
      </c>
      <c r="G334" s="186">
        <v>19</v>
      </c>
      <c r="H334" s="176" t="s">
        <v>122</v>
      </c>
      <c r="AS334" s="204">
        <v>5.8</v>
      </c>
      <c r="AT334" s="274">
        <v>1.3362068965517242</v>
      </c>
      <c r="AU334" s="138">
        <v>2</v>
      </c>
      <c r="AV334" s="138">
        <v>3</v>
      </c>
      <c r="AW334" s="130" t="s">
        <v>97</v>
      </c>
      <c r="AX334" s="130" t="s">
        <v>100</v>
      </c>
      <c r="AY334" s="186">
        <v>13</v>
      </c>
      <c r="AZ334" s="176" t="s">
        <v>122</v>
      </c>
      <c r="BD334" s="203">
        <v>10.6</v>
      </c>
      <c r="BE334" s="273">
        <v>1.2830188679245282</v>
      </c>
      <c r="BF334" s="195">
        <v>2</v>
      </c>
      <c r="BG334" s="195">
        <v>3</v>
      </c>
      <c r="BH334" s="186" t="s">
        <v>96</v>
      </c>
      <c r="BI334" s="186" t="s">
        <v>98</v>
      </c>
      <c r="BJ334" s="186">
        <v>17</v>
      </c>
      <c r="BK334" s="176" t="s">
        <v>122</v>
      </c>
      <c r="BL334" s="508"/>
      <c r="BM334" s="508"/>
      <c r="BN334" s="508"/>
      <c r="BO334" s="138">
        <v>5.0999999999999996</v>
      </c>
      <c r="BP334" s="274">
        <v>1.5196078431372551</v>
      </c>
      <c r="BQ334" s="138">
        <v>1</v>
      </c>
      <c r="BR334" s="138">
        <v>3</v>
      </c>
      <c r="BS334" s="130" t="s">
        <v>97</v>
      </c>
      <c r="BT334" s="130" t="s">
        <v>98</v>
      </c>
      <c r="BU334" s="186">
        <v>20</v>
      </c>
      <c r="BV334" s="176" t="s">
        <v>116</v>
      </c>
    </row>
    <row r="335" spans="1:74">
      <c r="A335" s="204">
        <v>8.1999999999999993</v>
      </c>
      <c r="B335" s="274">
        <v>0.94512195121951226</v>
      </c>
      <c r="C335" s="138">
        <v>3</v>
      </c>
      <c r="D335" s="138">
        <v>3</v>
      </c>
      <c r="E335" s="130" t="s">
        <v>96</v>
      </c>
      <c r="F335" s="130" t="s">
        <v>98</v>
      </c>
      <c r="G335" s="186">
        <v>19</v>
      </c>
      <c r="H335" s="176" t="s">
        <v>122</v>
      </c>
      <c r="AS335" s="204">
        <v>6.8</v>
      </c>
      <c r="AT335" s="274">
        <v>1.1397058823529411</v>
      </c>
      <c r="AU335" s="138">
        <v>1</v>
      </c>
      <c r="AV335" s="138">
        <v>3</v>
      </c>
      <c r="AW335" s="130" t="s">
        <v>97</v>
      </c>
      <c r="AX335" s="130" t="s">
        <v>98</v>
      </c>
      <c r="AY335" s="186">
        <v>13</v>
      </c>
      <c r="AZ335" s="176" t="s">
        <v>122</v>
      </c>
      <c r="BD335" s="203">
        <v>8.8000000000000007</v>
      </c>
      <c r="BE335" s="273">
        <v>1.5454545454545452</v>
      </c>
      <c r="BF335" s="195">
        <v>1</v>
      </c>
      <c r="BG335" s="195">
        <v>3</v>
      </c>
      <c r="BH335" s="186" t="s">
        <v>96</v>
      </c>
      <c r="BI335" s="186" t="s">
        <v>98</v>
      </c>
      <c r="BJ335" s="186">
        <v>17</v>
      </c>
      <c r="BK335" s="176" t="s">
        <v>122</v>
      </c>
      <c r="BL335" s="508"/>
      <c r="BM335" s="508"/>
      <c r="BN335" s="508"/>
      <c r="BO335" s="138">
        <v>5.5</v>
      </c>
      <c r="BP335" s="274">
        <v>1.4090909090909092</v>
      </c>
      <c r="BQ335" s="138">
        <v>1</v>
      </c>
      <c r="BR335" s="138">
        <v>3</v>
      </c>
      <c r="BS335" s="130" t="s">
        <v>97</v>
      </c>
      <c r="BT335" s="130" t="s">
        <v>98</v>
      </c>
      <c r="BU335" s="186">
        <v>20</v>
      </c>
      <c r="BV335" s="176" t="s">
        <v>116</v>
      </c>
    </row>
    <row r="336" spans="1:74">
      <c r="A336" s="204">
        <v>6</v>
      </c>
      <c r="B336" s="274">
        <v>1.2916666666666667</v>
      </c>
      <c r="C336" s="138">
        <v>2</v>
      </c>
      <c r="D336" s="138">
        <v>3</v>
      </c>
      <c r="E336" s="130" t="s">
        <v>96</v>
      </c>
      <c r="F336" s="130" t="s">
        <v>98</v>
      </c>
      <c r="G336" s="186">
        <v>19</v>
      </c>
      <c r="H336" s="176" t="s">
        <v>122</v>
      </c>
      <c r="AS336" s="203">
        <v>10.4</v>
      </c>
      <c r="AT336" s="273">
        <v>1.3076923076923077</v>
      </c>
      <c r="AU336" s="195">
        <v>1</v>
      </c>
      <c r="AV336" s="195">
        <v>3</v>
      </c>
      <c r="AW336" s="186" t="s">
        <v>97</v>
      </c>
      <c r="AX336" s="186" t="s">
        <v>98</v>
      </c>
      <c r="AY336" s="186">
        <v>13</v>
      </c>
      <c r="AZ336" s="176" t="s">
        <v>122</v>
      </c>
      <c r="BD336" s="203">
        <v>11</v>
      </c>
      <c r="BE336" s="273">
        <v>1.2363636363636363</v>
      </c>
      <c r="BF336" s="195">
        <v>3</v>
      </c>
      <c r="BG336" s="195">
        <v>3</v>
      </c>
      <c r="BH336" s="186" t="s">
        <v>96</v>
      </c>
      <c r="BI336" s="186" t="s">
        <v>98</v>
      </c>
      <c r="BJ336" s="186">
        <v>17</v>
      </c>
      <c r="BK336" s="176" t="s">
        <v>122</v>
      </c>
      <c r="BL336" s="508"/>
      <c r="BM336" s="508"/>
      <c r="BN336" s="508"/>
      <c r="BO336" s="138">
        <v>3.9</v>
      </c>
      <c r="BP336" s="274">
        <v>1.9871794871794872</v>
      </c>
      <c r="BQ336" s="138">
        <v>1</v>
      </c>
      <c r="BR336" s="138">
        <v>3</v>
      </c>
      <c r="BS336" s="130" t="s">
        <v>97</v>
      </c>
      <c r="BT336" s="130" t="s">
        <v>98</v>
      </c>
      <c r="BU336" s="186">
        <v>20</v>
      </c>
      <c r="BV336" s="176" t="s">
        <v>116</v>
      </c>
    </row>
    <row r="337" spans="1:74">
      <c r="A337" s="204">
        <v>7.3</v>
      </c>
      <c r="B337" s="274">
        <v>1.0616438356164384</v>
      </c>
      <c r="C337" s="138">
        <v>2</v>
      </c>
      <c r="D337" s="138">
        <v>3</v>
      </c>
      <c r="E337" s="130" t="s">
        <v>96</v>
      </c>
      <c r="F337" s="130" t="s">
        <v>98</v>
      </c>
      <c r="G337" s="186">
        <v>19</v>
      </c>
      <c r="H337" s="176" t="s">
        <v>122</v>
      </c>
      <c r="AS337" s="203">
        <v>10.8</v>
      </c>
      <c r="AT337" s="273">
        <v>1.2592592592592591</v>
      </c>
      <c r="AU337" s="195">
        <v>1</v>
      </c>
      <c r="AV337" s="195">
        <v>3</v>
      </c>
      <c r="AW337" s="186" t="s">
        <v>97</v>
      </c>
      <c r="AX337" s="186" t="s">
        <v>98</v>
      </c>
      <c r="AY337" s="186">
        <v>13</v>
      </c>
      <c r="AZ337" s="176" t="s">
        <v>122</v>
      </c>
      <c r="BD337" s="204">
        <v>9.9</v>
      </c>
      <c r="BE337" s="274">
        <v>1.3737373737373737</v>
      </c>
      <c r="BF337" s="138">
        <v>2</v>
      </c>
      <c r="BG337" s="138">
        <v>3</v>
      </c>
      <c r="BH337" s="130" t="s">
        <v>96</v>
      </c>
      <c r="BI337" s="130" t="s">
        <v>98</v>
      </c>
      <c r="BJ337" s="186">
        <v>17</v>
      </c>
      <c r="BK337" s="176" t="s">
        <v>122</v>
      </c>
      <c r="BL337" s="508"/>
      <c r="BM337" s="508"/>
      <c r="BN337" s="508"/>
      <c r="BO337" s="195">
        <v>12</v>
      </c>
      <c r="BP337" s="273">
        <v>1.1333333333333333</v>
      </c>
      <c r="BQ337" s="195">
        <v>2</v>
      </c>
      <c r="BR337" s="195">
        <v>3</v>
      </c>
      <c r="BS337" s="186" t="s">
        <v>97</v>
      </c>
      <c r="BT337" s="186" t="s">
        <v>98</v>
      </c>
      <c r="BU337" s="186">
        <v>20</v>
      </c>
      <c r="BV337" s="176" t="s">
        <v>116</v>
      </c>
    </row>
    <row r="338" spans="1:74">
      <c r="A338" s="204">
        <v>16.100000000000001</v>
      </c>
      <c r="B338" s="274">
        <v>0.48136645962732916</v>
      </c>
      <c r="C338" s="138">
        <v>2</v>
      </c>
      <c r="D338" s="138">
        <v>3</v>
      </c>
      <c r="E338" s="130" t="s">
        <v>96</v>
      </c>
      <c r="F338" s="130" t="s">
        <v>98</v>
      </c>
      <c r="G338" s="186">
        <v>19</v>
      </c>
      <c r="H338" s="176" t="s">
        <v>122</v>
      </c>
      <c r="AS338" s="204">
        <v>8.8000000000000007</v>
      </c>
      <c r="AT338" s="274">
        <v>1.5454545454545452</v>
      </c>
      <c r="AU338" s="138">
        <v>1</v>
      </c>
      <c r="AV338" s="138">
        <v>3</v>
      </c>
      <c r="AW338" s="130" t="s">
        <v>97</v>
      </c>
      <c r="AX338" s="130" t="s">
        <v>98</v>
      </c>
      <c r="AY338" s="186">
        <v>13</v>
      </c>
      <c r="AZ338" s="176" t="s">
        <v>122</v>
      </c>
      <c r="BD338" s="203">
        <v>7.4</v>
      </c>
      <c r="BE338" s="273">
        <v>1.0472972972972971</v>
      </c>
      <c r="BF338" s="195">
        <v>4</v>
      </c>
      <c r="BG338" s="195">
        <v>4</v>
      </c>
      <c r="BH338" s="186" t="s">
        <v>96</v>
      </c>
      <c r="BI338" s="186" t="s">
        <v>98</v>
      </c>
      <c r="BJ338" s="186">
        <v>19</v>
      </c>
      <c r="BK338" s="176" t="s">
        <v>122</v>
      </c>
      <c r="BL338" s="508"/>
      <c r="BM338" s="508"/>
      <c r="BN338" s="508"/>
      <c r="BO338" s="138">
        <v>7.5</v>
      </c>
      <c r="BP338" s="274">
        <v>1.8133333333333332</v>
      </c>
      <c r="BQ338" s="138">
        <v>1</v>
      </c>
      <c r="BR338" s="138">
        <v>3</v>
      </c>
      <c r="BS338" s="130" t="s">
        <v>97</v>
      </c>
      <c r="BT338" s="130" t="s">
        <v>98</v>
      </c>
      <c r="BU338" s="186">
        <v>20</v>
      </c>
      <c r="BV338" s="176" t="s">
        <v>116</v>
      </c>
    </row>
    <row r="339" spans="1:74">
      <c r="A339" s="204">
        <v>10.5</v>
      </c>
      <c r="B339" s="274">
        <v>0.73809523809523814</v>
      </c>
      <c r="C339" s="138">
        <v>2</v>
      </c>
      <c r="D339" s="138">
        <v>3</v>
      </c>
      <c r="E339" s="130" t="s">
        <v>114</v>
      </c>
      <c r="F339" s="130" t="s">
        <v>98</v>
      </c>
      <c r="G339" s="186">
        <v>19</v>
      </c>
      <c r="H339" s="176" t="s">
        <v>122</v>
      </c>
      <c r="AS339" s="204">
        <v>10.5</v>
      </c>
      <c r="AT339" s="274">
        <v>1.2952380952380953</v>
      </c>
      <c r="AU339" s="138">
        <v>1</v>
      </c>
      <c r="AV339" s="138">
        <v>3</v>
      </c>
      <c r="AW339" s="130" t="s">
        <v>97</v>
      </c>
      <c r="AX339" s="130" t="s">
        <v>98</v>
      </c>
      <c r="AY339" s="186">
        <v>13</v>
      </c>
      <c r="AZ339" s="176" t="s">
        <v>122</v>
      </c>
      <c r="BD339" s="203">
        <v>6.8</v>
      </c>
      <c r="BE339" s="273">
        <v>1.1397058823529411</v>
      </c>
      <c r="BF339" s="195">
        <v>2</v>
      </c>
      <c r="BG339" s="195">
        <v>3</v>
      </c>
      <c r="BH339" s="186" t="s">
        <v>96</v>
      </c>
      <c r="BI339" s="186" t="s">
        <v>98</v>
      </c>
      <c r="BJ339" s="186">
        <v>19</v>
      </c>
      <c r="BK339" s="176" t="s">
        <v>122</v>
      </c>
      <c r="BL339" s="508"/>
      <c r="BM339" s="508"/>
      <c r="BN339" s="508"/>
      <c r="BO339" s="138">
        <v>10.5</v>
      </c>
      <c r="BP339" s="274">
        <v>1.2952380952380953</v>
      </c>
      <c r="BQ339" s="138">
        <v>1</v>
      </c>
      <c r="BR339" s="138">
        <v>2</v>
      </c>
      <c r="BS339" s="130" t="s">
        <v>97</v>
      </c>
      <c r="BT339" s="130" t="s">
        <v>98</v>
      </c>
      <c r="BU339" s="186">
        <v>20</v>
      </c>
      <c r="BV339" s="176" t="s">
        <v>116</v>
      </c>
    </row>
    <row r="340" spans="1:74">
      <c r="A340" s="203">
        <v>10.5</v>
      </c>
      <c r="B340" s="273">
        <v>1.2952380952380953</v>
      </c>
      <c r="C340" s="195">
        <v>2</v>
      </c>
      <c r="D340" s="195">
        <v>3</v>
      </c>
      <c r="E340" s="186" t="s">
        <v>114</v>
      </c>
      <c r="F340" s="186" t="s">
        <v>99</v>
      </c>
      <c r="G340" s="186">
        <v>19</v>
      </c>
      <c r="H340" s="176" t="s">
        <v>122</v>
      </c>
      <c r="AS340" s="204">
        <v>7.3</v>
      </c>
      <c r="AT340" s="274">
        <v>1.8630136986301369</v>
      </c>
      <c r="AU340" s="138">
        <v>1</v>
      </c>
      <c r="AV340" s="138">
        <v>3</v>
      </c>
      <c r="AW340" s="130" t="s">
        <v>97</v>
      </c>
      <c r="AX340" s="130" t="s">
        <v>98</v>
      </c>
      <c r="AY340" s="186">
        <v>13</v>
      </c>
      <c r="AZ340" s="176" t="s">
        <v>122</v>
      </c>
      <c r="BD340" s="203">
        <v>8.5</v>
      </c>
      <c r="BE340" s="273">
        <v>0.91176470588235292</v>
      </c>
      <c r="BF340" s="195">
        <v>6</v>
      </c>
      <c r="BG340" s="195">
        <v>3</v>
      </c>
      <c r="BH340" s="186" t="s">
        <v>96</v>
      </c>
      <c r="BI340" s="186" t="s">
        <v>98</v>
      </c>
      <c r="BJ340" s="186">
        <v>19</v>
      </c>
      <c r="BK340" s="176" t="s">
        <v>122</v>
      </c>
      <c r="BL340" s="508"/>
      <c r="BM340" s="508"/>
      <c r="BN340" s="508"/>
      <c r="BO340" s="138">
        <v>7.5</v>
      </c>
      <c r="BP340" s="274">
        <v>1.8133333333333332</v>
      </c>
      <c r="BQ340" s="138">
        <v>1</v>
      </c>
      <c r="BR340" s="138">
        <v>3</v>
      </c>
      <c r="BS340" s="130" t="s">
        <v>97</v>
      </c>
      <c r="BT340" s="130" t="s">
        <v>98</v>
      </c>
      <c r="BU340" s="186">
        <v>20</v>
      </c>
      <c r="BV340" s="176" t="s">
        <v>116</v>
      </c>
    </row>
    <row r="341" spans="1:74">
      <c r="A341" s="203">
        <v>11.4</v>
      </c>
      <c r="B341" s="273">
        <v>1.1929824561403508</v>
      </c>
      <c r="C341" s="195">
        <v>2</v>
      </c>
      <c r="D341" s="195">
        <v>3</v>
      </c>
      <c r="E341" s="186" t="s">
        <v>96</v>
      </c>
      <c r="F341" s="186" t="s">
        <v>98</v>
      </c>
      <c r="G341" s="186">
        <v>19</v>
      </c>
      <c r="H341" s="176" t="s">
        <v>122</v>
      </c>
      <c r="AS341" s="204">
        <v>7.9</v>
      </c>
      <c r="AT341" s="274">
        <v>1.721518987341772</v>
      </c>
      <c r="AU341" s="138">
        <v>2</v>
      </c>
      <c r="AV341" s="138">
        <v>5</v>
      </c>
      <c r="AW341" s="130" t="s">
        <v>97</v>
      </c>
      <c r="AX341" s="130" t="s">
        <v>98</v>
      </c>
      <c r="AY341" s="186">
        <v>13</v>
      </c>
      <c r="AZ341" s="176" t="s">
        <v>122</v>
      </c>
      <c r="BD341" s="203">
        <v>8.1</v>
      </c>
      <c r="BE341" s="273">
        <v>0.95679012345679015</v>
      </c>
      <c r="BF341" s="195">
        <v>2</v>
      </c>
      <c r="BG341" s="195">
        <v>3</v>
      </c>
      <c r="BH341" s="186" t="s">
        <v>96</v>
      </c>
      <c r="BI341" s="186" t="s">
        <v>98</v>
      </c>
      <c r="BJ341" s="186">
        <v>19</v>
      </c>
      <c r="BK341" s="176" t="s">
        <v>122</v>
      </c>
      <c r="BL341" s="508"/>
      <c r="BM341" s="508"/>
      <c r="BN341" s="508"/>
      <c r="BO341" s="138">
        <v>11</v>
      </c>
      <c r="BP341" s="274">
        <v>1.2363636363636363</v>
      </c>
      <c r="BQ341" s="138">
        <v>1</v>
      </c>
      <c r="BR341" s="138">
        <v>3</v>
      </c>
      <c r="BS341" s="130" t="s">
        <v>97</v>
      </c>
      <c r="BT341" s="130" t="s">
        <v>98</v>
      </c>
      <c r="BU341" s="186">
        <v>20</v>
      </c>
      <c r="BV341" s="176" t="s">
        <v>116</v>
      </c>
    </row>
    <row r="342" spans="1:74">
      <c r="A342" s="203">
        <v>10.199999999999999</v>
      </c>
      <c r="B342" s="273">
        <v>1.3333333333333335</v>
      </c>
      <c r="C342" s="195">
        <v>3</v>
      </c>
      <c r="D342" s="195">
        <v>3</v>
      </c>
      <c r="E342" s="186" t="s">
        <v>96</v>
      </c>
      <c r="F342" s="186" t="s">
        <v>98</v>
      </c>
      <c r="G342" s="186">
        <v>19</v>
      </c>
      <c r="H342" s="176" t="s">
        <v>122</v>
      </c>
      <c r="AS342" s="203">
        <v>7.7</v>
      </c>
      <c r="AT342" s="273">
        <v>1.0064935064935066</v>
      </c>
      <c r="AU342" s="195">
        <v>1</v>
      </c>
      <c r="AV342" s="195">
        <v>3</v>
      </c>
      <c r="AW342" s="186" t="s">
        <v>97</v>
      </c>
      <c r="AX342" s="186" t="s">
        <v>98</v>
      </c>
      <c r="AY342" s="186">
        <v>14</v>
      </c>
      <c r="AZ342" s="176" t="s">
        <v>122</v>
      </c>
      <c r="BD342" s="204">
        <v>5.0999999999999996</v>
      </c>
      <c r="BE342" s="274">
        <v>1.5196078431372551</v>
      </c>
      <c r="BF342" s="138">
        <v>1</v>
      </c>
      <c r="BG342" s="138">
        <v>3</v>
      </c>
      <c r="BH342" s="130" t="s">
        <v>96</v>
      </c>
      <c r="BI342" s="130" t="s">
        <v>98</v>
      </c>
      <c r="BJ342" s="186">
        <v>19</v>
      </c>
      <c r="BK342" s="176" t="s">
        <v>122</v>
      </c>
      <c r="BL342" s="508"/>
      <c r="BM342" s="508"/>
      <c r="BN342" s="508"/>
      <c r="BO342" s="138">
        <v>6.2</v>
      </c>
      <c r="BP342" s="274">
        <v>2.193548387096774</v>
      </c>
      <c r="BQ342" s="138">
        <v>1</v>
      </c>
      <c r="BR342" s="138">
        <v>3</v>
      </c>
      <c r="BS342" s="130" t="s">
        <v>97</v>
      </c>
      <c r="BT342" s="130" t="s">
        <v>98</v>
      </c>
      <c r="BU342" s="186">
        <v>20</v>
      </c>
      <c r="BV342" s="176" t="s">
        <v>116</v>
      </c>
    </row>
    <row r="343" spans="1:74">
      <c r="A343" s="203">
        <v>9.3000000000000007</v>
      </c>
      <c r="B343" s="273">
        <v>1.4623655913978493</v>
      </c>
      <c r="C343" s="195">
        <v>1</v>
      </c>
      <c r="D343" s="195">
        <v>3</v>
      </c>
      <c r="E343" s="186" t="s">
        <v>96</v>
      </c>
      <c r="F343" s="186" t="s">
        <v>98</v>
      </c>
      <c r="G343" s="186">
        <v>19</v>
      </c>
      <c r="H343" s="176" t="s">
        <v>122</v>
      </c>
      <c r="AS343" s="203">
        <v>6</v>
      </c>
      <c r="AT343" s="273">
        <v>1.2916666666666667</v>
      </c>
      <c r="AU343" s="195">
        <v>1</v>
      </c>
      <c r="AV343" s="195">
        <v>3</v>
      </c>
      <c r="AW343" s="186" t="s">
        <v>97</v>
      </c>
      <c r="AX343" s="186" t="s">
        <v>98</v>
      </c>
      <c r="AY343" s="186">
        <v>14</v>
      </c>
      <c r="AZ343" s="176" t="s">
        <v>122</v>
      </c>
      <c r="BD343" s="204">
        <v>6.6</v>
      </c>
      <c r="BE343" s="274">
        <v>1.1742424242424243</v>
      </c>
      <c r="BF343" s="138">
        <v>2</v>
      </c>
      <c r="BG343" s="138">
        <v>3</v>
      </c>
      <c r="BH343" s="130" t="s">
        <v>96</v>
      </c>
      <c r="BI343" s="130" t="s">
        <v>98</v>
      </c>
      <c r="BJ343" s="186">
        <v>19</v>
      </c>
      <c r="BK343" s="176" t="s">
        <v>122</v>
      </c>
      <c r="BL343" s="508"/>
      <c r="BM343" s="508"/>
      <c r="BN343" s="508"/>
      <c r="BO343" s="138">
        <v>5.7</v>
      </c>
      <c r="BP343" s="274">
        <v>2.3859649122807016</v>
      </c>
      <c r="BQ343" s="138">
        <v>2</v>
      </c>
      <c r="BR343" s="138">
        <v>3</v>
      </c>
      <c r="BS343" s="130" t="s">
        <v>97</v>
      </c>
      <c r="BT343" s="130" t="s">
        <v>98</v>
      </c>
      <c r="BU343" s="186">
        <v>20</v>
      </c>
      <c r="BV343" s="176" t="s">
        <v>116</v>
      </c>
    </row>
    <row r="344" spans="1:74">
      <c r="A344" s="203">
        <v>9.1</v>
      </c>
      <c r="B344" s="273">
        <v>1.4945054945054945</v>
      </c>
      <c r="C344" s="195">
        <v>1</v>
      </c>
      <c r="D344" s="195">
        <v>3</v>
      </c>
      <c r="E344" s="186" t="s">
        <v>96</v>
      </c>
      <c r="F344" s="186" t="s">
        <v>98</v>
      </c>
      <c r="G344" s="186">
        <v>19</v>
      </c>
      <c r="H344" s="176" t="s">
        <v>122</v>
      </c>
      <c r="AS344" s="204">
        <v>7</v>
      </c>
      <c r="AT344" s="274">
        <v>1.1071428571428572</v>
      </c>
      <c r="AU344" s="138">
        <v>2</v>
      </c>
      <c r="AV344" s="138">
        <v>3</v>
      </c>
      <c r="AW344" s="130" t="s">
        <v>97</v>
      </c>
      <c r="AX344" s="130" t="s">
        <v>98</v>
      </c>
      <c r="AY344" s="186">
        <v>14</v>
      </c>
      <c r="AZ344" s="176" t="s">
        <v>122</v>
      </c>
      <c r="BD344" s="204">
        <v>15</v>
      </c>
      <c r="BE344" s="274">
        <v>0.51666666666666672</v>
      </c>
      <c r="BF344" s="138">
        <v>1</v>
      </c>
      <c r="BG344" s="138">
        <v>3</v>
      </c>
      <c r="BH344" s="130" t="s">
        <v>96</v>
      </c>
      <c r="BI344" s="130" t="s">
        <v>98</v>
      </c>
      <c r="BJ344" s="186">
        <v>19</v>
      </c>
      <c r="BK344" s="176" t="s">
        <v>122</v>
      </c>
      <c r="BL344" s="508"/>
      <c r="BM344" s="508"/>
      <c r="BN344" s="508"/>
      <c r="BO344" s="138">
        <v>8.1</v>
      </c>
      <c r="BP344" s="274">
        <v>1.6790123456790125</v>
      </c>
      <c r="BQ344" s="138">
        <v>1</v>
      </c>
      <c r="BR344" s="138">
        <v>3</v>
      </c>
      <c r="BS344" s="130" t="s">
        <v>97</v>
      </c>
      <c r="BT344" s="130" t="s">
        <v>98</v>
      </c>
      <c r="BU344" s="186">
        <v>20</v>
      </c>
      <c r="BV344" s="176" t="s">
        <v>116</v>
      </c>
    </row>
    <row r="345" spans="1:74">
      <c r="A345" s="204">
        <v>30</v>
      </c>
      <c r="B345" s="274">
        <v>0.45333333333333331</v>
      </c>
      <c r="C345" s="138">
        <v>4</v>
      </c>
      <c r="D345" s="138">
        <v>3</v>
      </c>
      <c r="E345" s="130" t="s">
        <v>96</v>
      </c>
      <c r="F345" s="130" t="s">
        <v>99</v>
      </c>
      <c r="G345" s="186">
        <v>19</v>
      </c>
      <c r="H345" s="176" t="s">
        <v>122</v>
      </c>
      <c r="AS345" s="203">
        <v>8.6</v>
      </c>
      <c r="AT345" s="273">
        <v>1.5813953488372092</v>
      </c>
      <c r="AU345" s="195">
        <v>1</v>
      </c>
      <c r="AV345" s="195">
        <v>3</v>
      </c>
      <c r="AW345" s="186" t="s">
        <v>97</v>
      </c>
      <c r="AX345" s="186" t="s">
        <v>98</v>
      </c>
      <c r="AY345" s="186">
        <v>14</v>
      </c>
      <c r="AZ345" s="176" t="s">
        <v>122</v>
      </c>
      <c r="BD345" s="204">
        <v>8.1999999999999993</v>
      </c>
      <c r="BE345" s="274">
        <v>0.94512195121951226</v>
      </c>
      <c r="BF345" s="138">
        <v>3</v>
      </c>
      <c r="BG345" s="138">
        <v>3</v>
      </c>
      <c r="BH345" s="130" t="s">
        <v>96</v>
      </c>
      <c r="BI345" s="130" t="s">
        <v>98</v>
      </c>
      <c r="BJ345" s="186">
        <v>19</v>
      </c>
      <c r="BK345" s="176" t="s">
        <v>122</v>
      </c>
      <c r="BL345" s="508"/>
      <c r="BM345" s="508"/>
      <c r="BN345" s="508"/>
      <c r="BO345" s="203">
        <v>5.2</v>
      </c>
      <c r="BP345" s="273">
        <v>1.4903846153846154</v>
      </c>
      <c r="BQ345" s="195">
        <v>2</v>
      </c>
      <c r="BR345" s="195">
        <v>3</v>
      </c>
      <c r="BS345" s="186" t="s">
        <v>97</v>
      </c>
      <c r="BT345" s="186" t="s">
        <v>98</v>
      </c>
      <c r="BU345" s="130">
        <v>7</v>
      </c>
      <c r="BV345" s="176" t="s">
        <v>122</v>
      </c>
    </row>
    <row r="346" spans="1:74">
      <c r="A346" s="204">
        <v>9.1999999999999993</v>
      </c>
      <c r="B346" s="274">
        <v>1.4782608695652175</v>
      </c>
      <c r="C346" s="138">
        <v>1</v>
      </c>
      <c r="D346" s="138">
        <v>3</v>
      </c>
      <c r="E346" s="130" t="s">
        <v>96</v>
      </c>
      <c r="F346" s="130" t="s">
        <v>98</v>
      </c>
      <c r="G346" s="186">
        <v>19</v>
      </c>
      <c r="H346" s="176" t="s">
        <v>122</v>
      </c>
      <c r="AS346" s="203">
        <v>7.7</v>
      </c>
      <c r="AT346" s="273">
        <v>1.7662337662337662</v>
      </c>
      <c r="AU346" s="195">
        <v>2</v>
      </c>
      <c r="AV346" s="195">
        <v>3</v>
      </c>
      <c r="AW346" s="186" t="s">
        <v>97</v>
      </c>
      <c r="AX346" s="186" t="s">
        <v>98</v>
      </c>
      <c r="AY346" s="186">
        <v>14</v>
      </c>
      <c r="AZ346" s="176" t="s">
        <v>122</v>
      </c>
      <c r="BD346" s="204">
        <v>6</v>
      </c>
      <c r="BE346" s="274">
        <v>1.2916666666666667</v>
      </c>
      <c r="BF346" s="138">
        <v>2</v>
      </c>
      <c r="BG346" s="138">
        <v>3</v>
      </c>
      <c r="BH346" s="130" t="s">
        <v>96</v>
      </c>
      <c r="BI346" s="130" t="s">
        <v>98</v>
      </c>
      <c r="BJ346" s="186">
        <v>19</v>
      </c>
      <c r="BK346" s="176" t="s">
        <v>122</v>
      </c>
      <c r="BL346" s="508"/>
      <c r="BM346" s="508"/>
      <c r="BN346" s="508"/>
      <c r="BO346" s="203">
        <v>5.6</v>
      </c>
      <c r="BP346" s="273">
        <v>1.3839285714285716</v>
      </c>
      <c r="BQ346" s="195">
        <v>1</v>
      </c>
      <c r="BR346" s="195">
        <v>3</v>
      </c>
      <c r="BS346" s="186" t="s">
        <v>97</v>
      </c>
      <c r="BT346" s="186" t="s">
        <v>98</v>
      </c>
      <c r="BU346" s="130">
        <v>7</v>
      </c>
      <c r="BV346" s="176" t="s">
        <v>122</v>
      </c>
    </row>
    <row r="347" spans="1:74">
      <c r="A347" s="204">
        <v>9.4</v>
      </c>
      <c r="B347" s="274">
        <v>1.4468085106382977</v>
      </c>
      <c r="C347" s="138">
        <v>3</v>
      </c>
      <c r="D347" s="138">
        <v>3</v>
      </c>
      <c r="E347" s="130" t="s">
        <v>96</v>
      </c>
      <c r="F347" s="130" t="s">
        <v>98</v>
      </c>
      <c r="G347" s="186">
        <v>19</v>
      </c>
      <c r="H347" s="176" t="s">
        <v>122</v>
      </c>
      <c r="AS347" s="203">
        <v>6.2</v>
      </c>
      <c r="AT347" s="273">
        <v>1.25</v>
      </c>
      <c r="AU347" s="195">
        <v>1</v>
      </c>
      <c r="AV347" s="195">
        <v>3</v>
      </c>
      <c r="AW347" s="186" t="s">
        <v>97</v>
      </c>
      <c r="AX347" s="186" t="s">
        <v>98</v>
      </c>
      <c r="AY347" s="186">
        <v>16</v>
      </c>
      <c r="AZ347" s="176" t="s">
        <v>122</v>
      </c>
      <c r="BD347" s="204">
        <v>7.3</v>
      </c>
      <c r="BE347" s="274">
        <v>1.0616438356164384</v>
      </c>
      <c r="BF347" s="138">
        <v>2</v>
      </c>
      <c r="BG347" s="138">
        <v>3</v>
      </c>
      <c r="BH347" s="130" t="s">
        <v>96</v>
      </c>
      <c r="BI347" s="130" t="s">
        <v>98</v>
      </c>
      <c r="BJ347" s="186">
        <v>19</v>
      </c>
      <c r="BK347" s="176" t="s">
        <v>122</v>
      </c>
      <c r="BL347" s="508"/>
      <c r="BM347" s="508"/>
      <c r="BN347" s="508"/>
      <c r="BO347" s="203">
        <v>6.7</v>
      </c>
      <c r="BP347" s="273">
        <v>1.1567164179104477</v>
      </c>
      <c r="BQ347" s="195">
        <v>2</v>
      </c>
      <c r="BR347" s="195">
        <v>3</v>
      </c>
      <c r="BS347" s="186" t="s">
        <v>97</v>
      </c>
      <c r="BT347" s="186" t="s">
        <v>98</v>
      </c>
      <c r="BU347" s="130">
        <v>7</v>
      </c>
      <c r="BV347" s="176" t="s">
        <v>122</v>
      </c>
    </row>
    <row r="348" spans="1:74">
      <c r="A348" s="204">
        <v>28.3</v>
      </c>
      <c r="B348" s="274">
        <v>0.48056537102473496</v>
      </c>
      <c r="C348" s="138">
        <v>2</v>
      </c>
      <c r="D348" s="138">
        <v>3</v>
      </c>
      <c r="E348" s="130" t="s">
        <v>96</v>
      </c>
      <c r="F348" s="130" t="s">
        <v>98</v>
      </c>
      <c r="G348" s="186">
        <v>19</v>
      </c>
      <c r="H348" s="176" t="s">
        <v>122</v>
      </c>
      <c r="AS348" s="203">
        <v>6.6</v>
      </c>
      <c r="AT348" s="273">
        <v>1.1742424242424243</v>
      </c>
      <c r="AU348" s="195">
        <v>1</v>
      </c>
      <c r="AV348" s="195">
        <v>3</v>
      </c>
      <c r="AW348" s="186" t="s">
        <v>97</v>
      </c>
      <c r="AX348" s="186" t="s">
        <v>98</v>
      </c>
      <c r="AY348" s="186">
        <v>16</v>
      </c>
      <c r="AZ348" s="176" t="s">
        <v>122</v>
      </c>
      <c r="BD348" s="204">
        <v>16.100000000000001</v>
      </c>
      <c r="BE348" s="274">
        <v>0.48136645962732916</v>
      </c>
      <c r="BF348" s="138">
        <v>2</v>
      </c>
      <c r="BG348" s="138">
        <v>3</v>
      </c>
      <c r="BH348" s="130" t="s">
        <v>96</v>
      </c>
      <c r="BI348" s="130" t="s">
        <v>98</v>
      </c>
      <c r="BJ348" s="186">
        <v>19</v>
      </c>
      <c r="BK348" s="176" t="s">
        <v>122</v>
      </c>
      <c r="BL348" s="508"/>
      <c r="BM348" s="508"/>
      <c r="BN348" s="508"/>
      <c r="BO348" s="203">
        <v>6.4</v>
      </c>
      <c r="BP348" s="273">
        <v>1.2109375</v>
      </c>
      <c r="BQ348" s="195">
        <v>1</v>
      </c>
      <c r="BR348" s="195">
        <v>3</v>
      </c>
      <c r="BS348" s="186" t="s">
        <v>97</v>
      </c>
      <c r="BT348" s="186" t="s">
        <v>98</v>
      </c>
      <c r="BU348" s="130">
        <v>7</v>
      </c>
      <c r="BV348" s="176" t="s">
        <v>122</v>
      </c>
    </row>
    <row r="349" spans="1:74">
      <c r="A349" s="195">
        <v>8.9</v>
      </c>
      <c r="B349" s="273">
        <v>0.8707865168539326</v>
      </c>
      <c r="C349" s="195">
        <v>2</v>
      </c>
      <c r="D349" s="195">
        <v>3</v>
      </c>
      <c r="E349" s="186" t="s">
        <v>114</v>
      </c>
      <c r="F349" s="186" t="s">
        <v>98</v>
      </c>
      <c r="G349" s="130">
        <v>20</v>
      </c>
      <c r="H349" s="200" t="s">
        <v>122</v>
      </c>
      <c r="AS349" s="203">
        <v>7.9</v>
      </c>
      <c r="AT349" s="273">
        <v>1.721518987341772</v>
      </c>
      <c r="AU349" s="195">
        <v>1</v>
      </c>
      <c r="AV349" s="195">
        <v>3</v>
      </c>
      <c r="AW349" s="186" t="s">
        <v>97</v>
      </c>
      <c r="AX349" s="186" t="s">
        <v>98</v>
      </c>
      <c r="AY349" s="186">
        <v>16</v>
      </c>
      <c r="AZ349" s="176" t="s">
        <v>122</v>
      </c>
      <c r="BD349" s="204">
        <v>10.5</v>
      </c>
      <c r="BE349" s="274">
        <v>0.73809523809523814</v>
      </c>
      <c r="BF349" s="138">
        <v>2</v>
      </c>
      <c r="BG349" s="138">
        <v>3</v>
      </c>
      <c r="BH349" s="130" t="s">
        <v>114</v>
      </c>
      <c r="BI349" s="130" t="s">
        <v>98</v>
      </c>
      <c r="BJ349" s="186">
        <v>19</v>
      </c>
      <c r="BK349" s="176" t="s">
        <v>122</v>
      </c>
      <c r="BL349" s="508"/>
      <c r="BM349" s="508"/>
      <c r="BN349" s="508"/>
      <c r="BO349" s="203">
        <v>5.8</v>
      </c>
      <c r="BP349" s="273">
        <v>1.3362068965517242</v>
      </c>
      <c r="BQ349" s="195">
        <v>1</v>
      </c>
      <c r="BR349" s="195">
        <v>3</v>
      </c>
      <c r="BS349" s="186" t="s">
        <v>97</v>
      </c>
      <c r="BT349" s="186" t="s">
        <v>98</v>
      </c>
      <c r="BU349" s="130">
        <v>7</v>
      </c>
      <c r="BV349" s="176" t="s">
        <v>122</v>
      </c>
    </row>
    <row r="350" spans="1:74">
      <c r="A350" s="195">
        <v>18.100000000000001</v>
      </c>
      <c r="B350" s="273">
        <v>0.42817679558011046</v>
      </c>
      <c r="C350" s="195">
        <v>2</v>
      </c>
      <c r="D350" s="195">
        <v>3</v>
      </c>
      <c r="E350" s="186" t="s">
        <v>96</v>
      </c>
      <c r="F350" s="186" t="s">
        <v>98</v>
      </c>
      <c r="G350" s="130">
        <v>20</v>
      </c>
      <c r="H350" s="200" t="s">
        <v>122</v>
      </c>
      <c r="AS350" s="203">
        <v>7.8</v>
      </c>
      <c r="AT350" s="273">
        <v>1.7435897435897436</v>
      </c>
      <c r="AU350" s="195">
        <v>2</v>
      </c>
      <c r="AV350" s="195">
        <v>3</v>
      </c>
      <c r="AW350" s="186" t="s">
        <v>97</v>
      </c>
      <c r="AX350" s="186" t="s">
        <v>98</v>
      </c>
      <c r="AY350" s="186">
        <v>16</v>
      </c>
      <c r="AZ350" s="176" t="s">
        <v>122</v>
      </c>
      <c r="BD350" s="203">
        <v>10.5</v>
      </c>
      <c r="BE350" s="273">
        <v>1.2952380952380953</v>
      </c>
      <c r="BF350" s="195">
        <v>2</v>
      </c>
      <c r="BG350" s="195">
        <v>3</v>
      </c>
      <c r="BH350" s="186" t="s">
        <v>114</v>
      </c>
      <c r="BI350" s="186" t="s">
        <v>99</v>
      </c>
      <c r="BJ350" s="186">
        <v>19</v>
      </c>
      <c r="BK350" s="176" t="s">
        <v>122</v>
      </c>
      <c r="BL350" s="508"/>
      <c r="BM350" s="508"/>
      <c r="BN350" s="508"/>
      <c r="BO350" s="203">
        <v>5.0999999999999996</v>
      </c>
      <c r="BP350" s="273">
        <v>1.5196078431372551</v>
      </c>
      <c r="BQ350" s="195">
        <v>1</v>
      </c>
      <c r="BR350" s="195">
        <v>3</v>
      </c>
      <c r="BS350" s="186" t="s">
        <v>97</v>
      </c>
      <c r="BT350" s="186" t="s">
        <v>98</v>
      </c>
      <c r="BU350" s="130">
        <v>7</v>
      </c>
      <c r="BV350" s="176" t="s">
        <v>122</v>
      </c>
    </row>
    <row r="351" spans="1:74">
      <c r="A351" s="195">
        <v>9.4</v>
      </c>
      <c r="B351" s="273">
        <v>0.82446808510638292</v>
      </c>
      <c r="C351" s="195">
        <v>4</v>
      </c>
      <c r="D351" s="195">
        <v>3</v>
      </c>
      <c r="E351" s="186" t="s">
        <v>96</v>
      </c>
      <c r="F351" s="186" t="s">
        <v>98</v>
      </c>
      <c r="G351" s="130">
        <v>20</v>
      </c>
      <c r="H351" s="200" t="s">
        <v>122</v>
      </c>
      <c r="AS351" s="203">
        <v>17.600000000000001</v>
      </c>
      <c r="AT351" s="273">
        <v>0.7727272727272726</v>
      </c>
      <c r="AU351" s="195">
        <v>3</v>
      </c>
      <c r="AV351" s="195">
        <v>5</v>
      </c>
      <c r="AW351" s="186" t="s">
        <v>97</v>
      </c>
      <c r="AX351" s="186" t="s">
        <v>100</v>
      </c>
      <c r="AY351" s="186">
        <v>16</v>
      </c>
      <c r="AZ351" s="176" t="s">
        <v>122</v>
      </c>
      <c r="BD351" s="203">
        <v>11.4</v>
      </c>
      <c r="BE351" s="273">
        <v>1.1929824561403508</v>
      </c>
      <c r="BF351" s="195">
        <v>2</v>
      </c>
      <c r="BG351" s="195">
        <v>3</v>
      </c>
      <c r="BH351" s="186" t="s">
        <v>96</v>
      </c>
      <c r="BI351" s="186" t="s">
        <v>98</v>
      </c>
      <c r="BJ351" s="186">
        <v>19</v>
      </c>
      <c r="BK351" s="176" t="s">
        <v>122</v>
      </c>
      <c r="BL351" s="508"/>
      <c r="BM351" s="508"/>
      <c r="BN351" s="508"/>
      <c r="BO351" s="203">
        <v>5.2</v>
      </c>
      <c r="BP351" s="273">
        <v>1.4903846153846154</v>
      </c>
      <c r="BQ351" s="195">
        <v>1</v>
      </c>
      <c r="BR351" s="195">
        <v>3</v>
      </c>
      <c r="BS351" s="186" t="s">
        <v>97</v>
      </c>
      <c r="BT351" s="186" t="s">
        <v>98</v>
      </c>
      <c r="BU351" s="130">
        <v>7</v>
      </c>
      <c r="BV351" s="176" t="s">
        <v>122</v>
      </c>
    </row>
    <row r="352" spans="1:74">
      <c r="A352" s="195">
        <v>9.1999999999999993</v>
      </c>
      <c r="B352" s="273">
        <v>0.84239130434782616</v>
      </c>
      <c r="C352" s="195">
        <v>2</v>
      </c>
      <c r="D352" s="195">
        <v>3</v>
      </c>
      <c r="E352" s="186" t="s">
        <v>96</v>
      </c>
      <c r="F352" s="186" t="s">
        <v>98</v>
      </c>
      <c r="G352" s="130">
        <v>20</v>
      </c>
      <c r="H352" s="200" t="s">
        <v>122</v>
      </c>
      <c r="AS352" s="203">
        <v>7.6</v>
      </c>
      <c r="AT352" s="273">
        <v>1.7894736842105263</v>
      </c>
      <c r="AU352" s="195">
        <v>1</v>
      </c>
      <c r="AV352" s="195">
        <v>3</v>
      </c>
      <c r="AW352" s="186" t="s">
        <v>97</v>
      </c>
      <c r="AX352" s="186" t="s">
        <v>98</v>
      </c>
      <c r="AY352" s="186">
        <v>16</v>
      </c>
      <c r="AZ352" s="176" t="s">
        <v>122</v>
      </c>
      <c r="BD352" s="203">
        <v>10.199999999999999</v>
      </c>
      <c r="BE352" s="273">
        <v>1.3333333333333335</v>
      </c>
      <c r="BF352" s="195">
        <v>3</v>
      </c>
      <c r="BG352" s="195">
        <v>3</v>
      </c>
      <c r="BH352" s="186" t="s">
        <v>96</v>
      </c>
      <c r="BI352" s="186" t="s">
        <v>98</v>
      </c>
      <c r="BJ352" s="186">
        <v>19</v>
      </c>
      <c r="BK352" s="176" t="s">
        <v>122</v>
      </c>
      <c r="BL352" s="508"/>
      <c r="BM352" s="508"/>
      <c r="BN352" s="508"/>
      <c r="BO352" s="203">
        <v>5.9</v>
      </c>
      <c r="BP352" s="273">
        <v>1.3135593220338981</v>
      </c>
      <c r="BQ352" s="195">
        <v>1</v>
      </c>
      <c r="BR352" s="195">
        <v>3</v>
      </c>
      <c r="BS352" s="186" t="s">
        <v>97</v>
      </c>
      <c r="BT352" s="186" t="s">
        <v>98</v>
      </c>
      <c r="BU352" s="130">
        <v>7</v>
      </c>
      <c r="BV352" s="176" t="s">
        <v>122</v>
      </c>
    </row>
    <row r="353" spans="1:74">
      <c r="A353" s="195">
        <v>7.5</v>
      </c>
      <c r="B353" s="273">
        <v>1.0333333333333334</v>
      </c>
      <c r="C353" s="195">
        <v>2</v>
      </c>
      <c r="D353" s="195">
        <v>3</v>
      </c>
      <c r="E353" s="186" t="s">
        <v>96</v>
      </c>
      <c r="F353" s="186" t="s">
        <v>99</v>
      </c>
      <c r="G353" s="130">
        <v>20</v>
      </c>
      <c r="H353" s="200" t="s">
        <v>122</v>
      </c>
      <c r="AS353" s="203">
        <v>6.7</v>
      </c>
      <c r="AT353" s="273">
        <v>1.1567164179104477</v>
      </c>
      <c r="AU353" s="195">
        <v>2</v>
      </c>
      <c r="AV353" s="195">
        <v>2</v>
      </c>
      <c r="AW353" s="186" t="s">
        <v>97</v>
      </c>
      <c r="AX353" s="186" t="s">
        <v>98</v>
      </c>
      <c r="AY353" s="186">
        <v>17</v>
      </c>
      <c r="AZ353" s="176" t="s">
        <v>122</v>
      </c>
      <c r="BD353" s="203">
        <v>9.3000000000000007</v>
      </c>
      <c r="BE353" s="273">
        <v>1.4623655913978493</v>
      </c>
      <c r="BF353" s="195">
        <v>1</v>
      </c>
      <c r="BG353" s="195">
        <v>3</v>
      </c>
      <c r="BH353" s="186" t="s">
        <v>96</v>
      </c>
      <c r="BI353" s="186" t="s">
        <v>98</v>
      </c>
      <c r="BJ353" s="186">
        <v>19</v>
      </c>
      <c r="BK353" s="176" t="s">
        <v>122</v>
      </c>
      <c r="BL353" s="508"/>
      <c r="BM353" s="508"/>
      <c r="BN353" s="508"/>
      <c r="BO353" s="203">
        <v>5</v>
      </c>
      <c r="BP353" s="273">
        <v>1.55</v>
      </c>
      <c r="BQ353" s="195">
        <v>1</v>
      </c>
      <c r="BR353" s="195">
        <v>3</v>
      </c>
      <c r="BS353" s="186" t="s">
        <v>97</v>
      </c>
      <c r="BT353" s="186" t="s">
        <v>98</v>
      </c>
      <c r="BU353" s="130">
        <v>7</v>
      </c>
      <c r="BV353" s="176" t="s">
        <v>122</v>
      </c>
    </row>
    <row r="354" spans="1:74">
      <c r="A354" s="195">
        <v>6.9</v>
      </c>
      <c r="B354" s="273">
        <v>1.1231884057971013</v>
      </c>
      <c r="C354" s="195">
        <v>2</v>
      </c>
      <c r="D354" s="195">
        <v>3</v>
      </c>
      <c r="E354" s="186" t="s">
        <v>96</v>
      </c>
      <c r="F354" s="186" t="s">
        <v>98</v>
      </c>
      <c r="G354" s="130">
        <v>20</v>
      </c>
      <c r="H354" s="200" t="s">
        <v>122</v>
      </c>
      <c r="AS354" s="203">
        <v>7.2</v>
      </c>
      <c r="AT354" s="273">
        <v>1.0763888888888888</v>
      </c>
      <c r="AU354" s="195">
        <v>1</v>
      </c>
      <c r="AV354" s="195">
        <v>3</v>
      </c>
      <c r="AW354" s="186" t="s">
        <v>97</v>
      </c>
      <c r="AX354" s="186" t="s">
        <v>100</v>
      </c>
      <c r="AY354" s="186">
        <v>17</v>
      </c>
      <c r="AZ354" s="176" t="s">
        <v>122</v>
      </c>
      <c r="BD354" s="203">
        <v>9.1</v>
      </c>
      <c r="BE354" s="273">
        <v>1.4945054945054945</v>
      </c>
      <c r="BF354" s="195">
        <v>1</v>
      </c>
      <c r="BG354" s="195">
        <v>3</v>
      </c>
      <c r="BH354" s="186" t="s">
        <v>96</v>
      </c>
      <c r="BI354" s="186" t="s">
        <v>98</v>
      </c>
      <c r="BJ354" s="186">
        <v>19</v>
      </c>
      <c r="BK354" s="176" t="s">
        <v>122</v>
      </c>
      <c r="BL354" s="508"/>
      <c r="BM354" s="508"/>
      <c r="BN354" s="508"/>
      <c r="BO354" s="204">
        <v>6.9</v>
      </c>
      <c r="BP354" s="274">
        <v>1.1231884057971013</v>
      </c>
      <c r="BQ354" s="138">
        <v>1</v>
      </c>
      <c r="BR354" s="138">
        <v>3</v>
      </c>
      <c r="BS354" s="130" t="s">
        <v>97</v>
      </c>
      <c r="BT354" s="130" t="s">
        <v>98</v>
      </c>
      <c r="BU354" s="130">
        <v>7</v>
      </c>
      <c r="BV354" s="176" t="s">
        <v>122</v>
      </c>
    </row>
    <row r="355" spans="1:74">
      <c r="A355" s="138">
        <v>6</v>
      </c>
      <c r="B355" s="274">
        <v>1.2916666666666667</v>
      </c>
      <c r="C355" s="138">
        <v>2</v>
      </c>
      <c r="D355" s="138">
        <v>3</v>
      </c>
      <c r="E355" s="130" t="s">
        <v>96</v>
      </c>
      <c r="F355" s="130" t="s">
        <v>98</v>
      </c>
      <c r="G355" s="130">
        <v>20</v>
      </c>
      <c r="H355" s="200" t="s">
        <v>122</v>
      </c>
      <c r="AS355" s="203">
        <v>7.1</v>
      </c>
      <c r="AT355" s="273">
        <v>1.091549295774648</v>
      </c>
      <c r="AU355" s="195">
        <v>2</v>
      </c>
      <c r="AV355" s="195">
        <v>3</v>
      </c>
      <c r="AW355" s="186" t="s">
        <v>97</v>
      </c>
      <c r="AX355" s="186" t="s">
        <v>98</v>
      </c>
      <c r="AY355" s="186">
        <v>17</v>
      </c>
      <c r="AZ355" s="176" t="s">
        <v>122</v>
      </c>
      <c r="BD355" s="204">
        <v>30</v>
      </c>
      <c r="BE355" s="274">
        <v>0.45333333333333331</v>
      </c>
      <c r="BF355" s="138">
        <v>4</v>
      </c>
      <c r="BG355" s="138">
        <v>3</v>
      </c>
      <c r="BH355" s="130" t="s">
        <v>96</v>
      </c>
      <c r="BI355" s="130" t="s">
        <v>99</v>
      </c>
      <c r="BJ355" s="186">
        <v>19</v>
      </c>
      <c r="BK355" s="176" t="s">
        <v>122</v>
      </c>
      <c r="BL355" s="508"/>
      <c r="BM355" s="508"/>
      <c r="BN355" s="508"/>
      <c r="BO355" s="203">
        <v>7.6</v>
      </c>
      <c r="BP355" s="273">
        <v>1.7894736842105263</v>
      </c>
      <c r="BQ355" s="195">
        <v>1</v>
      </c>
      <c r="BR355" s="195">
        <v>3</v>
      </c>
      <c r="BS355" s="186" t="s">
        <v>97</v>
      </c>
      <c r="BT355" s="186" t="s">
        <v>98</v>
      </c>
      <c r="BU355" s="130">
        <v>7</v>
      </c>
      <c r="BV355" s="176" t="s">
        <v>122</v>
      </c>
    </row>
    <row r="356" spans="1:74">
      <c r="A356" s="138">
        <v>9.3000000000000007</v>
      </c>
      <c r="B356" s="274">
        <v>0.83333333333333326</v>
      </c>
      <c r="C356" s="138">
        <v>8</v>
      </c>
      <c r="D356" s="138">
        <v>5</v>
      </c>
      <c r="E356" s="130" t="s">
        <v>96</v>
      </c>
      <c r="F356" s="130" t="s">
        <v>98</v>
      </c>
      <c r="G356" s="130">
        <v>20</v>
      </c>
      <c r="H356" s="200" t="s">
        <v>122</v>
      </c>
      <c r="AS356" s="204">
        <v>9</v>
      </c>
      <c r="AT356" s="274">
        <v>0.86111111111111116</v>
      </c>
      <c r="AU356" s="138">
        <v>2</v>
      </c>
      <c r="AV356" s="138">
        <v>2</v>
      </c>
      <c r="AW356" s="130" t="s">
        <v>97</v>
      </c>
      <c r="AX356" s="130" t="s">
        <v>98</v>
      </c>
      <c r="AY356" s="186">
        <v>17</v>
      </c>
      <c r="AZ356" s="176" t="s">
        <v>122</v>
      </c>
      <c r="BD356" s="204">
        <v>9.1999999999999993</v>
      </c>
      <c r="BE356" s="274">
        <v>1.4782608695652175</v>
      </c>
      <c r="BF356" s="138">
        <v>1</v>
      </c>
      <c r="BG356" s="138">
        <v>3</v>
      </c>
      <c r="BH356" s="130" t="s">
        <v>96</v>
      </c>
      <c r="BI356" s="130" t="s">
        <v>98</v>
      </c>
      <c r="BJ356" s="186">
        <v>19</v>
      </c>
      <c r="BK356" s="176" t="s">
        <v>122</v>
      </c>
      <c r="BL356" s="508"/>
      <c r="BM356" s="508"/>
      <c r="BN356" s="508"/>
      <c r="BO356" s="203">
        <v>9.1</v>
      </c>
      <c r="BP356" s="273">
        <v>1.4945054945054945</v>
      </c>
      <c r="BQ356" s="195">
        <v>2</v>
      </c>
      <c r="BR356" s="195">
        <v>3</v>
      </c>
      <c r="BS356" s="186" t="s">
        <v>97</v>
      </c>
      <c r="BT356" s="186" t="s">
        <v>98</v>
      </c>
      <c r="BU356" s="130">
        <v>7</v>
      </c>
      <c r="BV356" s="176" t="s">
        <v>122</v>
      </c>
    </row>
    <row r="357" spans="1:74">
      <c r="A357" s="138">
        <v>10.199999999999999</v>
      </c>
      <c r="B357" s="274">
        <v>0.75980392156862753</v>
      </c>
      <c r="C357" s="138">
        <v>1</v>
      </c>
      <c r="D357" s="138">
        <v>3</v>
      </c>
      <c r="E357" s="130" t="s">
        <v>96</v>
      </c>
      <c r="F357" s="130" t="s">
        <v>98</v>
      </c>
      <c r="G357" s="130">
        <v>20</v>
      </c>
      <c r="H357" s="200" t="s">
        <v>122</v>
      </c>
      <c r="AS357" s="204">
        <v>7.9</v>
      </c>
      <c r="AT357" s="274">
        <v>0.98101265822784811</v>
      </c>
      <c r="AU357" s="138">
        <v>1</v>
      </c>
      <c r="AV357" s="138">
        <v>3</v>
      </c>
      <c r="AW357" s="130" t="s">
        <v>97</v>
      </c>
      <c r="AX357" s="130" t="s">
        <v>98</v>
      </c>
      <c r="AY357" s="186">
        <v>17</v>
      </c>
      <c r="AZ357" s="176" t="s">
        <v>122</v>
      </c>
      <c r="BD357" s="204">
        <v>9.4</v>
      </c>
      <c r="BE357" s="274">
        <v>1.4468085106382977</v>
      </c>
      <c r="BF357" s="138">
        <v>3</v>
      </c>
      <c r="BG357" s="138">
        <v>3</v>
      </c>
      <c r="BH357" s="130" t="s">
        <v>96</v>
      </c>
      <c r="BI357" s="130" t="s">
        <v>98</v>
      </c>
      <c r="BJ357" s="186">
        <v>19</v>
      </c>
      <c r="BK357" s="176" t="s">
        <v>122</v>
      </c>
      <c r="BL357" s="508"/>
      <c r="BM357" s="508"/>
      <c r="BN357" s="508"/>
      <c r="BO357" s="203">
        <v>8.3000000000000007</v>
      </c>
      <c r="BP357" s="273">
        <v>1.6385542168674696</v>
      </c>
      <c r="BQ357" s="195">
        <v>1</v>
      </c>
      <c r="BR357" s="195">
        <v>3</v>
      </c>
      <c r="BS357" s="186" t="s">
        <v>97</v>
      </c>
      <c r="BT357" s="186" t="s">
        <v>98</v>
      </c>
      <c r="BU357" s="130">
        <v>7</v>
      </c>
      <c r="BV357" s="176" t="s">
        <v>122</v>
      </c>
    </row>
    <row r="358" spans="1:74">
      <c r="A358" s="138">
        <v>11.7</v>
      </c>
      <c r="B358" s="274">
        <v>0.66239316239316248</v>
      </c>
      <c r="C358" s="138">
        <v>2</v>
      </c>
      <c r="D358" s="138">
        <v>3</v>
      </c>
      <c r="E358" s="130" t="s">
        <v>96</v>
      </c>
      <c r="F358" s="130" t="s">
        <v>98</v>
      </c>
      <c r="G358" s="130">
        <v>20</v>
      </c>
      <c r="H358" s="200" t="s">
        <v>122</v>
      </c>
      <c r="AS358" s="203">
        <v>11.5</v>
      </c>
      <c r="AT358" s="273">
        <v>1.182608695652174</v>
      </c>
      <c r="AU358" s="195">
        <v>2</v>
      </c>
      <c r="AV358" s="195">
        <v>3</v>
      </c>
      <c r="AW358" s="186" t="s">
        <v>97</v>
      </c>
      <c r="AX358" s="186" t="s">
        <v>98</v>
      </c>
      <c r="AY358" s="186">
        <v>17</v>
      </c>
      <c r="AZ358" s="176" t="s">
        <v>122</v>
      </c>
      <c r="BD358" s="204">
        <v>28.3</v>
      </c>
      <c r="BE358" s="274">
        <v>0.48056537102473496</v>
      </c>
      <c r="BF358" s="138">
        <v>2</v>
      </c>
      <c r="BG358" s="138">
        <v>3</v>
      </c>
      <c r="BH358" s="130" t="s">
        <v>96</v>
      </c>
      <c r="BI358" s="130" t="s">
        <v>98</v>
      </c>
      <c r="BJ358" s="186">
        <v>19</v>
      </c>
      <c r="BK358" s="176" t="s">
        <v>122</v>
      </c>
      <c r="BL358" s="508"/>
      <c r="BM358" s="508"/>
      <c r="BN358" s="508"/>
      <c r="BO358" s="203">
        <v>10</v>
      </c>
      <c r="BP358" s="273">
        <v>1.3599999999999999</v>
      </c>
      <c r="BQ358" s="195">
        <v>1</v>
      </c>
      <c r="BR358" s="195">
        <v>3</v>
      </c>
      <c r="BS358" s="186" t="s">
        <v>97</v>
      </c>
      <c r="BT358" s="186" t="s">
        <v>98</v>
      </c>
      <c r="BU358" s="130">
        <v>7</v>
      </c>
      <c r="BV358" s="176" t="s">
        <v>122</v>
      </c>
    </row>
    <row r="359" spans="1:74">
      <c r="A359" s="138">
        <v>11</v>
      </c>
      <c r="B359" s="274">
        <v>0.70454545454545459</v>
      </c>
      <c r="C359" s="138">
        <v>2</v>
      </c>
      <c r="D359" s="138">
        <v>3</v>
      </c>
      <c r="E359" s="130" t="s">
        <v>96</v>
      </c>
      <c r="F359" s="130" t="s">
        <v>98</v>
      </c>
      <c r="G359" s="130">
        <v>20</v>
      </c>
      <c r="H359" s="200" t="s">
        <v>122</v>
      </c>
      <c r="AS359" s="203">
        <v>8.1</v>
      </c>
      <c r="AT359" s="273">
        <v>1.6790123456790125</v>
      </c>
      <c r="AU359" s="195">
        <v>2</v>
      </c>
      <c r="AV359" s="195">
        <v>2</v>
      </c>
      <c r="AW359" s="186" t="s">
        <v>97</v>
      </c>
      <c r="AX359" s="186" t="s">
        <v>98</v>
      </c>
      <c r="AY359" s="186">
        <v>17</v>
      </c>
      <c r="AZ359" s="176" t="s">
        <v>122</v>
      </c>
      <c r="BD359" s="195">
        <v>8.9</v>
      </c>
      <c r="BE359" s="273">
        <v>0.8707865168539326</v>
      </c>
      <c r="BF359" s="195">
        <v>2</v>
      </c>
      <c r="BG359" s="195">
        <v>3</v>
      </c>
      <c r="BH359" s="186" t="s">
        <v>114</v>
      </c>
      <c r="BI359" s="186" t="s">
        <v>98</v>
      </c>
      <c r="BJ359" s="130">
        <v>20</v>
      </c>
      <c r="BK359" s="200" t="s">
        <v>122</v>
      </c>
      <c r="BL359" s="226"/>
      <c r="BM359" s="226"/>
      <c r="BN359" s="226"/>
      <c r="BO359" s="203">
        <v>10.199999999999999</v>
      </c>
      <c r="BP359" s="273">
        <v>1.3333333333333335</v>
      </c>
      <c r="BQ359" s="195">
        <v>2</v>
      </c>
      <c r="BR359" s="195">
        <v>3</v>
      </c>
      <c r="BS359" s="186" t="s">
        <v>97</v>
      </c>
      <c r="BT359" s="186" t="s">
        <v>98</v>
      </c>
      <c r="BU359" s="130">
        <v>7</v>
      </c>
      <c r="BV359" s="176" t="s">
        <v>122</v>
      </c>
    </row>
    <row r="360" spans="1:74">
      <c r="A360" s="138">
        <v>8.1999999999999993</v>
      </c>
      <c r="B360" s="274">
        <v>0.94512195121951226</v>
      </c>
      <c r="C360" s="138">
        <v>2</v>
      </c>
      <c r="D360" s="138">
        <v>3</v>
      </c>
      <c r="E360" s="130" t="s">
        <v>96</v>
      </c>
      <c r="F360" s="130" t="s">
        <v>98</v>
      </c>
      <c r="G360" s="130">
        <v>20</v>
      </c>
      <c r="H360" s="200" t="s">
        <v>122</v>
      </c>
      <c r="AS360" s="203">
        <v>9.1199999999999992</v>
      </c>
      <c r="AT360" s="273">
        <v>1.4912280701754388</v>
      </c>
      <c r="AU360" s="195">
        <v>1</v>
      </c>
      <c r="AV360" s="195">
        <v>3</v>
      </c>
      <c r="AW360" s="186" t="s">
        <v>97</v>
      </c>
      <c r="AX360" s="186" t="s">
        <v>98</v>
      </c>
      <c r="AY360" s="186">
        <v>17</v>
      </c>
      <c r="AZ360" s="176" t="s">
        <v>122</v>
      </c>
      <c r="BD360" s="195">
        <v>18.100000000000001</v>
      </c>
      <c r="BE360" s="273">
        <v>0.42817679558011046</v>
      </c>
      <c r="BF360" s="195">
        <v>2</v>
      </c>
      <c r="BG360" s="195">
        <v>3</v>
      </c>
      <c r="BH360" s="186" t="s">
        <v>96</v>
      </c>
      <c r="BI360" s="186" t="s">
        <v>98</v>
      </c>
      <c r="BJ360" s="130">
        <v>20</v>
      </c>
      <c r="BK360" s="200" t="s">
        <v>122</v>
      </c>
      <c r="BL360" s="226"/>
      <c r="BM360" s="226"/>
      <c r="BN360" s="226"/>
      <c r="BO360" s="203">
        <v>7.9</v>
      </c>
      <c r="BP360" s="273">
        <v>1.721518987341772</v>
      </c>
      <c r="BQ360" s="195">
        <v>1</v>
      </c>
      <c r="BR360" s="195">
        <v>3</v>
      </c>
      <c r="BS360" s="186" t="s">
        <v>97</v>
      </c>
      <c r="BT360" s="186" t="s">
        <v>98</v>
      </c>
      <c r="BU360" s="130">
        <v>7</v>
      </c>
      <c r="BV360" s="176" t="s">
        <v>122</v>
      </c>
    </row>
    <row r="361" spans="1:74">
      <c r="A361" s="138">
        <v>6.5</v>
      </c>
      <c r="B361" s="274">
        <v>1.1923076923076923</v>
      </c>
      <c r="C361" s="138">
        <v>3</v>
      </c>
      <c r="D361" s="138">
        <v>3</v>
      </c>
      <c r="E361" s="130" t="s">
        <v>96</v>
      </c>
      <c r="F361" s="130" t="s">
        <v>98</v>
      </c>
      <c r="G361" s="130">
        <v>20</v>
      </c>
      <c r="H361" s="200" t="s">
        <v>122</v>
      </c>
      <c r="AS361" s="203">
        <v>9.6999999999999993</v>
      </c>
      <c r="AT361" s="273">
        <v>1.4020618556701032</v>
      </c>
      <c r="AU361" s="195">
        <v>1</v>
      </c>
      <c r="AV361" s="195">
        <v>3</v>
      </c>
      <c r="AW361" s="186" t="s">
        <v>97</v>
      </c>
      <c r="AX361" s="186" t="s">
        <v>98</v>
      </c>
      <c r="AY361" s="186">
        <v>17</v>
      </c>
      <c r="AZ361" s="176" t="s">
        <v>122</v>
      </c>
      <c r="BD361" s="195">
        <v>9.4</v>
      </c>
      <c r="BE361" s="273">
        <v>0.82446808510638292</v>
      </c>
      <c r="BF361" s="195">
        <v>4</v>
      </c>
      <c r="BG361" s="195">
        <v>3</v>
      </c>
      <c r="BH361" s="186" t="s">
        <v>96</v>
      </c>
      <c r="BI361" s="186" t="s">
        <v>98</v>
      </c>
      <c r="BJ361" s="130">
        <v>20</v>
      </c>
      <c r="BK361" s="200" t="s">
        <v>122</v>
      </c>
      <c r="BL361" s="226"/>
      <c r="BM361" s="226"/>
      <c r="BN361" s="226"/>
      <c r="BO361" s="203">
        <v>9.1</v>
      </c>
      <c r="BP361" s="273">
        <v>1.4945054945054945</v>
      </c>
      <c r="BQ361" s="195">
        <v>1</v>
      </c>
      <c r="BR361" s="195">
        <v>3</v>
      </c>
      <c r="BS361" s="186" t="s">
        <v>97</v>
      </c>
      <c r="BT361" s="186" t="s">
        <v>98</v>
      </c>
      <c r="BU361" s="130">
        <v>7</v>
      </c>
      <c r="BV361" s="176" t="s">
        <v>122</v>
      </c>
    </row>
    <row r="362" spans="1:74">
      <c r="A362" s="138">
        <v>7.2</v>
      </c>
      <c r="B362" s="274">
        <v>1.0763888888888888</v>
      </c>
      <c r="C362" s="138">
        <v>2</v>
      </c>
      <c r="D362" s="138">
        <v>3</v>
      </c>
      <c r="E362" s="130" t="s">
        <v>96</v>
      </c>
      <c r="F362" s="130" t="s">
        <v>98</v>
      </c>
      <c r="G362" s="130">
        <v>20</v>
      </c>
      <c r="H362" s="200" t="s">
        <v>122</v>
      </c>
      <c r="AS362" s="204">
        <v>7.9</v>
      </c>
      <c r="AT362" s="274">
        <v>1.721518987341772</v>
      </c>
      <c r="AU362" s="138">
        <v>1</v>
      </c>
      <c r="AV362" s="138">
        <v>3</v>
      </c>
      <c r="AW362" s="130" t="s">
        <v>97</v>
      </c>
      <c r="AX362" s="130" t="s">
        <v>98</v>
      </c>
      <c r="AY362" s="186">
        <v>17</v>
      </c>
      <c r="AZ362" s="176" t="s">
        <v>122</v>
      </c>
      <c r="BD362" s="195">
        <v>9.1999999999999993</v>
      </c>
      <c r="BE362" s="273">
        <v>0.84239130434782616</v>
      </c>
      <c r="BF362" s="195">
        <v>2</v>
      </c>
      <c r="BG362" s="195">
        <v>3</v>
      </c>
      <c r="BH362" s="186" t="s">
        <v>96</v>
      </c>
      <c r="BI362" s="186" t="s">
        <v>98</v>
      </c>
      <c r="BJ362" s="130">
        <v>20</v>
      </c>
      <c r="BK362" s="200" t="s">
        <v>122</v>
      </c>
      <c r="BL362" s="226"/>
      <c r="BM362" s="226"/>
      <c r="BN362" s="226"/>
      <c r="BO362" s="203">
        <v>8.5</v>
      </c>
      <c r="BP362" s="273">
        <v>1.5999999999999999</v>
      </c>
      <c r="BQ362" s="195">
        <v>1</v>
      </c>
      <c r="BR362" s="195">
        <v>3</v>
      </c>
      <c r="BS362" s="186" t="s">
        <v>97</v>
      </c>
      <c r="BT362" s="186" t="s">
        <v>98</v>
      </c>
      <c r="BU362" s="130">
        <v>7</v>
      </c>
      <c r="BV362" s="176" t="s">
        <v>122</v>
      </c>
    </row>
    <row r="363" spans="1:74">
      <c r="A363" s="195">
        <v>14.4</v>
      </c>
      <c r="B363" s="273">
        <v>0.94444444444444442</v>
      </c>
      <c r="C363" s="195">
        <v>2</v>
      </c>
      <c r="D363" s="195">
        <v>3</v>
      </c>
      <c r="E363" s="186" t="s">
        <v>114</v>
      </c>
      <c r="F363" s="186" t="s">
        <v>98</v>
      </c>
      <c r="G363" s="130">
        <v>20</v>
      </c>
      <c r="H363" s="200" t="s">
        <v>122</v>
      </c>
      <c r="AS363" s="204">
        <v>7.3</v>
      </c>
      <c r="AT363" s="274">
        <v>1.8630136986301369</v>
      </c>
      <c r="AU363" s="138">
        <v>1</v>
      </c>
      <c r="AV363" s="138">
        <v>3</v>
      </c>
      <c r="AW363" s="130" t="s">
        <v>97</v>
      </c>
      <c r="AX363" s="130" t="s">
        <v>98</v>
      </c>
      <c r="AY363" s="186">
        <v>17</v>
      </c>
      <c r="AZ363" s="176" t="s">
        <v>122</v>
      </c>
      <c r="BD363" s="195">
        <v>7.5</v>
      </c>
      <c r="BE363" s="273">
        <v>1.0333333333333334</v>
      </c>
      <c r="BF363" s="195">
        <v>2</v>
      </c>
      <c r="BG363" s="195">
        <v>3</v>
      </c>
      <c r="BH363" s="186" t="s">
        <v>96</v>
      </c>
      <c r="BI363" s="186" t="s">
        <v>99</v>
      </c>
      <c r="BJ363" s="130">
        <v>20</v>
      </c>
      <c r="BK363" s="200" t="s">
        <v>122</v>
      </c>
      <c r="BL363" s="226"/>
      <c r="BM363" s="226"/>
      <c r="BN363" s="226"/>
      <c r="BO363" s="203">
        <v>8.1</v>
      </c>
      <c r="BP363" s="273">
        <v>1.6790123456790125</v>
      </c>
      <c r="BQ363" s="195">
        <v>1</v>
      </c>
      <c r="BR363" s="195">
        <v>3</v>
      </c>
      <c r="BS363" s="186" t="s">
        <v>97</v>
      </c>
      <c r="BT363" s="186" t="s">
        <v>98</v>
      </c>
      <c r="BU363" s="130">
        <v>7</v>
      </c>
      <c r="BV363" s="176" t="s">
        <v>122</v>
      </c>
    </row>
    <row r="364" spans="1:74">
      <c r="A364" s="195">
        <v>11.5</v>
      </c>
      <c r="B364" s="273">
        <v>1.182608695652174</v>
      </c>
      <c r="C364" s="195">
        <v>2</v>
      </c>
      <c r="D364" s="195">
        <v>3</v>
      </c>
      <c r="E364" s="186" t="s">
        <v>96</v>
      </c>
      <c r="F364" s="186" t="s">
        <v>98</v>
      </c>
      <c r="G364" s="130">
        <v>20</v>
      </c>
      <c r="H364" s="200" t="s">
        <v>122</v>
      </c>
      <c r="AS364" s="203">
        <v>8.1</v>
      </c>
      <c r="AT364" s="273">
        <v>0.95679012345679015</v>
      </c>
      <c r="AU364" s="195">
        <v>2</v>
      </c>
      <c r="AV364" s="195">
        <v>5</v>
      </c>
      <c r="AW364" s="186" t="s">
        <v>97</v>
      </c>
      <c r="AX364" s="186" t="s">
        <v>98</v>
      </c>
      <c r="AY364" s="186">
        <v>19</v>
      </c>
      <c r="AZ364" s="176" t="s">
        <v>122</v>
      </c>
      <c r="BD364" s="195">
        <v>6.9</v>
      </c>
      <c r="BE364" s="273">
        <v>1.1231884057971013</v>
      </c>
      <c r="BF364" s="195">
        <v>2</v>
      </c>
      <c r="BG364" s="195">
        <v>3</v>
      </c>
      <c r="BH364" s="186" t="s">
        <v>96</v>
      </c>
      <c r="BI364" s="186" t="s">
        <v>98</v>
      </c>
      <c r="BJ364" s="130">
        <v>20</v>
      </c>
      <c r="BK364" s="200" t="s">
        <v>122</v>
      </c>
      <c r="BL364" s="226"/>
      <c r="BM364" s="226"/>
      <c r="BN364" s="226"/>
      <c r="BO364" s="204">
        <v>7.7</v>
      </c>
      <c r="BP364" s="274">
        <v>1.7662337662337662</v>
      </c>
      <c r="BQ364" s="138">
        <v>1</v>
      </c>
      <c r="BR364" s="138">
        <v>3</v>
      </c>
      <c r="BS364" s="130" t="s">
        <v>97</v>
      </c>
      <c r="BT364" s="130" t="s">
        <v>98</v>
      </c>
      <c r="BU364" s="130">
        <v>7</v>
      </c>
      <c r="BV364" s="176" t="s">
        <v>122</v>
      </c>
    </row>
    <row r="365" spans="1:74">
      <c r="A365" s="195">
        <v>11</v>
      </c>
      <c r="B365" s="273">
        <v>1.2363636363636363</v>
      </c>
      <c r="C365" s="195">
        <v>2</v>
      </c>
      <c r="D365" s="195">
        <v>3</v>
      </c>
      <c r="E365" s="186" t="s">
        <v>96</v>
      </c>
      <c r="F365" s="186" t="s">
        <v>98</v>
      </c>
      <c r="G365" s="130">
        <v>20</v>
      </c>
      <c r="H365" s="200" t="s">
        <v>122</v>
      </c>
      <c r="AS365" s="203">
        <v>5.2</v>
      </c>
      <c r="AT365" s="273">
        <v>1.4903846153846154</v>
      </c>
      <c r="AU365" s="195">
        <v>1</v>
      </c>
      <c r="AV365" s="195">
        <v>3</v>
      </c>
      <c r="AW365" s="186" t="s">
        <v>97</v>
      </c>
      <c r="AX365" s="186" t="s">
        <v>98</v>
      </c>
      <c r="AY365" s="186">
        <v>19</v>
      </c>
      <c r="AZ365" s="176" t="s">
        <v>122</v>
      </c>
      <c r="BD365" s="138">
        <v>6</v>
      </c>
      <c r="BE365" s="274">
        <v>1.2916666666666667</v>
      </c>
      <c r="BF365" s="138">
        <v>2</v>
      </c>
      <c r="BG365" s="138">
        <v>3</v>
      </c>
      <c r="BH365" s="130" t="s">
        <v>96</v>
      </c>
      <c r="BI365" s="130" t="s">
        <v>98</v>
      </c>
      <c r="BJ365" s="130">
        <v>20</v>
      </c>
      <c r="BK365" s="200" t="s">
        <v>122</v>
      </c>
      <c r="BL365" s="226"/>
      <c r="BM365" s="226"/>
      <c r="BN365" s="226"/>
      <c r="BO365" s="204">
        <v>11.9</v>
      </c>
      <c r="BP365" s="274">
        <v>1.1428571428571428</v>
      </c>
      <c r="BQ365" s="138">
        <v>1</v>
      </c>
      <c r="BR365" s="138">
        <v>3</v>
      </c>
      <c r="BS365" s="130" t="s">
        <v>97</v>
      </c>
      <c r="BT365" s="130" t="s">
        <v>98</v>
      </c>
      <c r="BU365" s="130">
        <v>7</v>
      </c>
      <c r="BV365" s="176" t="s">
        <v>122</v>
      </c>
    </row>
    <row r="366" spans="1:74">
      <c r="A366" s="195">
        <v>10.4</v>
      </c>
      <c r="B366" s="273">
        <v>1.3076923076923077</v>
      </c>
      <c r="C366" s="195">
        <v>5</v>
      </c>
      <c r="D366" s="195">
        <v>5</v>
      </c>
      <c r="E366" s="186" t="s">
        <v>96</v>
      </c>
      <c r="F366" s="186" t="s">
        <v>98</v>
      </c>
      <c r="G366" s="130">
        <v>20</v>
      </c>
      <c r="H366" s="200" t="s">
        <v>122</v>
      </c>
      <c r="AS366" s="203">
        <v>4.5</v>
      </c>
      <c r="AT366" s="273">
        <v>1.7222222222222223</v>
      </c>
      <c r="AU366" s="195">
        <v>1</v>
      </c>
      <c r="AV366" s="195">
        <v>3</v>
      </c>
      <c r="AW366" s="186" t="s">
        <v>97</v>
      </c>
      <c r="AX366" s="186" t="s">
        <v>98</v>
      </c>
      <c r="AY366" s="186">
        <v>19</v>
      </c>
      <c r="AZ366" s="176" t="s">
        <v>122</v>
      </c>
      <c r="BD366" s="138">
        <v>9.3000000000000007</v>
      </c>
      <c r="BE366" s="274">
        <v>0.83333333333333326</v>
      </c>
      <c r="BF366" s="138">
        <v>8</v>
      </c>
      <c r="BG366" s="138">
        <v>5</v>
      </c>
      <c r="BH366" s="130" t="s">
        <v>96</v>
      </c>
      <c r="BI366" s="130" t="s">
        <v>98</v>
      </c>
      <c r="BJ366" s="130">
        <v>20</v>
      </c>
      <c r="BK366" s="200" t="s">
        <v>122</v>
      </c>
      <c r="BL366" s="226"/>
      <c r="BM366" s="226"/>
      <c r="BN366" s="226"/>
      <c r="BO366" s="204">
        <v>8.1</v>
      </c>
      <c r="BP366" s="274">
        <v>1.6790123456790125</v>
      </c>
      <c r="BQ366" s="138">
        <v>1</v>
      </c>
      <c r="BR366" s="138">
        <v>3</v>
      </c>
      <c r="BS366" s="130" t="s">
        <v>97</v>
      </c>
      <c r="BT366" s="130" t="s">
        <v>98</v>
      </c>
      <c r="BU366" s="130">
        <v>7</v>
      </c>
      <c r="BV366" s="176" t="s">
        <v>122</v>
      </c>
    </row>
    <row r="367" spans="1:74">
      <c r="A367" s="195">
        <v>12.5</v>
      </c>
      <c r="B367" s="273">
        <v>1.0880000000000001</v>
      </c>
      <c r="C367" s="195">
        <v>2</v>
      </c>
      <c r="D367" s="195">
        <v>3</v>
      </c>
      <c r="E367" s="186" t="s">
        <v>96</v>
      </c>
      <c r="F367" s="186" t="s">
        <v>98</v>
      </c>
      <c r="G367" s="130">
        <v>20</v>
      </c>
      <c r="H367" s="200" t="s">
        <v>122</v>
      </c>
      <c r="AS367" s="203">
        <v>6.6</v>
      </c>
      <c r="AT367" s="273">
        <v>1.1742424242424243</v>
      </c>
      <c r="AU367" s="195">
        <v>1</v>
      </c>
      <c r="AV367" s="195">
        <v>3</v>
      </c>
      <c r="AW367" s="186" t="s">
        <v>97</v>
      </c>
      <c r="AX367" s="186" t="s">
        <v>98</v>
      </c>
      <c r="AY367" s="186">
        <v>19</v>
      </c>
      <c r="AZ367" s="176" t="s">
        <v>122</v>
      </c>
      <c r="BD367" s="138">
        <v>10.199999999999999</v>
      </c>
      <c r="BE367" s="274">
        <v>0.75980392156862753</v>
      </c>
      <c r="BF367" s="138">
        <v>1</v>
      </c>
      <c r="BG367" s="138">
        <v>3</v>
      </c>
      <c r="BH367" s="130" t="s">
        <v>96</v>
      </c>
      <c r="BI367" s="130" t="s">
        <v>98</v>
      </c>
      <c r="BJ367" s="130">
        <v>20</v>
      </c>
      <c r="BK367" s="200" t="s">
        <v>122</v>
      </c>
      <c r="BL367" s="226"/>
      <c r="BM367" s="226"/>
      <c r="BN367" s="226"/>
      <c r="BO367" s="204">
        <v>8.9</v>
      </c>
      <c r="BP367" s="274">
        <v>1.5280898876404494</v>
      </c>
      <c r="BQ367" s="138">
        <v>1</v>
      </c>
      <c r="BR367" s="138">
        <v>3</v>
      </c>
      <c r="BS367" s="130" t="s">
        <v>97</v>
      </c>
      <c r="BT367" s="130" t="s">
        <v>98</v>
      </c>
      <c r="BU367" s="130">
        <v>7</v>
      </c>
      <c r="BV367" s="176" t="s">
        <v>122</v>
      </c>
    </row>
    <row r="368" spans="1:74">
      <c r="A368" s="138">
        <v>12.1</v>
      </c>
      <c r="B368" s="274">
        <v>1.1239669421487604</v>
      </c>
      <c r="C368" s="138">
        <v>4</v>
      </c>
      <c r="D368" s="138">
        <v>3</v>
      </c>
      <c r="E368" s="130" t="s">
        <v>96</v>
      </c>
      <c r="F368" s="130" t="s">
        <v>98</v>
      </c>
      <c r="G368" s="130">
        <v>20</v>
      </c>
      <c r="H368" s="200" t="s">
        <v>122</v>
      </c>
      <c r="AS368" s="204">
        <v>6.6</v>
      </c>
      <c r="AT368" s="274">
        <v>1.1742424242424243</v>
      </c>
      <c r="AU368" s="138">
        <v>2</v>
      </c>
      <c r="AV368" s="138">
        <v>3</v>
      </c>
      <c r="AW368" s="130" t="s">
        <v>97</v>
      </c>
      <c r="AX368" s="130" t="s">
        <v>98</v>
      </c>
      <c r="AY368" s="186">
        <v>19</v>
      </c>
      <c r="AZ368" s="176" t="s">
        <v>122</v>
      </c>
      <c r="BD368" s="138">
        <v>11.7</v>
      </c>
      <c r="BE368" s="274">
        <v>0.66239316239316248</v>
      </c>
      <c r="BF368" s="138">
        <v>2</v>
      </c>
      <c r="BG368" s="138">
        <v>3</v>
      </c>
      <c r="BH368" s="130" t="s">
        <v>96</v>
      </c>
      <c r="BI368" s="130" t="s">
        <v>98</v>
      </c>
      <c r="BJ368" s="130">
        <v>20</v>
      </c>
      <c r="BK368" s="200" t="s">
        <v>122</v>
      </c>
      <c r="BL368" s="226"/>
      <c r="BM368" s="226"/>
      <c r="BN368" s="226"/>
      <c r="BO368" s="204">
        <v>11.1</v>
      </c>
      <c r="BP368" s="274">
        <v>1.2252252252252251</v>
      </c>
      <c r="BQ368" s="138">
        <v>1</v>
      </c>
      <c r="BR368" s="138">
        <v>3</v>
      </c>
      <c r="BS368" s="130" t="s">
        <v>97</v>
      </c>
      <c r="BT368" s="130" t="s">
        <v>98</v>
      </c>
      <c r="BU368" s="130">
        <v>7</v>
      </c>
      <c r="BV368" s="176" t="s">
        <v>122</v>
      </c>
    </row>
    <row r="369" spans="1:74">
      <c r="A369" s="138">
        <v>16.5</v>
      </c>
      <c r="B369" s="274">
        <v>0.82424242424242422</v>
      </c>
      <c r="C369" s="138">
        <v>4</v>
      </c>
      <c r="D369" s="138">
        <v>5</v>
      </c>
      <c r="E369" s="130" t="s">
        <v>96</v>
      </c>
      <c r="F369" s="130" t="s">
        <v>98</v>
      </c>
      <c r="G369" s="130">
        <v>20</v>
      </c>
      <c r="H369" s="200" t="s">
        <v>122</v>
      </c>
      <c r="AS369" s="204">
        <v>4.9000000000000004</v>
      </c>
      <c r="AT369" s="274">
        <v>1.5816326530612244</v>
      </c>
      <c r="AU369" s="138">
        <v>1</v>
      </c>
      <c r="AV369" s="138">
        <v>3</v>
      </c>
      <c r="AW369" s="130" t="s">
        <v>97</v>
      </c>
      <c r="AX369" s="130" t="s">
        <v>98</v>
      </c>
      <c r="AY369" s="186">
        <v>19</v>
      </c>
      <c r="AZ369" s="176" t="s">
        <v>122</v>
      </c>
      <c r="BD369" s="138">
        <v>11</v>
      </c>
      <c r="BE369" s="274">
        <v>0.70454545454545459</v>
      </c>
      <c r="BF369" s="138">
        <v>2</v>
      </c>
      <c r="BG369" s="138">
        <v>3</v>
      </c>
      <c r="BH369" s="130" t="s">
        <v>96</v>
      </c>
      <c r="BI369" s="130" t="s">
        <v>98</v>
      </c>
      <c r="BJ369" s="130">
        <v>20</v>
      </c>
      <c r="BK369" s="200" t="s">
        <v>122</v>
      </c>
      <c r="BL369" s="226"/>
      <c r="BM369" s="226"/>
      <c r="BN369" s="226"/>
      <c r="BO369" s="204">
        <v>7.9</v>
      </c>
      <c r="BP369" s="274">
        <v>1.721518987341772</v>
      </c>
      <c r="BQ369" s="138">
        <v>1</v>
      </c>
      <c r="BR369" s="138">
        <v>3</v>
      </c>
      <c r="BS369" s="130" t="s">
        <v>97</v>
      </c>
      <c r="BT369" s="130" t="s">
        <v>98</v>
      </c>
      <c r="BU369" s="130">
        <v>7</v>
      </c>
      <c r="BV369" s="176" t="s">
        <v>122</v>
      </c>
    </row>
    <row r="370" spans="1:74">
      <c r="AS370" s="204">
        <v>4.0999999999999996</v>
      </c>
      <c r="AT370" s="274">
        <v>1.8902439024390245</v>
      </c>
      <c r="AU370" s="138">
        <v>1</v>
      </c>
      <c r="AV370" s="138">
        <v>3</v>
      </c>
      <c r="AW370" s="130" t="s">
        <v>97</v>
      </c>
      <c r="AX370" s="130" t="s">
        <v>98</v>
      </c>
      <c r="AY370" s="186">
        <v>19</v>
      </c>
      <c r="AZ370" s="176" t="s">
        <v>122</v>
      </c>
      <c r="BD370" s="138">
        <v>8.1999999999999993</v>
      </c>
      <c r="BE370" s="274">
        <v>0.94512195121951226</v>
      </c>
      <c r="BF370" s="138">
        <v>2</v>
      </c>
      <c r="BG370" s="138">
        <v>3</v>
      </c>
      <c r="BH370" s="130" t="s">
        <v>96</v>
      </c>
      <c r="BI370" s="130" t="s">
        <v>98</v>
      </c>
      <c r="BJ370" s="130">
        <v>20</v>
      </c>
      <c r="BK370" s="200" t="s">
        <v>122</v>
      </c>
      <c r="BL370" s="226"/>
      <c r="BM370" s="226"/>
      <c r="BN370" s="226"/>
      <c r="BO370" s="206">
        <v>6.1</v>
      </c>
      <c r="BP370" s="273">
        <v>1.2704918032786885</v>
      </c>
      <c r="BQ370" s="212">
        <v>1</v>
      </c>
      <c r="BR370" s="212">
        <v>2</v>
      </c>
      <c r="BS370" s="278" t="s">
        <v>97</v>
      </c>
      <c r="BT370" s="278" t="s">
        <v>98</v>
      </c>
      <c r="BU370" s="186">
        <v>8</v>
      </c>
      <c r="BV370" s="176" t="s">
        <v>122</v>
      </c>
    </row>
    <row r="371" spans="1:74">
      <c r="AS371" s="204">
        <v>5.6</v>
      </c>
      <c r="AT371" s="274">
        <v>1.3839285714285716</v>
      </c>
      <c r="AU371" s="138">
        <v>1</v>
      </c>
      <c r="AV371" s="138">
        <v>3</v>
      </c>
      <c r="AW371" s="130" t="s">
        <v>97</v>
      </c>
      <c r="AX371" s="130" t="s">
        <v>98</v>
      </c>
      <c r="AY371" s="186">
        <v>19</v>
      </c>
      <c r="AZ371" s="176" t="s">
        <v>122</v>
      </c>
      <c r="BD371" s="138">
        <v>9.8000000000000007</v>
      </c>
      <c r="BE371" s="274">
        <v>0.79081632653061218</v>
      </c>
      <c r="BF371" s="138">
        <v>28</v>
      </c>
      <c r="BG371" s="138">
        <v>3</v>
      </c>
      <c r="BH371" s="130" t="s">
        <v>96</v>
      </c>
      <c r="BI371" s="130" t="s">
        <v>98</v>
      </c>
      <c r="BJ371" s="130">
        <v>20</v>
      </c>
      <c r="BK371" s="200" t="s">
        <v>122</v>
      </c>
      <c r="BL371" s="226"/>
      <c r="BM371" s="226"/>
      <c r="BN371" s="226"/>
      <c r="BO371" s="206">
        <v>9.6999999999999993</v>
      </c>
      <c r="BP371" s="273">
        <v>0.7989690721649485</v>
      </c>
      <c r="BQ371" s="212">
        <v>1</v>
      </c>
      <c r="BR371" s="212">
        <v>4</v>
      </c>
      <c r="BS371" s="278" t="s">
        <v>97</v>
      </c>
      <c r="BT371" s="278" t="s">
        <v>98</v>
      </c>
      <c r="BU371" s="186">
        <v>8</v>
      </c>
      <c r="BV371" s="176" t="s">
        <v>122</v>
      </c>
    </row>
    <row r="372" spans="1:74">
      <c r="AS372" s="203">
        <v>8.3000000000000007</v>
      </c>
      <c r="AT372" s="273">
        <v>1.6385542168674696</v>
      </c>
      <c r="AU372" s="195">
        <v>1</v>
      </c>
      <c r="AV372" s="195">
        <v>3</v>
      </c>
      <c r="AW372" s="186" t="s">
        <v>97</v>
      </c>
      <c r="AX372" s="186" t="s">
        <v>98</v>
      </c>
      <c r="AY372" s="186">
        <v>19</v>
      </c>
      <c r="AZ372" s="176" t="s">
        <v>122</v>
      </c>
      <c r="BD372" s="138">
        <v>6.5</v>
      </c>
      <c r="BE372" s="274">
        <v>1.1923076923076923</v>
      </c>
      <c r="BF372" s="138">
        <v>3</v>
      </c>
      <c r="BG372" s="138">
        <v>3</v>
      </c>
      <c r="BH372" s="130" t="s">
        <v>96</v>
      </c>
      <c r="BI372" s="130" t="s">
        <v>98</v>
      </c>
      <c r="BJ372" s="130">
        <v>20</v>
      </c>
      <c r="BK372" s="200" t="s">
        <v>122</v>
      </c>
      <c r="BL372" s="226"/>
      <c r="BM372" s="226"/>
      <c r="BN372" s="226"/>
      <c r="BO372" s="206">
        <v>7.6</v>
      </c>
      <c r="BP372" s="273">
        <v>1.0197368421052633</v>
      </c>
      <c r="BQ372" s="212">
        <v>2</v>
      </c>
      <c r="BR372" s="212">
        <v>3</v>
      </c>
      <c r="BS372" s="278" t="s">
        <v>97</v>
      </c>
      <c r="BT372" s="278" t="s">
        <v>98</v>
      </c>
      <c r="BU372" s="186">
        <v>8</v>
      </c>
      <c r="BV372" s="176" t="s">
        <v>122</v>
      </c>
    </row>
    <row r="373" spans="1:74">
      <c r="AS373" s="203">
        <v>8.4</v>
      </c>
      <c r="AT373" s="273">
        <v>1.6190476190476188</v>
      </c>
      <c r="AU373" s="195">
        <v>1</v>
      </c>
      <c r="AV373" s="195">
        <v>3</v>
      </c>
      <c r="AW373" s="186" t="s">
        <v>97</v>
      </c>
      <c r="AX373" s="186" t="s">
        <v>98</v>
      </c>
      <c r="AY373" s="186">
        <v>19</v>
      </c>
      <c r="AZ373" s="176" t="s">
        <v>122</v>
      </c>
      <c r="BD373" s="138">
        <v>7.2</v>
      </c>
      <c r="BE373" s="274">
        <v>1.0763888888888888</v>
      </c>
      <c r="BF373" s="138">
        <v>2</v>
      </c>
      <c r="BG373" s="138">
        <v>3</v>
      </c>
      <c r="BH373" s="130" t="s">
        <v>96</v>
      </c>
      <c r="BI373" s="130" t="s">
        <v>98</v>
      </c>
      <c r="BJ373" s="130">
        <v>20</v>
      </c>
      <c r="BK373" s="200" t="s">
        <v>122</v>
      </c>
      <c r="BL373" s="226"/>
      <c r="BM373" s="226"/>
      <c r="BN373" s="226"/>
      <c r="BO373" s="206">
        <v>4.9000000000000004</v>
      </c>
      <c r="BP373" s="273">
        <v>1.5816326530612244</v>
      </c>
      <c r="BQ373" s="212">
        <v>1</v>
      </c>
      <c r="BR373" s="212">
        <v>3</v>
      </c>
      <c r="BS373" s="278" t="s">
        <v>97</v>
      </c>
      <c r="BT373" s="278" t="s">
        <v>98</v>
      </c>
      <c r="BU373" s="186">
        <v>8</v>
      </c>
      <c r="BV373" s="176" t="s">
        <v>122</v>
      </c>
    </row>
    <row r="374" spans="1:74">
      <c r="AS374" s="203">
        <v>9.4</v>
      </c>
      <c r="AT374" s="273">
        <v>1.4468085106382977</v>
      </c>
      <c r="AU374" s="195">
        <v>1</v>
      </c>
      <c r="AV374" s="195">
        <v>3</v>
      </c>
      <c r="AW374" s="186" t="s">
        <v>97</v>
      </c>
      <c r="AX374" s="186" t="s">
        <v>98</v>
      </c>
      <c r="AY374" s="186">
        <v>19</v>
      </c>
      <c r="AZ374" s="176" t="s">
        <v>122</v>
      </c>
      <c r="BD374" s="195">
        <v>14.4</v>
      </c>
      <c r="BE374" s="273">
        <v>0.94444444444444442</v>
      </c>
      <c r="BF374" s="195">
        <v>2</v>
      </c>
      <c r="BG374" s="195">
        <v>3</v>
      </c>
      <c r="BH374" s="186" t="s">
        <v>114</v>
      </c>
      <c r="BI374" s="186" t="s">
        <v>98</v>
      </c>
      <c r="BJ374" s="130">
        <v>20</v>
      </c>
      <c r="BK374" s="200" t="s">
        <v>122</v>
      </c>
      <c r="BL374" s="226"/>
      <c r="BM374" s="226"/>
      <c r="BN374" s="226"/>
      <c r="BO374" s="206">
        <v>6.5</v>
      </c>
      <c r="BP374" s="273">
        <v>1.1923076923076923</v>
      </c>
      <c r="BQ374" s="212">
        <v>1</v>
      </c>
      <c r="BR374" s="212">
        <v>2</v>
      </c>
      <c r="BS374" s="278" t="s">
        <v>97</v>
      </c>
      <c r="BT374" s="278" t="s">
        <v>98</v>
      </c>
      <c r="BU374" s="186">
        <v>8</v>
      </c>
      <c r="BV374" s="176" t="s">
        <v>122</v>
      </c>
    </row>
    <row r="375" spans="1:74">
      <c r="AS375" s="203">
        <v>11</v>
      </c>
      <c r="AT375" s="273">
        <v>1.2363636363636363</v>
      </c>
      <c r="AU375" s="195">
        <v>1</v>
      </c>
      <c r="AV375" s="195">
        <v>3</v>
      </c>
      <c r="AW375" s="186" t="s">
        <v>97</v>
      </c>
      <c r="AX375" s="186" t="s">
        <v>98</v>
      </c>
      <c r="AY375" s="186">
        <v>19</v>
      </c>
      <c r="AZ375" s="176" t="s">
        <v>122</v>
      </c>
      <c r="BD375" s="195">
        <v>11.5</v>
      </c>
      <c r="BE375" s="273">
        <v>1.182608695652174</v>
      </c>
      <c r="BF375" s="195">
        <v>2</v>
      </c>
      <c r="BG375" s="195">
        <v>3</v>
      </c>
      <c r="BH375" s="186" t="s">
        <v>96</v>
      </c>
      <c r="BI375" s="186" t="s">
        <v>98</v>
      </c>
      <c r="BJ375" s="130">
        <v>20</v>
      </c>
      <c r="BK375" s="200" t="s">
        <v>122</v>
      </c>
      <c r="BL375" s="226"/>
      <c r="BM375" s="226"/>
      <c r="BN375" s="226"/>
      <c r="BO375" s="206">
        <v>6.4</v>
      </c>
      <c r="BP375" s="273">
        <v>1.2109375</v>
      </c>
      <c r="BQ375" s="212">
        <v>1</v>
      </c>
      <c r="BR375" s="212">
        <v>3</v>
      </c>
      <c r="BS375" s="278" t="s">
        <v>97</v>
      </c>
      <c r="BT375" s="278" t="s">
        <v>98</v>
      </c>
      <c r="BU375" s="186">
        <v>8</v>
      </c>
      <c r="BV375" s="176" t="s">
        <v>122</v>
      </c>
    </row>
    <row r="376" spans="1:74">
      <c r="AS376" s="204">
        <v>8.1</v>
      </c>
      <c r="AT376" s="274">
        <v>1.6790123456790125</v>
      </c>
      <c r="AU376" s="138">
        <v>1</v>
      </c>
      <c r="AV376" s="138">
        <v>3</v>
      </c>
      <c r="AW376" s="130" t="s">
        <v>97</v>
      </c>
      <c r="AX376" s="130" t="s">
        <v>98</v>
      </c>
      <c r="AY376" s="186">
        <v>19</v>
      </c>
      <c r="AZ376" s="176" t="s">
        <v>122</v>
      </c>
      <c r="BD376" s="195">
        <v>11</v>
      </c>
      <c r="BE376" s="273">
        <v>1.2363636363636363</v>
      </c>
      <c r="BF376" s="195">
        <v>2</v>
      </c>
      <c r="BG376" s="195">
        <v>3</v>
      </c>
      <c r="BH376" s="186" t="s">
        <v>96</v>
      </c>
      <c r="BI376" s="186" t="s">
        <v>98</v>
      </c>
      <c r="BJ376" s="130">
        <v>20</v>
      </c>
      <c r="BK376" s="200" t="s">
        <v>122</v>
      </c>
      <c r="BL376" s="226"/>
      <c r="BM376" s="226"/>
      <c r="BN376" s="226"/>
      <c r="BO376" s="206">
        <v>4.9000000000000004</v>
      </c>
      <c r="BP376" s="273">
        <v>1.5816326530612244</v>
      </c>
      <c r="BQ376" s="212">
        <v>1</v>
      </c>
      <c r="BR376" s="212">
        <v>3</v>
      </c>
      <c r="BS376" s="278" t="s">
        <v>97</v>
      </c>
      <c r="BT376" s="278" t="s">
        <v>98</v>
      </c>
      <c r="BU376" s="186">
        <v>8</v>
      </c>
      <c r="BV376" s="176" t="s">
        <v>122</v>
      </c>
    </row>
    <row r="377" spans="1:74">
      <c r="AS377" s="204">
        <v>8</v>
      </c>
      <c r="AT377" s="274">
        <v>1.7</v>
      </c>
      <c r="AU377" s="138">
        <v>2</v>
      </c>
      <c r="AV377" s="138">
        <v>3</v>
      </c>
      <c r="AW377" s="130" t="s">
        <v>97</v>
      </c>
      <c r="AX377" s="130" t="s">
        <v>98</v>
      </c>
      <c r="AY377" s="186">
        <v>19</v>
      </c>
      <c r="AZ377" s="176" t="s">
        <v>122</v>
      </c>
      <c r="BD377" s="195">
        <v>10.4</v>
      </c>
      <c r="BE377" s="273">
        <v>1.3076923076923077</v>
      </c>
      <c r="BF377" s="195">
        <v>5</v>
      </c>
      <c r="BG377" s="195">
        <v>5</v>
      </c>
      <c r="BH377" s="186" t="s">
        <v>96</v>
      </c>
      <c r="BI377" s="186" t="s">
        <v>98</v>
      </c>
      <c r="BJ377" s="130">
        <v>20</v>
      </c>
      <c r="BK377" s="200" t="s">
        <v>122</v>
      </c>
      <c r="BL377" s="226"/>
      <c r="BM377" s="226"/>
      <c r="BN377" s="226"/>
      <c r="BO377" s="206">
        <v>8.6</v>
      </c>
      <c r="BP377" s="273">
        <v>1.5813953488372092</v>
      </c>
      <c r="BQ377" s="212">
        <v>1</v>
      </c>
      <c r="BR377" s="212">
        <v>3</v>
      </c>
      <c r="BS377" s="278" t="s">
        <v>97</v>
      </c>
      <c r="BT377" s="278" t="s">
        <v>98</v>
      </c>
      <c r="BU377" s="186">
        <v>8</v>
      </c>
      <c r="BV377" s="176" t="s">
        <v>122</v>
      </c>
    </row>
    <row r="378" spans="1:74">
      <c r="AS378" s="195">
        <v>5.5</v>
      </c>
      <c r="AT378" s="273">
        <v>1.4090909090909092</v>
      </c>
      <c r="AU378" s="195">
        <v>1</v>
      </c>
      <c r="AV378" s="195">
        <v>3</v>
      </c>
      <c r="AW378" s="186" t="s">
        <v>97</v>
      </c>
      <c r="AX378" s="186" t="s">
        <v>98</v>
      </c>
      <c r="AY378" s="130">
        <v>20</v>
      </c>
      <c r="AZ378" s="200" t="s">
        <v>122</v>
      </c>
      <c r="BD378" s="195">
        <v>12.5</v>
      </c>
      <c r="BE378" s="273">
        <v>1.0880000000000001</v>
      </c>
      <c r="BF378" s="195">
        <v>2</v>
      </c>
      <c r="BG378" s="195">
        <v>3</v>
      </c>
      <c r="BH378" s="186" t="s">
        <v>96</v>
      </c>
      <c r="BI378" s="186" t="s">
        <v>98</v>
      </c>
      <c r="BJ378" s="130">
        <v>20</v>
      </c>
      <c r="BK378" s="200" t="s">
        <v>122</v>
      </c>
      <c r="BL378" s="226"/>
      <c r="BM378" s="226"/>
      <c r="BN378" s="226"/>
      <c r="BO378" s="206">
        <v>10.5</v>
      </c>
      <c r="BP378" s="273">
        <v>1.2952380952380953</v>
      </c>
      <c r="BQ378" s="212">
        <v>1</v>
      </c>
      <c r="BR378" s="212">
        <v>3</v>
      </c>
      <c r="BS378" s="278" t="s">
        <v>97</v>
      </c>
      <c r="BT378" s="278" t="s">
        <v>98</v>
      </c>
      <c r="BU378" s="186">
        <v>8</v>
      </c>
      <c r="BV378" s="176" t="s">
        <v>122</v>
      </c>
    </row>
    <row r="379" spans="1:74">
      <c r="AS379" s="195">
        <v>5.4</v>
      </c>
      <c r="AT379" s="273">
        <v>1.4351851851851851</v>
      </c>
      <c r="AU379" s="195">
        <v>1</v>
      </c>
      <c r="AV379" s="195">
        <v>3</v>
      </c>
      <c r="AW379" s="186" t="s">
        <v>97</v>
      </c>
      <c r="AX379" s="186" t="s">
        <v>98</v>
      </c>
      <c r="AY379" s="130">
        <v>20</v>
      </c>
      <c r="AZ379" s="200" t="s">
        <v>122</v>
      </c>
      <c r="BD379" s="138">
        <v>12.1</v>
      </c>
      <c r="BE379" s="274">
        <v>1.1239669421487604</v>
      </c>
      <c r="BF379" s="138">
        <v>4</v>
      </c>
      <c r="BG379" s="138">
        <v>3</v>
      </c>
      <c r="BH379" s="130" t="s">
        <v>96</v>
      </c>
      <c r="BI379" s="130" t="s">
        <v>98</v>
      </c>
      <c r="BJ379" s="130">
        <v>20</v>
      </c>
      <c r="BK379" s="200" t="s">
        <v>122</v>
      </c>
      <c r="BL379" s="226"/>
      <c r="BM379" s="226"/>
      <c r="BN379" s="226"/>
      <c r="BO379" s="206">
        <v>9</v>
      </c>
      <c r="BP379" s="273">
        <v>1.5111111111111111</v>
      </c>
      <c r="BQ379" s="212">
        <v>1</v>
      </c>
      <c r="BR379" s="212">
        <v>3</v>
      </c>
      <c r="BS379" s="278" t="s">
        <v>97</v>
      </c>
      <c r="BT379" s="278" t="s">
        <v>98</v>
      </c>
      <c r="BU379" s="186">
        <v>8</v>
      </c>
      <c r="BV379" s="176" t="s">
        <v>122</v>
      </c>
    </row>
    <row r="380" spans="1:74">
      <c r="AS380" s="195">
        <v>5.5</v>
      </c>
      <c r="AT380" s="273">
        <v>1.4090909090909092</v>
      </c>
      <c r="AU380" s="195">
        <v>2</v>
      </c>
      <c r="AV380" s="195">
        <v>3</v>
      </c>
      <c r="AW380" s="186" t="s">
        <v>97</v>
      </c>
      <c r="AX380" s="186" t="s">
        <v>98</v>
      </c>
      <c r="AY380" s="130">
        <v>20</v>
      </c>
      <c r="AZ380" s="200" t="s">
        <v>122</v>
      </c>
      <c r="BD380" s="138">
        <v>16.5</v>
      </c>
      <c r="BE380" s="274">
        <v>0.82424242424242422</v>
      </c>
      <c r="BF380" s="138">
        <v>4</v>
      </c>
      <c r="BG380" s="138">
        <v>5</v>
      </c>
      <c r="BH380" s="130" t="s">
        <v>96</v>
      </c>
      <c r="BI380" s="130" t="s">
        <v>98</v>
      </c>
      <c r="BJ380" s="130">
        <v>20</v>
      </c>
      <c r="BK380" s="200" t="s">
        <v>122</v>
      </c>
      <c r="BL380" s="226"/>
      <c r="BM380" s="226"/>
      <c r="BN380" s="226"/>
      <c r="BO380" s="206">
        <v>11.1</v>
      </c>
      <c r="BP380" s="273">
        <v>1.2252252252252251</v>
      </c>
      <c r="BQ380" s="212">
        <v>2</v>
      </c>
      <c r="BR380" s="212">
        <v>3</v>
      </c>
      <c r="BS380" s="278" t="s">
        <v>97</v>
      </c>
      <c r="BT380" s="278" t="s">
        <v>98</v>
      </c>
      <c r="BU380" s="186">
        <v>8</v>
      </c>
      <c r="BV380" s="176" t="s">
        <v>122</v>
      </c>
    </row>
    <row r="381" spans="1:74">
      <c r="AS381" s="138">
        <v>5.3</v>
      </c>
      <c r="AT381" s="274">
        <v>1.4622641509433962</v>
      </c>
      <c r="AU381" s="138">
        <v>1</v>
      </c>
      <c r="AV381" s="138">
        <v>3</v>
      </c>
      <c r="AW381" s="130" t="s">
        <v>97</v>
      </c>
      <c r="AX381" s="130" t="s">
        <v>98</v>
      </c>
      <c r="AY381" s="130">
        <v>20</v>
      </c>
      <c r="AZ381" s="200" t="s">
        <v>122</v>
      </c>
      <c r="BO381" s="206">
        <v>9.1999999999999993</v>
      </c>
      <c r="BP381" s="273">
        <v>1.4782608695652175</v>
      </c>
      <c r="BQ381" s="212">
        <v>1</v>
      </c>
      <c r="BR381" s="212">
        <v>3</v>
      </c>
      <c r="BS381" s="278" t="s">
        <v>97</v>
      </c>
      <c r="BT381" s="278" t="s">
        <v>77</v>
      </c>
      <c r="BU381" s="186">
        <v>8</v>
      </c>
      <c r="BV381" s="176" t="s">
        <v>122</v>
      </c>
    </row>
    <row r="382" spans="1:74">
      <c r="AS382" s="138">
        <v>5.3</v>
      </c>
      <c r="AT382" s="274">
        <v>1.4622641509433962</v>
      </c>
      <c r="AU382" s="138">
        <v>1</v>
      </c>
      <c r="AV382" s="138">
        <v>3</v>
      </c>
      <c r="AW382" s="130" t="s">
        <v>97</v>
      </c>
      <c r="AX382" s="130" t="s">
        <v>98</v>
      </c>
      <c r="AY382" s="130">
        <v>20</v>
      </c>
      <c r="AZ382" s="200" t="s">
        <v>122</v>
      </c>
      <c r="BO382" s="206">
        <v>10</v>
      </c>
      <c r="BP382" s="273">
        <v>1.3599999999999999</v>
      </c>
      <c r="BQ382" s="212">
        <v>1</v>
      </c>
      <c r="BR382" s="212">
        <v>2</v>
      </c>
      <c r="BS382" s="278" t="s">
        <v>97</v>
      </c>
      <c r="BT382" s="278" t="s">
        <v>98</v>
      </c>
      <c r="BU382" s="186">
        <v>8</v>
      </c>
      <c r="BV382" s="176" t="s">
        <v>122</v>
      </c>
    </row>
    <row r="383" spans="1:74">
      <c r="AS383" s="138">
        <v>7.2</v>
      </c>
      <c r="AT383" s="274">
        <v>1.0763888888888888</v>
      </c>
      <c r="AU383" s="138">
        <v>2</v>
      </c>
      <c r="AV383" s="138">
        <v>3</v>
      </c>
      <c r="AW383" s="130" t="s">
        <v>97</v>
      </c>
      <c r="AX383" s="130" t="s">
        <v>98</v>
      </c>
      <c r="AY383" s="130">
        <v>20</v>
      </c>
      <c r="AZ383" s="200" t="s">
        <v>122</v>
      </c>
      <c r="BO383" s="206">
        <v>8</v>
      </c>
      <c r="BP383" s="273">
        <v>1.7</v>
      </c>
      <c r="BQ383" s="212">
        <v>1</v>
      </c>
      <c r="BR383" s="212">
        <v>3</v>
      </c>
      <c r="BS383" s="278" t="s">
        <v>97</v>
      </c>
      <c r="BT383" s="278" t="s">
        <v>98</v>
      </c>
      <c r="BU383" s="186">
        <v>8</v>
      </c>
      <c r="BV383" s="176" t="s">
        <v>122</v>
      </c>
    </row>
    <row r="384" spans="1:74">
      <c r="AS384" s="138">
        <v>5.9</v>
      </c>
      <c r="AT384" s="274">
        <v>1.3135593220338981</v>
      </c>
      <c r="AU384" s="138">
        <v>2</v>
      </c>
      <c r="AV384" s="138">
        <v>5</v>
      </c>
      <c r="AW384" s="130" t="s">
        <v>97</v>
      </c>
      <c r="AX384" s="130" t="s">
        <v>98</v>
      </c>
      <c r="AY384" s="130">
        <v>20</v>
      </c>
      <c r="AZ384" s="200" t="s">
        <v>122</v>
      </c>
      <c r="BO384" s="206">
        <v>9.8000000000000007</v>
      </c>
      <c r="BP384" s="273">
        <v>1.3877551020408161</v>
      </c>
      <c r="BQ384" s="212">
        <v>1</v>
      </c>
      <c r="BR384" s="212">
        <v>3</v>
      </c>
      <c r="BS384" s="278" t="s">
        <v>97</v>
      </c>
      <c r="BT384" s="278" t="s">
        <v>98</v>
      </c>
      <c r="BU384" s="186">
        <v>8</v>
      </c>
      <c r="BV384" s="176" t="s">
        <v>122</v>
      </c>
    </row>
    <row r="385" spans="45:74">
      <c r="AS385" s="195">
        <v>9.8000000000000007</v>
      </c>
      <c r="AT385" s="273">
        <v>1.3877551020408161</v>
      </c>
      <c r="AU385" s="195">
        <v>1</v>
      </c>
      <c r="AV385" s="195">
        <v>3</v>
      </c>
      <c r="AW385" s="186" t="s">
        <v>97</v>
      </c>
      <c r="AX385" s="186" t="s">
        <v>98</v>
      </c>
      <c r="AY385" s="130">
        <v>20</v>
      </c>
      <c r="AZ385" s="200" t="s">
        <v>122</v>
      </c>
      <c r="BO385" s="207">
        <v>8.8000000000000007</v>
      </c>
      <c r="BP385" s="274">
        <v>1.5454545454545452</v>
      </c>
      <c r="BQ385" s="213">
        <v>1</v>
      </c>
      <c r="BR385" s="213">
        <v>3</v>
      </c>
      <c r="BS385" s="279" t="s">
        <v>97</v>
      </c>
      <c r="BT385" s="279" t="s">
        <v>98</v>
      </c>
      <c r="BU385" s="186">
        <v>8</v>
      </c>
      <c r="BV385" s="176" t="s">
        <v>122</v>
      </c>
    </row>
    <row r="386" spans="45:74">
      <c r="AS386" s="195">
        <v>9.6999999999999993</v>
      </c>
      <c r="AT386" s="273">
        <v>1.4020618556701032</v>
      </c>
      <c r="AU386" s="195">
        <v>2</v>
      </c>
      <c r="AV386" s="195">
        <v>3</v>
      </c>
      <c r="AW386" s="186" t="s">
        <v>97</v>
      </c>
      <c r="AX386" s="186" t="s">
        <v>98</v>
      </c>
      <c r="AY386" s="130">
        <v>20</v>
      </c>
      <c r="AZ386" s="200" t="s">
        <v>122</v>
      </c>
      <c r="BO386" s="203">
        <v>4.5</v>
      </c>
      <c r="BP386" s="273">
        <v>1.7222222222222223</v>
      </c>
      <c r="BQ386" s="195">
        <v>1</v>
      </c>
      <c r="BR386" s="195">
        <v>3</v>
      </c>
      <c r="BS386" s="186" t="s">
        <v>97</v>
      </c>
      <c r="BT386" s="186" t="s">
        <v>112</v>
      </c>
      <c r="BU386" s="186">
        <v>10</v>
      </c>
      <c r="BV386" s="176" t="s">
        <v>122</v>
      </c>
    </row>
    <row r="387" spans="45:74">
      <c r="AS387" s="195">
        <v>8.3000000000000007</v>
      </c>
      <c r="AT387" s="273">
        <v>1.6385542168674696</v>
      </c>
      <c r="AU387" s="195">
        <v>1</v>
      </c>
      <c r="AV387" s="195">
        <v>3</v>
      </c>
      <c r="AW387" s="186" t="s">
        <v>97</v>
      </c>
      <c r="AX387" s="186" t="s">
        <v>98</v>
      </c>
      <c r="AY387" s="130">
        <v>20</v>
      </c>
      <c r="AZ387" s="200" t="s">
        <v>122</v>
      </c>
      <c r="BO387" s="203">
        <v>4.4000000000000004</v>
      </c>
      <c r="BP387" s="273">
        <v>1.7613636363636362</v>
      </c>
      <c r="BQ387" s="195">
        <v>1</v>
      </c>
      <c r="BR387" s="195">
        <v>3</v>
      </c>
      <c r="BS387" s="186" t="s">
        <v>97</v>
      </c>
      <c r="BT387" s="186" t="s">
        <v>98</v>
      </c>
      <c r="BU387" s="186">
        <v>10</v>
      </c>
      <c r="BV387" s="176" t="s">
        <v>122</v>
      </c>
    </row>
    <row r="388" spans="45:74">
      <c r="BO388" s="203">
        <v>8.1</v>
      </c>
      <c r="BP388" s="273">
        <v>0.95679012345679015</v>
      </c>
      <c r="BQ388" s="195">
        <v>1</v>
      </c>
      <c r="BR388" s="195">
        <v>4</v>
      </c>
      <c r="BS388" s="186" t="s">
        <v>97</v>
      </c>
      <c r="BT388" s="186" t="s">
        <v>98</v>
      </c>
      <c r="BU388" s="186">
        <v>10</v>
      </c>
      <c r="BV388" s="176" t="s">
        <v>122</v>
      </c>
    </row>
    <row r="389" spans="45:74">
      <c r="BO389" s="203">
        <v>5.5</v>
      </c>
      <c r="BP389" s="273">
        <v>1.4090909090909092</v>
      </c>
      <c r="BQ389" s="195">
        <v>1</v>
      </c>
      <c r="BR389" s="195">
        <v>3</v>
      </c>
      <c r="BS389" s="186" t="s">
        <v>97</v>
      </c>
      <c r="BT389" s="186" t="s">
        <v>98</v>
      </c>
      <c r="BU389" s="186">
        <v>10</v>
      </c>
      <c r="BV389" s="176" t="s">
        <v>122</v>
      </c>
    </row>
    <row r="390" spans="45:74">
      <c r="BO390" s="204">
        <v>7.2</v>
      </c>
      <c r="BP390" s="274">
        <v>1.0763888888888888</v>
      </c>
      <c r="BQ390" s="138">
        <v>2</v>
      </c>
      <c r="BR390" s="138">
        <v>3</v>
      </c>
      <c r="BS390" s="130" t="s">
        <v>97</v>
      </c>
      <c r="BT390" s="130" t="s">
        <v>98</v>
      </c>
      <c r="BU390" s="186">
        <v>10</v>
      </c>
      <c r="BV390" s="176" t="s">
        <v>122</v>
      </c>
    </row>
    <row r="391" spans="45:74">
      <c r="BO391" s="204">
        <v>3.8</v>
      </c>
      <c r="BP391" s="274">
        <v>2.0394736842105265</v>
      </c>
      <c r="BQ391" s="138">
        <v>1</v>
      </c>
      <c r="BR391" s="138">
        <v>3</v>
      </c>
      <c r="BS391" s="130" t="s">
        <v>97</v>
      </c>
      <c r="BT391" s="130" t="s">
        <v>98</v>
      </c>
      <c r="BU391" s="186">
        <v>10</v>
      </c>
      <c r="BV391" s="176" t="s">
        <v>122</v>
      </c>
    </row>
    <row r="392" spans="45:74">
      <c r="BO392" s="204">
        <v>9.1999999999999993</v>
      </c>
      <c r="BP392" s="274">
        <v>0.84239130434782616</v>
      </c>
      <c r="BQ392" s="138">
        <v>1</v>
      </c>
      <c r="BR392" s="138">
        <v>3</v>
      </c>
      <c r="BS392" s="130" t="s">
        <v>115</v>
      </c>
      <c r="BT392" s="130" t="s">
        <v>98</v>
      </c>
      <c r="BU392" s="186">
        <v>10</v>
      </c>
      <c r="BV392" s="176" t="s">
        <v>122</v>
      </c>
    </row>
    <row r="393" spans="45:74">
      <c r="BO393" s="204">
        <v>5.5</v>
      </c>
      <c r="BP393" s="274">
        <v>1.4090909090909092</v>
      </c>
      <c r="BQ393" s="138">
        <v>2</v>
      </c>
      <c r="BR393" s="138">
        <v>3</v>
      </c>
      <c r="BS393" s="130" t="s">
        <v>97</v>
      </c>
      <c r="BT393" s="130" t="s">
        <v>99</v>
      </c>
      <c r="BU393" s="186">
        <v>10</v>
      </c>
      <c r="BV393" s="176" t="s">
        <v>122</v>
      </c>
    </row>
    <row r="394" spans="45:74">
      <c r="BO394" s="204">
        <v>6.5</v>
      </c>
      <c r="BP394" s="274">
        <v>1.1923076923076923</v>
      </c>
      <c r="BQ394" s="138">
        <v>1</v>
      </c>
      <c r="BR394" s="138">
        <v>3</v>
      </c>
      <c r="BS394" s="130" t="s">
        <v>97</v>
      </c>
      <c r="BT394" s="130" t="s">
        <v>77</v>
      </c>
      <c r="BU394" s="186">
        <v>10</v>
      </c>
      <c r="BV394" s="176" t="s">
        <v>122</v>
      </c>
    </row>
    <row r="395" spans="45:74">
      <c r="BO395" s="204">
        <v>5.8</v>
      </c>
      <c r="BP395" s="274">
        <v>1.3362068965517242</v>
      </c>
      <c r="BQ395" s="138">
        <v>1</v>
      </c>
      <c r="BR395" s="138">
        <v>3</v>
      </c>
      <c r="BS395" s="130" t="s">
        <v>97</v>
      </c>
      <c r="BT395" s="130" t="s">
        <v>98</v>
      </c>
      <c r="BU395" s="186">
        <v>10</v>
      </c>
      <c r="BV395" s="176" t="s">
        <v>122</v>
      </c>
    </row>
    <row r="396" spans="45:74">
      <c r="BO396" s="204">
        <v>5</v>
      </c>
      <c r="BP396" s="274">
        <v>1.55</v>
      </c>
      <c r="BQ396" s="138">
        <v>1</v>
      </c>
      <c r="BR396" s="138">
        <v>3</v>
      </c>
      <c r="BS396" s="130" t="s">
        <v>97</v>
      </c>
      <c r="BT396" s="130" t="s">
        <v>98</v>
      </c>
      <c r="BU396" s="186">
        <v>10</v>
      </c>
      <c r="BV396" s="176" t="s">
        <v>122</v>
      </c>
    </row>
    <row r="397" spans="45:74">
      <c r="BO397" s="203">
        <v>10.7</v>
      </c>
      <c r="BP397" s="273">
        <v>1.2710280373831777</v>
      </c>
      <c r="BQ397" s="195">
        <v>1</v>
      </c>
      <c r="BR397" s="195">
        <v>3</v>
      </c>
      <c r="BS397" s="186" t="s">
        <v>97</v>
      </c>
      <c r="BT397" s="186" t="s">
        <v>98</v>
      </c>
      <c r="BU397" s="186">
        <v>10</v>
      </c>
      <c r="BV397" s="176" t="s">
        <v>122</v>
      </c>
    </row>
    <row r="398" spans="45:74">
      <c r="BO398" s="203">
        <v>9</v>
      </c>
      <c r="BP398" s="273">
        <v>1.5111111111111111</v>
      </c>
      <c r="BQ398" s="195">
        <v>1</v>
      </c>
      <c r="BR398" s="195">
        <v>3</v>
      </c>
      <c r="BS398" s="186" t="s">
        <v>97</v>
      </c>
      <c r="BT398" s="186" t="s">
        <v>98</v>
      </c>
      <c r="BU398" s="186">
        <v>10</v>
      </c>
      <c r="BV398" s="176" t="s">
        <v>122</v>
      </c>
    </row>
    <row r="399" spans="45:74">
      <c r="BO399" s="203">
        <v>7.7</v>
      </c>
      <c r="BP399" s="273">
        <v>1.7662337662337662</v>
      </c>
      <c r="BQ399" s="195">
        <v>1</v>
      </c>
      <c r="BR399" s="195">
        <v>3</v>
      </c>
      <c r="BS399" s="186" t="s">
        <v>97</v>
      </c>
      <c r="BT399" s="186" t="s">
        <v>98</v>
      </c>
      <c r="BU399" s="186">
        <v>10</v>
      </c>
      <c r="BV399" s="176" t="s">
        <v>122</v>
      </c>
    </row>
    <row r="400" spans="45:74">
      <c r="BO400" s="203">
        <v>7.8</v>
      </c>
      <c r="BP400" s="273">
        <v>1.7435897435897436</v>
      </c>
      <c r="BQ400" s="195">
        <v>1</v>
      </c>
      <c r="BR400" s="195">
        <v>3</v>
      </c>
      <c r="BS400" s="186" t="s">
        <v>97</v>
      </c>
      <c r="BT400" s="186" t="s">
        <v>98</v>
      </c>
      <c r="BU400" s="186">
        <v>10</v>
      </c>
      <c r="BV400" s="176" t="s">
        <v>122</v>
      </c>
    </row>
    <row r="401" spans="67:74">
      <c r="BO401" s="204">
        <v>8.9</v>
      </c>
      <c r="BP401" s="274">
        <v>1.5280898876404494</v>
      </c>
      <c r="BQ401" s="138">
        <v>1</v>
      </c>
      <c r="BR401" s="138">
        <v>3</v>
      </c>
      <c r="BS401" s="130" t="s">
        <v>97</v>
      </c>
      <c r="BT401" s="130" t="s">
        <v>112</v>
      </c>
      <c r="BU401" s="186">
        <v>10</v>
      </c>
      <c r="BV401" s="176" t="s">
        <v>122</v>
      </c>
    </row>
    <row r="402" spans="67:74">
      <c r="BO402" s="204">
        <v>8.6</v>
      </c>
      <c r="BP402" s="274">
        <v>1.5813953488372092</v>
      </c>
      <c r="BQ402" s="138">
        <v>1</v>
      </c>
      <c r="BR402" s="138">
        <v>3</v>
      </c>
      <c r="BS402" s="130" t="s">
        <v>97</v>
      </c>
      <c r="BT402" s="130" t="s">
        <v>98</v>
      </c>
      <c r="BU402" s="186">
        <v>10</v>
      </c>
      <c r="BV402" s="176" t="s">
        <v>122</v>
      </c>
    </row>
    <row r="403" spans="67:74">
      <c r="BO403" s="204">
        <v>10.4</v>
      </c>
      <c r="BP403" s="274">
        <v>1.3076923076923077</v>
      </c>
      <c r="BQ403" s="138">
        <v>2</v>
      </c>
      <c r="BR403" s="138">
        <v>4</v>
      </c>
      <c r="BS403" s="130" t="s">
        <v>97</v>
      </c>
      <c r="BT403" s="130" t="s">
        <v>98</v>
      </c>
      <c r="BU403" s="186">
        <v>10</v>
      </c>
      <c r="BV403" s="176" t="s">
        <v>122</v>
      </c>
    </row>
    <row r="404" spans="67:74">
      <c r="BO404" s="204">
        <v>9.9</v>
      </c>
      <c r="BP404" s="274">
        <v>1.3737373737373737</v>
      </c>
      <c r="BQ404" s="138">
        <v>1</v>
      </c>
      <c r="BR404" s="138">
        <v>3</v>
      </c>
      <c r="BS404" s="130" t="s">
        <v>97</v>
      </c>
      <c r="BT404" s="130" t="s">
        <v>98</v>
      </c>
      <c r="BU404" s="186">
        <v>10</v>
      </c>
      <c r="BV404" s="176" t="s">
        <v>122</v>
      </c>
    </row>
    <row r="405" spans="67:74">
      <c r="BO405" s="204">
        <v>9.6999999999999993</v>
      </c>
      <c r="BP405" s="274">
        <v>1.4020618556701032</v>
      </c>
      <c r="BQ405" s="138">
        <v>1</v>
      </c>
      <c r="BR405" s="138">
        <v>4</v>
      </c>
      <c r="BS405" s="130" t="s">
        <v>97</v>
      </c>
      <c r="BT405" s="130" t="s">
        <v>77</v>
      </c>
      <c r="BU405" s="186">
        <v>10</v>
      </c>
      <c r="BV405" s="176" t="s">
        <v>122</v>
      </c>
    </row>
    <row r="406" spans="67:74">
      <c r="BO406" s="204">
        <v>8</v>
      </c>
      <c r="BP406" s="274">
        <v>1.7</v>
      </c>
      <c r="BQ406" s="138">
        <v>1</v>
      </c>
      <c r="BR406" s="138">
        <v>3</v>
      </c>
      <c r="BS406" s="130" t="s">
        <v>97</v>
      </c>
      <c r="BT406" s="130" t="s">
        <v>98</v>
      </c>
      <c r="BU406" s="186">
        <v>10</v>
      </c>
      <c r="BV406" s="176" t="s">
        <v>122</v>
      </c>
    </row>
    <row r="407" spans="67:74">
      <c r="BO407" s="206">
        <v>7</v>
      </c>
      <c r="BP407" s="273">
        <v>1.1071428571428572</v>
      </c>
      <c r="BQ407" s="212">
        <v>2</v>
      </c>
      <c r="BR407" s="212">
        <v>3</v>
      </c>
      <c r="BS407" s="278" t="s">
        <v>97</v>
      </c>
      <c r="BT407" s="278" t="s">
        <v>98</v>
      </c>
      <c r="BU407" s="186">
        <v>11</v>
      </c>
      <c r="BV407" s="176" t="s">
        <v>122</v>
      </c>
    </row>
    <row r="408" spans="67:74">
      <c r="BO408" s="206">
        <v>6.8</v>
      </c>
      <c r="BP408" s="273">
        <v>1.1397058823529411</v>
      </c>
      <c r="BQ408" s="212">
        <v>1</v>
      </c>
      <c r="BR408" s="212">
        <v>4</v>
      </c>
      <c r="BS408" s="278" t="s">
        <v>97</v>
      </c>
      <c r="BT408" s="278" t="s">
        <v>98</v>
      </c>
      <c r="BU408" s="186">
        <v>11</v>
      </c>
      <c r="BV408" s="176" t="s">
        <v>122</v>
      </c>
    </row>
    <row r="409" spans="67:74">
      <c r="BO409" s="207">
        <v>7.9</v>
      </c>
      <c r="BP409" s="274">
        <v>0.98101265822784811</v>
      </c>
      <c r="BQ409" s="213">
        <v>1</v>
      </c>
      <c r="BR409" s="213">
        <v>4</v>
      </c>
      <c r="BS409" s="279" t="s">
        <v>97</v>
      </c>
      <c r="BT409" s="279" t="s">
        <v>98</v>
      </c>
      <c r="BU409" s="186">
        <v>11</v>
      </c>
      <c r="BV409" s="176" t="s">
        <v>122</v>
      </c>
    </row>
    <row r="410" spans="67:74">
      <c r="BO410" s="206">
        <v>9.1999999999999993</v>
      </c>
      <c r="BP410" s="273">
        <v>1.4782608695652175</v>
      </c>
      <c r="BQ410" s="212">
        <v>1</v>
      </c>
      <c r="BR410" s="212">
        <v>3</v>
      </c>
      <c r="BS410" s="278" t="s">
        <v>97</v>
      </c>
      <c r="BT410" s="278" t="s">
        <v>98</v>
      </c>
      <c r="BU410" s="186">
        <v>11</v>
      </c>
      <c r="BV410" s="176" t="s">
        <v>122</v>
      </c>
    </row>
    <row r="411" spans="67:74">
      <c r="BO411" s="206">
        <v>8</v>
      </c>
      <c r="BP411" s="273">
        <v>1.7</v>
      </c>
      <c r="BQ411" s="212">
        <v>1</v>
      </c>
      <c r="BR411" s="212">
        <v>3</v>
      </c>
      <c r="BS411" s="278" t="s">
        <v>97</v>
      </c>
      <c r="BT411" s="278" t="s">
        <v>98</v>
      </c>
      <c r="BU411" s="186">
        <v>11</v>
      </c>
      <c r="BV411" s="176" t="s">
        <v>122</v>
      </c>
    </row>
    <row r="412" spans="67:74">
      <c r="BO412" s="206">
        <v>9.9</v>
      </c>
      <c r="BP412" s="273">
        <v>1.3737373737373737</v>
      </c>
      <c r="BQ412" s="212">
        <v>1</v>
      </c>
      <c r="BR412" s="212">
        <v>3</v>
      </c>
      <c r="BS412" s="278" t="s">
        <v>97</v>
      </c>
      <c r="BT412" s="278" t="s">
        <v>98</v>
      </c>
      <c r="BU412" s="186">
        <v>11</v>
      </c>
      <c r="BV412" s="176" t="s">
        <v>122</v>
      </c>
    </row>
    <row r="413" spans="67:74">
      <c r="BO413" s="206">
        <v>9.9</v>
      </c>
      <c r="BP413" s="273">
        <v>1.3737373737373737</v>
      </c>
      <c r="BQ413" s="212">
        <v>1</v>
      </c>
      <c r="BR413" s="212">
        <v>4</v>
      </c>
      <c r="BS413" s="278" t="s">
        <v>97</v>
      </c>
      <c r="BT413" s="278" t="s">
        <v>98</v>
      </c>
      <c r="BU413" s="186">
        <v>11</v>
      </c>
      <c r="BV413" s="176" t="s">
        <v>122</v>
      </c>
    </row>
    <row r="414" spans="67:74">
      <c r="BO414" s="206">
        <v>11.7</v>
      </c>
      <c r="BP414" s="273">
        <v>1.1623931623931625</v>
      </c>
      <c r="BQ414" s="212">
        <v>1</v>
      </c>
      <c r="BR414" s="212">
        <v>3</v>
      </c>
      <c r="BS414" s="278" t="s">
        <v>97</v>
      </c>
      <c r="BT414" s="278" t="s">
        <v>98</v>
      </c>
      <c r="BU414" s="186">
        <v>11</v>
      </c>
      <c r="BV414" s="176" t="s">
        <v>122</v>
      </c>
    </row>
    <row r="415" spans="67:74">
      <c r="BO415" s="206">
        <v>8.8000000000000007</v>
      </c>
      <c r="BP415" s="273">
        <v>1.5454545454545452</v>
      </c>
      <c r="BQ415" s="212">
        <v>2</v>
      </c>
      <c r="BR415" s="212">
        <v>3</v>
      </c>
      <c r="BS415" s="278" t="s">
        <v>97</v>
      </c>
      <c r="BT415" s="278" t="s">
        <v>98</v>
      </c>
      <c r="BU415" s="186">
        <v>11</v>
      </c>
      <c r="BV415" s="176" t="s">
        <v>122</v>
      </c>
    </row>
    <row r="416" spans="67:74">
      <c r="BO416" s="206">
        <v>10.1</v>
      </c>
      <c r="BP416" s="273">
        <v>1.3465346534653466</v>
      </c>
      <c r="BQ416" s="212">
        <v>2</v>
      </c>
      <c r="BR416" s="212">
        <v>4</v>
      </c>
      <c r="BS416" s="278" t="s">
        <v>97</v>
      </c>
      <c r="BT416" s="278" t="s">
        <v>98</v>
      </c>
      <c r="BU416" s="186">
        <v>11</v>
      </c>
      <c r="BV416" s="176" t="s">
        <v>122</v>
      </c>
    </row>
    <row r="417" spans="67:74">
      <c r="BO417" s="206">
        <v>13.6</v>
      </c>
      <c r="BP417" s="273">
        <v>1</v>
      </c>
      <c r="BQ417" s="212">
        <v>2</v>
      </c>
      <c r="BR417" s="212">
        <v>3</v>
      </c>
      <c r="BS417" s="278" t="s">
        <v>97</v>
      </c>
      <c r="BT417" s="278" t="s">
        <v>100</v>
      </c>
      <c r="BU417" s="186">
        <v>11</v>
      </c>
      <c r="BV417" s="176" t="s">
        <v>122</v>
      </c>
    </row>
    <row r="418" spans="67:74">
      <c r="BO418" s="207">
        <v>8.9</v>
      </c>
      <c r="BP418" s="274">
        <v>1.5280898876404494</v>
      </c>
      <c r="BQ418" s="213">
        <v>1</v>
      </c>
      <c r="BR418" s="213">
        <v>3</v>
      </c>
      <c r="BS418" s="279" t="s">
        <v>97</v>
      </c>
      <c r="BT418" s="279" t="s">
        <v>98</v>
      </c>
      <c r="BU418" s="186">
        <v>11</v>
      </c>
      <c r="BV418" s="176" t="s">
        <v>122</v>
      </c>
    </row>
    <row r="419" spans="67:74">
      <c r="BO419" s="203">
        <v>5.0999999999999996</v>
      </c>
      <c r="BP419" s="273">
        <v>1.5196078431372551</v>
      </c>
      <c r="BQ419" s="195">
        <v>1</v>
      </c>
      <c r="BR419" s="195">
        <v>3</v>
      </c>
      <c r="BS419" s="186" t="s">
        <v>97</v>
      </c>
      <c r="BT419" s="186" t="s">
        <v>98</v>
      </c>
      <c r="BU419" s="186">
        <v>13</v>
      </c>
      <c r="BV419" s="176" t="s">
        <v>122</v>
      </c>
    </row>
    <row r="420" spans="67:74">
      <c r="BO420" s="203">
        <v>5.7</v>
      </c>
      <c r="BP420" s="273">
        <v>1.3596491228070176</v>
      </c>
      <c r="BQ420" s="195">
        <v>2</v>
      </c>
      <c r="BR420" s="195">
        <v>3</v>
      </c>
      <c r="BS420" s="186" t="s">
        <v>97</v>
      </c>
      <c r="BT420" s="186" t="s">
        <v>98</v>
      </c>
      <c r="BU420" s="186">
        <v>13</v>
      </c>
      <c r="BV420" s="176" t="s">
        <v>122</v>
      </c>
    </row>
    <row r="421" spans="67:74">
      <c r="BO421" s="203">
        <v>5.3</v>
      </c>
      <c r="BP421" s="273">
        <v>1.4622641509433962</v>
      </c>
      <c r="BQ421" s="195">
        <v>1</v>
      </c>
      <c r="BR421" s="195">
        <v>3</v>
      </c>
      <c r="BS421" s="186" t="s">
        <v>97</v>
      </c>
      <c r="BT421" s="186" t="s">
        <v>98</v>
      </c>
      <c r="BU421" s="186">
        <v>13</v>
      </c>
      <c r="BV421" s="176" t="s">
        <v>122</v>
      </c>
    </row>
    <row r="422" spans="67:74">
      <c r="BO422" s="204">
        <v>9.6999999999999993</v>
      </c>
      <c r="BP422" s="274">
        <v>0.7989690721649485</v>
      </c>
      <c r="BQ422" s="138">
        <v>6</v>
      </c>
      <c r="BR422" s="138">
        <v>5</v>
      </c>
      <c r="BS422" s="130" t="s">
        <v>97</v>
      </c>
      <c r="BT422" s="130" t="s">
        <v>98</v>
      </c>
      <c r="BU422" s="186">
        <v>13</v>
      </c>
      <c r="BV422" s="176" t="s">
        <v>122</v>
      </c>
    </row>
    <row r="423" spans="67:74">
      <c r="BO423" s="204">
        <v>4.9000000000000004</v>
      </c>
      <c r="BP423" s="274">
        <v>1.5816326530612244</v>
      </c>
      <c r="BQ423" s="138">
        <v>1</v>
      </c>
      <c r="BR423" s="138">
        <v>3</v>
      </c>
      <c r="BS423" s="130" t="s">
        <v>97</v>
      </c>
      <c r="BT423" s="130" t="s">
        <v>99</v>
      </c>
      <c r="BU423" s="186">
        <v>13</v>
      </c>
      <c r="BV423" s="176" t="s">
        <v>122</v>
      </c>
    </row>
    <row r="424" spans="67:74">
      <c r="BO424" s="204">
        <v>5.8</v>
      </c>
      <c r="BP424" s="274">
        <v>1.3362068965517242</v>
      </c>
      <c r="BQ424" s="138">
        <v>2</v>
      </c>
      <c r="BR424" s="138">
        <v>3</v>
      </c>
      <c r="BS424" s="130" t="s">
        <v>97</v>
      </c>
      <c r="BT424" s="130" t="s">
        <v>100</v>
      </c>
      <c r="BU424" s="186">
        <v>13</v>
      </c>
      <c r="BV424" s="176" t="s">
        <v>122</v>
      </c>
    </row>
    <row r="425" spans="67:74">
      <c r="BO425" s="204">
        <v>6.8</v>
      </c>
      <c r="BP425" s="274">
        <v>1.1397058823529411</v>
      </c>
      <c r="BQ425" s="138">
        <v>1</v>
      </c>
      <c r="BR425" s="138">
        <v>3</v>
      </c>
      <c r="BS425" s="130" t="s">
        <v>97</v>
      </c>
      <c r="BT425" s="130" t="s">
        <v>98</v>
      </c>
      <c r="BU425" s="186">
        <v>13</v>
      </c>
      <c r="BV425" s="176" t="s">
        <v>122</v>
      </c>
    </row>
    <row r="426" spans="67:74">
      <c r="BO426" s="203">
        <v>12.6</v>
      </c>
      <c r="BP426" s="273">
        <v>1.0793650793650793</v>
      </c>
      <c r="BQ426" s="195">
        <v>1</v>
      </c>
      <c r="BR426" s="195">
        <v>4</v>
      </c>
      <c r="BS426" s="186" t="s">
        <v>97</v>
      </c>
      <c r="BT426" s="186" t="s">
        <v>98</v>
      </c>
      <c r="BU426" s="186">
        <v>13</v>
      </c>
      <c r="BV426" s="176" t="s">
        <v>122</v>
      </c>
    </row>
    <row r="427" spans="67:74">
      <c r="BO427" s="203">
        <v>10.4</v>
      </c>
      <c r="BP427" s="273">
        <v>1.3076923076923077</v>
      </c>
      <c r="BQ427" s="195">
        <v>1</v>
      </c>
      <c r="BR427" s="195">
        <v>3</v>
      </c>
      <c r="BS427" s="186" t="s">
        <v>97</v>
      </c>
      <c r="BT427" s="186" t="s">
        <v>98</v>
      </c>
      <c r="BU427" s="186">
        <v>13</v>
      </c>
      <c r="BV427" s="176" t="s">
        <v>122</v>
      </c>
    </row>
    <row r="428" spans="67:74">
      <c r="BO428" s="203">
        <v>10.8</v>
      </c>
      <c r="BP428" s="273">
        <v>1.2592592592592591</v>
      </c>
      <c r="BQ428" s="195">
        <v>1</v>
      </c>
      <c r="BR428" s="195">
        <v>3</v>
      </c>
      <c r="BS428" s="186" t="s">
        <v>97</v>
      </c>
      <c r="BT428" s="186" t="s">
        <v>98</v>
      </c>
      <c r="BU428" s="186">
        <v>13</v>
      </c>
      <c r="BV428" s="176" t="s">
        <v>122</v>
      </c>
    </row>
    <row r="429" spans="67:74">
      <c r="BO429" s="203">
        <v>16.7</v>
      </c>
      <c r="BP429" s="273">
        <v>0.81437125748502992</v>
      </c>
      <c r="BQ429" s="195">
        <v>1</v>
      </c>
      <c r="BR429" s="195">
        <v>4</v>
      </c>
      <c r="BS429" s="186" t="s">
        <v>97</v>
      </c>
      <c r="BT429" s="186" t="s">
        <v>98</v>
      </c>
      <c r="BU429" s="186">
        <v>13</v>
      </c>
      <c r="BV429" s="176" t="s">
        <v>122</v>
      </c>
    </row>
    <row r="430" spans="67:74">
      <c r="BO430" s="204">
        <v>8.8000000000000007</v>
      </c>
      <c r="BP430" s="274">
        <v>1.5454545454545452</v>
      </c>
      <c r="BQ430" s="138">
        <v>1</v>
      </c>
      <c r="BR430" s="138">
        <v>3</v>
      </c>
      <c r="BS430" s="130" t="s">
        <v>97</v>
      </c>
      <c r="BT430" s="130" t="s">
        <v>98</v>
      </c>
      <c r="BU430" s="186">
        <v>13</v>
      </c>
      <c r="BV430" s="176" t="s">
        <v>122</v>
      </c>
    </row>
    <row r="431" spans="67:74">
      <c r="BO431" s="204">
        <v>10.5</v>
      </c>
      <c r="BP431" s="274">
        <v>1.2952380952380953</v>
      </c>
      <c r="BQ431" s="138">
        <v>1</v>
      </c>
      <c r="BR431" s="138">
        <v>3</v>
      </c>
      <c r="BS431" s="130" t="s">
        <v>97</v>
      </c>
      <c r="BT431" s="130" t="s">
        <v>98</v>
      </c>
      <c r="BU431" s="186">
        <v>13</v>
      </c>
      <c r="BV431" s="176" t="s">
        <v>122</v>
      </c>
    </row>
    <row r="432" spans="67:74">
      <c r="BO432" s="204">
        <v>7.3</v>
      </c>
      <c r="BP432" s="274">
        <v>1.8630136986301369</v>
      </c>
      <c r="BQ432" s="138">
        <v>1</v>
      </c>
      <c r="BR432" s="138">
        <v>3</v>
      </c>
      <c r="BS432" s="130" t="s">
        <v>97</v>
      </c>
      <c r="BT432" s="130" t="s">
        <v>98</v>
      </c>
      <c r="BU432" s="186">
        <v>13</v>
      </c>
      <c r="BV432" s="176" t="s">
        <v>122</v>
      </c>
    </row>
    <row r="433" spans="67:74">
      <c r="BO433" s="204">
        <v>7.9</v>
      </c>
      <c r="BP433" s="274">
        <v>1.721518987341772</v>
      </c>
      <c r="BQ433" s="138">
        <v>2</v>
      </c>
      <c r="BR433" s="138">
        <v>5</v>
      </c>
      <c r="BS433" s="130" t="s">
        <v>97</v>
      </c>
      <c r="BT433" s="130" t="s">
        <v>98</v>
      </c>
      <c r="BU433" s="186">
        <v>13</v>
      </c>
      <c r="BV433" s="176" t="s">
        <v>122</v>
      </c>
    </row>
    <row r="434" spans="67:74">
      <c r="BO434" s="203">
        <v>6.9</v>
      </c>
      <c r="BP434" s="273">
        <v>1.1231884057971013</v>
      </c>
      <c r="BQ434" s="195">
        <v>2</v>
      </c>
      <c r="BR434" s="195">
        <v>4</v>
      </c>
      <c r="BS434" s="186" t="s">
        <v>97</v>
      </c>
      <c r="BT434" s="186" t="s">
        <v>98</v>
      </c>
      <c r="BU434" s="186">
        <v>14</v>
      </c>
      <c r="BV434" s="176" t="s">
        <v>122</v>
      </c>
    </row>
    <row r="435" spans="67:74">
      <c r="BO435" s="203">
        <v>9</v>
      </c>
      <c r="BP435" s="273">
        <v>0.86111111111111116</v>
      </c>
      <c r="BQ435" s="195">
        <v>1</v>
      </c>
      <c r="BR435" s="195">
        <v>4</v>
      </c>
      <c r="BS435" s="186" t="s">
        <v>97</v>
      </c>
      <c r="BT435" s="186" t="s">
        <v>98</v>
      </c>
      <c r="BU435" s="186">
        <v>14</v>
      </c>
      <c r="BV435" s="176" t="s">
        <v>122</v>
      </c>
    </row>
    <row r="436" spans="67:74">
      <c r="BO436" s="203">
        <v>7.7</v>
      </c>
      <c r="BP436" s="273">
        <v>1.0064935064935066</v>
      </c>
      <c r="BQ436" s="195">
        <v>1</v>
      </c>
      <c r="BR436" s="195">
        <v>3</v>
      </c>
      <c r="BS436" s="186" t="s">
        <v>97</v>
      </c>
      <c r="BT436" s="186" t="s">
        <v>98</v>
      </c>
      <c r="BU436" s="186">
        <v>14</v>
      </c>
      <c r="BV436" s="176" t="s">
        <v>122</v>
      </c>
    </row>
    <row r="437" spans="67:74">
      <c r="BO437" s="203">
        <v>6</v>
      </c>
      <c r="BP437" s="273">
        <v>1.2916666666666667</v>
      </c>
      <c r="BQ437" s="195">
        <v>1</v>
      </c>
      <c r="BR437" s="195">
        <v>3</v>
      </c>
      <c r="BS437" s="186" t="s">
        <v>97</v>
      </c>
      <c r="BT437" s="186" t="s">
        <v>98</v>
      </c>
      <c r="BU437" s="186">
        <v>14</v>
      </c>
      <c r="BV437" s="176" t="s">
        <v>122</v>
      </c>
    </row>
    <row r="438" spans="67:74">
      <c r="BO438" s="204">
        <v>7</v>
      </c>
      <c r="BP438" s="274">
        <v>1.1071428571428572</v>
      </c>
      <c r="BQ438" s="138">
        <v>2</v>
      </c>
      <c r="BR438" s="138">
        <v>3</v>
      </c>
      <c r="BS438" s="130" t="s">
        <v>97</v>
      </c>
      <c r="BT438" s="130" t="s">
        <v>98</v>
      </c>
      <c r="BU438" s="186">
        <v>14</v>
      </c>
      <c r="BV438" s="176" t="s">
        <v>122</v>
      </c>
    </row>
    <row r="439" spans="67:74">
      <c r="BO439" s="203">
        <v>8.6</v>
      </c>
      <c r="BP439" s="273">
        <v>1.5813953488372092</v>
      </c>
      <c r="BQ439" s="195">
        <v>1</v>
      </c>
      <c r="BR439" s="195">
        <v>3</v>
      </c>
      <c r="BS439" s="186" t="s">
        <v>97</v>
      </c>
      <c r="BT439" s="186" t="s">
        <v>98</v>
      </c>
      <c r="BU439" s="186">
        <v>14</v>
      </c>
      <c r="BV439" s="176" t="s">
        <v>122</v>
      </c>
    </row>
    <row r="440" spans="67:74">
      <c r="BO440" s="203">
        <v>7.7</v>
      </c>
      <c r="BP440" s="273">
        <v>1.7662337662337662</v>
      </c>
      <c r="BQ440" s="195">
        <v>2</v>
      </c>
      <c r="BR440" s="195">
        <v>3</v>
      </c>
      <c r="BS440" s="186" t="s">
        <v>97</v>
      </c>
      <c r="BT440" s="186" t="s">
        <v>98</v>
      </c>
      <c r="BU440" s="186">
        <v>14</v>
      </c>
      <c r="BV440" s="176" t="s">
        <v>122</v>
      </c>
    </row>
    <row r="441" spans="67:74">
      <c r="BO441" s="203">
        <v>13.1</v>
      </c>
      <c r="BP441" s="273">
        <v>1.0381679389312977</v>
      </c>
      <c r="BQ441" s="195">
        <v>1</v>
      </c>
      <c r="BR441" s="195">
        <v>4</v>
      </c>
      <c r="BS441" s="186" t="s">
        <v>97</v>
      </c>
      <c r="BT441" s="186" t="s">
        <v>98</v>
      </c>
      <c r="BU441" s="186">
        <v>14</v>
      </c>
      <c r="BV441" s="176" t="s">
        <v>122</v>
      </c>
    </row>
    <row r="442" spans="67:74">
      <c r="BO442" s="203">
        <v>6.2</v>
      </c>
      <c r="BP442" s="273">
        <v>1.25</v>
      </c>
      <c r="BQ442" s="195">
        <v>1</v>
      </c>
      <c r="BR442" s="195">
        <v>3</v>
      </c>
      <c r="BS442" s="186" t="s">
        <v>97</v>
      </c>
      <c r="BT442" s="186" t="s">
        <v>98</v>
      </c>
      <c r="BU442" s="186">
        <v>16</v>
      </c>
      <c r="BV442" s="176" t="s">
        <v>122</v>
      </c>
    </row>
    <row r="443" spans="67:74">
      <c r="BO443" s="203">
        <v>6.6</v>
      </c>
      <c r="BP443" s="273">
        <v>1.1742424242424243</v>
      </c>
      <c r="BQ443" s="195">
        <v>1</v>
      </c>
      <c r="BR443" s="195">
        <v>3</v>
      </c>
      <c r="BS443" s="186" t="s">
        <v>97</v>
      </c>
      <c r="BT443" s="186" t="s">
        <v>98</v>
      </c>
      <c r="BU443" s="186">
        <v>16</v>
      </c>
      <c r="BV443" s="176" t="s">
        <v>122</v>
      </c>
    </row>
    <row r="444" spans="67:74">
      <c r="BO444" s="203">
        <v>7.9</v>
      </c>
      <c r="BP444" s="273">
        <v>1.721518987341772</v>
      </c>
      <c r="BQ444" s="195">
        <v>1</v>
      </c>
      <c r="BR444" s="195">
        <v>3</v>
      </c>
      <c r="BS444" s="186" t="s">
        <v>97</v>
      </c>
      <c r="BT444" s="186" t="s">
        <v>98</v>
      </c>
      <c r="BU444" s="186">
        <v>16</v>
      </c>
      <c r="BV444" s="176" t="s">
        <v>122</v>
      </c>
    </row>
    <row r="445" spans="67:74">
      <c r="BO445" s="203">
        <v>7.8</v>
      </c>
      <c r="BP445" s="273">
        <v>1.7435897435897436</v>
      </c>
      <c r="BQ445" s="195">
        <v>2</v>
      </c>
      <c r="BR445" s="195">
        <v>3</v>
      </c>
      <c r="BS445" s="186" t="s">
        <v>97</v>
      </c>
      <c r="BT445" s="186" t="s">
        <v>98</v>
      </c>
      <c r="BU445" s="186">
        <v>16</v>
      </c>
      <c r="BV445" s="176" t="s">
        <v>122</v>
      </c>
    </row>
    <row r="446" spans="67:74">
      <c r="BO446" s="203">
        <v>17.600000000000001</v>
      </c>
      <c r="BP446" s="273">
        <v>0.7727272727272726</v>
      </c>
      <c r="BQ446" s="195">
        <v>3</v>
      </c>
      <c r="BR446" s="195">
        <v>5</v>
      </c>
      <c r="BS446" s="186" t="s">
        <v>97</v>
      </c>
      <c r="BT446" s="186" t="s">
        <v>100</v>
      </c>
      <c r="BU446" s="186">
        <v>16</v>
      </c>
      <c r="BV446" s="176" t="s">
        <v>122</v>
      </c>
    </row>
    <row r="447" spans="67:74">
      <c r="BO447" s="203">
        <v>7.6</v>
      </c>
      <c r="BP447" s="273">
        <v>1.7894736842105263</v>
      </c>
      <c r="BQ447" s="195">
        <v>1</v>
      </c>
      <c r="BR447" s="195">
        <v>3</v>
      </c>
      <c r="BS447" s="186" t="s">
        <v>97</v>
      </c>
      <c r="BT447" s="186" t="s">
        <v>98</v>
      </c>
      <c r="BU447" s="186">
        <v>16</v>
      </c>
      <c r="BV447" s="176" t="s">
        <v>122</v>
      </c>
    </row>
    <row r="448" spans="67:74">
      <c r="BO448" s="203">
        <v>6.7</v>
      </c>
      <c r="BP448" s="273">
        <v>1.1567164179104477</v>
      </c>
      <c r="BQ448" s="195">
        <v>2</v>
      </c>
      <c r="BR448" s="195">
        <v>2</v>
      </c>
      <c r="BS448" s="186" t="s">
        <v>97</v>
      </c>
      <c r="BT448" s="186" t="s">
        <v>98</v>
      </c>
      <c r="BU448" s="186">
        <v>17</v>
      </c>
      <c r="BV448" s="176" t="s">
        <v>122</v>
      </c>
    </row>
    <row r="449" spans="67:74">
      <c r="BO449" s="203">
        <v>7.2</v>
      </c>
      <c r="BP449" s="273">
        <v>1.0763888888888888</v>
      </c>
      <c r="BQ449" s="195">
        <v>1</v>
      </c>
      <c r="BR449" s="195">
        <v>3</v>
      </c>
      <c r="BS449" s="186" t="s">
        <v>97</v>
      </c>
      <c r="BT449" s="186" t="s">
        <v>100</v>
      </c>
      <c r="BU449" s="186">
        <v>17</v>
      </c>
      <c r="BV449" s="176" t="s">
        <v>122</v>
      </c>
    </row>
    <row r="450" spans="67:74">
      <c r="BO450" s="203">
        <v>9.1</v>
      </c>
      <c r="BP450" s="273">
        <v>0.85164835164835173</v>
      </c>
      <c r="BQ450" s="195">
        <v>1</v>
      </c>
      <c r="BR450" s="195">
        <v>4</v>
      </c>
      <c r="BS450" s="186" t="s">
        <v>97</v>
      </c>
      <c r="BT450" s="186" t="s">
        <v>98</v>
      </c>
      <c r="BU450" s="186">
        <v>17</v>
      </c>
      <c r="BV450" s="176" t="s">
        <v>122</v>
      </c>
    </row>
    <row r="451" spans="67:74">
      <c r="BO451" s="203">
        <v>11.3</v>
      </c>
      <c r="BP451" s="273">
        <v>0.68584070796460173</v>
      </c>
      <c r="BQ451" s="195">
        <v>1</v>
      </c>
      <c r="BR451" s="195">
        <v>4</v>
      </c>
      <c r="BS451" s="186" t="s">
        <v>97</v>
      </c>
      <c r="BT451" s="186" t="s">
        <v>98</v>
      </c>
      <c r="BU451" s="186">
        <v>17</v>
      </c>
      <c r="BV451" s="176" t="s">
        <v>122</v>
      </c>
    </row>
    <row r="452" spans="67:74">
      <c r="BO452" s="203">
        <v>7.1</v>
      </c>
      <c r="BP452" s="273">
        <v>1.091549295774648</v>
      </c>
      <c r="BQ452" s="195">
        <v>2</v>
      </c>
      <c r="BR452" s="195">
        <v>3</v>
      </c>
      <c r="BS452" s="186" t="s">
        <v>97</v>
      </c>
      <c r="BT452" s="186" t="s">
        <v>98</v>
      </c>
      <c r="BU452" s="186">
        <v>17</v>
      </c>
      <c r="BV452" s="176" t="s">
        <v>122</v>
      </c>
    </row>
    <row r="453" spans="67:74">
      <c r="BO453" s="204">
        <v>9</v>
      </c>
      <c r="BP453" s="274">
        <v>0.86111111111111116</v>
      </c>
      <c r="BQ453" s="138">
        <v>2</v>
      </c>
      <c r="BR453" s="138">
        <v>2</v>
      </c>
      <c r="BS453" s="130" t="s">
        <v>97</v>
      </c>
      <c r="BT453" s="130" t="s">
        <v>98</v>
      </c>
      <c r="BU453" s="186">
        <v>17</v>
      </c>
      <c r="BV453" s="176" t="s">
        <v>122</v>
      </c>
    </row>
    <row r="454" spans="67:74">
      <c r="BO454" s="204">
        <v>7.9</v>
      </c>
      <c r="BP454" s="274">
        <v>0.98101265822784811</v>
      </c>
      <c r="BQ454" s="138">
        <v>1</v>
      </c>
      <c r="BR454" s="138">
        <v>3</v>
      </c>
      <c r="BS454" s="130" t="s">
        <v>97</v>
      </c>
      <c r="BT454" s="130" t="s">
        <v>98</v>
      </c>
      <c r="BU454" s="186">
        <v>17</v>
      </c>
      <c r="BV454" s="176" t="s">
        <v>122</v>
      </c>
    </row>
    <row r="455" spans="67:74">
      <c r="BO455" s="203">
        <v>11.5</v>
      </c>
      <c r="BP455" s="273">
        <v>1.182608695652174</v>
      </c>
      <c r="BQ455" s="195">
        <v>2</v>
      </c>
      <c r="BR455" s="195">
        <v>3</v>
      </c>
      <c r="BS455" s="186" t="s">
        <v>97</v>
      </c>
      <c r="BT455" s="186" t="s">
        <v>98</v>
      </c>
      <c r="BU455" s="186">
        <v>17</v>
      </c>
      <c r="BV455" s="176" t="s">
        <v>122</v>
      </c>
    </row>
    <row r="456" spans="67:74">
      <c r="BO456" s="203">
        <v>8.1</v>
      </c>
      <c r="BP456" s="273">
        <v>1.6790123456790125</v>
      </c>
      <c r="BQ456" s="195">
        <v>2</v>
      </c>
      <c r="BR456" s="195">
        <v>2</v>
      </c>
      <c r="BS456" s="186" t="s">
        <v>97</v>
      </c>
      <c r="BT456" s="186" t="s">
        <v>98</v>
      </c>
      <c r="BU456" s="186">
        <v>17</v>
      </c>
      <c r="BV456" s="176" t="s">
        <v>122</v>
      </c>
    </row>
    <row r="457" spans="67:74">
      <c r="BO457" s="203">
        <v>9.1199999999999992</v>
      </c>
      <c r="BP457" s="273">
        <v>1.4912280701754388</v>
      </c>
      <c r="BQ457" s="195">
        <v>1</v>
      </c>
      <c r="BR457" s="195">
        <v>3</v>
      </c>
      <c r="BS457" s="186" t="s">
        <v>97</v>
      </c>
      <c r="BT457" s="186" t="s">
        <v>98</v>
      </c>
      <c r="BU457" s="186">
        <v>17</v>
      </c>
      <c r="BV457" s="176" t="s">
        <v>122</v>
      </c>
    </row>
    <row r="458" spans="67:74">
      <c r="BO458" s="203">
        <v>17.399999999999999</v>
      </c>
      <c r="BP458" s="273">
        <v>0.7816091954022989</v>
      </c>
      <c r="BQ458" s="195">
        <v>1</v>
      </c>
      <c r="BR458" s="195">
        <v>3</v>
      </c>
      <c r="BS458" s="186" t="s">
        <v>97</v>
      </c>
      <c r="BT458" s="186" t="s">
        <v>77</v>
      </c>
      <c r="BU458" s="186">
        <v>17</v>
      </c>
      <c r="BV458" s="176" t="s">
        <v>122</v>
      </c>
    </row>
    <row r="459" spans="67:74">
      <c r="BO459" s="203">
        <v>15.3</v>
      </c>
      <c r="BP459" s="273">
        <v>0.88888888888888884</v>
      </c>
      <c r="BQ459" s="195">
        <v>1</v>
      </c>
      <c r="BR459" s="195">
        <v>4</v>
      </c>
      <c r="BS459" s="186" t="s">
        <v>97</v>
      </c>
      <c r="BT459" s="186" t="s">
        <v>98</v>
      </c>
      <c r="BU459" s="186">
        <v>17</v>
      </c>
      <c r="BV459" s="176" t="s">
        <v>122</v>
      </c>
    </row>
    <row r="460" spans="67:74">
      <c r="BO460" s="203">
        <v>9.6999999999999993</v>
      </c>
      <c r="BP460" s="273">
        <v>1.4020618556701032</v>
      </c>
      <c r="BQ460" s="195">
        <v>1</v>
      </c>
      <c r="BR460" s="195">
        <v>3</v>
      </c>
      <c r="BS460" s="186" t="s">
        <v>97</v>
      </c>
      <c r="BT460" s="186" t="s">
        <v>98</v>
      </c>
      <c r="BU460" s="186">
        <v>17</v>
      </c>
      <c r="BV460" s="176" t="s">
        <v>122</v>
      </c>
    </row>
    <row r="461" spans="67:74">
      <c r="BO461" s="204">
        <v>7.9</v>
      </c>
      <c r="BP461" s="274">
        <v>1.721518987341772</v>
      </c>
      <c r="BQ461" s="138">
        <v>1</v>
      </c>
      <c r="BR461" s="138">
        <v>3</v>
      </c>
      <c r="BS461" s="130" t="s">
        <v>97</v>
      </c>
      <c r="BT461" s="130" t="s">
        <v>98</v>
      </c>
      <c r="BU461" s="186">
        <v>17</v>
      </c>
      <c r="BV461" s="176" t="s">
        <v>122</v>
      </c>
    </row>
    <row r="462" spans="67:74">
      <c r="BO462" s="204">
        <v>7.3</v>
      </c>
      <c r="BP462" s="274">
        <v>1.8630136986301369</v>
      </c>
      <c r="BQ462" s="138">
        <v>1</v>
      </c>
      <c r="BR462" s="138">
        <v>3</v>
      </c>
      <c r="BS462" s="130" t="s">
        <v>97</v>
      </c>
      <c r="BT462" s="130" t="s">
        <v>98</v>
      </c>
      <c r="BU462" s="186">
        <v>17</v>
      </c>
      <c r="BV462" s="176" t="s">
        <v>122</v>
      </c>
    </row>
    <row r="463" spans="67:74">
      <c r="BO463" s="203">
        <v>8.1</v>
      </c>
      <c r="BP463" s="273">
        <v>0.95679012345679015</v>
      </c>
      <c r="BQ463" s="195">
        <v>2</v>
      </c>
      <c r="BR463" s="195">
        <v>5</v>
      </c>
      <c r="BS463" s="186" t="s">
        <v>97</v>
      </c>
      <c r="BT463" s="186" t="s">
        <v>98</v>
      </c>
      <c r="BU463" s="186">
        <v>19</v>
      </c>
      <c r="BV463" s="176" t="s">
        <v>122</v>
      </c>
    </row>
    <row r="464" spans="67:74">
      <c r="BO464" s="203">
        <v>5.2</v>
      </c>
      <c r="BP464" s="273">
        <v>1.4903846153846154</v>
      </c>
      <c r="BQ464" s="195">
        <v>1</v>
      </c>
      <c r="BR464" s="195">
        <v>3</v>
      </c>
      <c r="BS464" s="186" t="s">
        <v>97</v>
      </c>
      <c r="BT464" s="186" t="s">
        <v>98</v>
      </c>
      <c r="BU464" s="186">
        <v>19</v>
      </c>
      <c r="BV464" s="176" t="s">
        <v>122</v>
      </c>
    </row>
    <row r="465" spans="67:74">
      <c r="BO465" s="203">
        <v>4.5</v>
      </c>
      <c r="BP465" s="273">
        <v>1.7222222222222223</v>
      </c>
      <c r="BQ465" s="195">
        <v>1</v>
      </c>
      <c r="BR465" s="195">
        <v>3</v>
      </c>
      <c r="BS465" s="186" t="s">
        <v>97</v>
      </c>
      <c r="BT465" s="186" t="s">
        <v>98</v>
      </c>
      <c r="BU465" s="186">
        <v>19</v>
      </c>
      <c r="BV465" s="176" t="s">
        <v>122</v>
      </c>
    </row>
    <row r="466" spans="67:74">
      <c r="BO466" s="203">
        <v>6.6</v>
      </c>
      <c r="BP466" s="273">
        <v>1.1742424242424243</v>
      </c>
      <c r="BQ466" s="195">
        <v>1</v>
      </c>
      <c r="BR466" s="195">
        <v>3</v>
      </c>
      <c r="BS466" s="186" t="s">
        <v>97</v>
      </c>
      <c r="BT466" s="186" t="s">
        <v>98</v>
      </c>
      <c r="BU466" s="186">
        <v>19</v>
      </c>
      <c r="BV466" s="176" t="s">
        <v>122</v>
      </c>
    </row>
    <row r="467" spans="67:74">
      <c r="BO467" s="204">
        <v>6.6</v>
      </c>
      <c r="BP467" s="274">
        <v>1.1742424242424243</v>
      </c>
      <c r="BQ467" s="138">
        <v>2</v>
      </c>
      <c r="BR467" s="138">
        <v>3</v>
      </c>
      <c r="BS467" s="130" t="s">
        <v>97</v>
      </c>
      <c r="BT467" s="130" t="s">
        <v>98</v>
      </c>
      <c r="BU467" s="186">
        <v>19</v>
      </c>
      <c r="BV467" s="176" t="s">
        <v>122</v>
      </c>
    </row>
    <row r="468" spans="67:74">
      <c r="BO468" s="204">
        <v>4.9000000000000004</v>
      </c>
      <c r="BP468" s="274">
        <v>1.5816326530612244</v>
      </c>
      <c r="BQ468" s="138">
        <v>1</v>
      </c>
      <c r="BR468" s="138">
        <v>3</v>
      </c>
      <c r="BS468" s="130" t="s">
        <v>97</v>
      </c>
      <c r="BT468" s="130" t="s">
        <v>98</v>
      </c>
      <c r="BU468" s="186">
        <v>19</v>
      </c>
      <c r="BV468" s="176" t="s">
        <v>122</v>
      </c>
    </row>
    <row r="469" spans="67:74">
      <c r="BO469" s="204">
        <v>4.0999999999999996</v>
      </c>
      <c r="BP469" s="274">
        <v>1.8902439024390245</v>
      </c>
      <c r="BQ469" s="138">
        <v>1</v>
      </c>
      <c r="BR469" s="138">
        <v>3</v>
      </c>
      <c r="BS469" s="130" t="s">
        <v>97</v>
      </c>
      <c r="BT469" s="130" t="s">
        <v>98</v>
      </c>
      <c r="BU469" s="186">
        <v>19</v>
      </c>
      <c r="BV469" s="176" t="s">
        <v>122</v>
      </c>
    </row>
    <row r="470" spans="67:74">
      <c r="BO470" s="204">
        <v>5.6</v>
      </c>
      <c r="BP470" s="274">
        <v>1.3839285714285716</v>
      </c>
      <c r="BQ470" s="138">
        <v>1</v>
      </c>
      <c r="BR470" s="138">
        <v>3</v>
      </c>
      <c r="BS470" s="130" t="s">
        <v>97</v>
      </c>
      <c r="BT470" s="130" t="s">
        <v>98</v>
      </c>
      <c r="BU470" s="186">
        <v>19</v>
      </c>
      <c r="BV470" s="176" t="s">
        <v>122</v>
      </c>
    </row>
    <row r="471" spans="67:74">
      <c r="BO471" s="203">
        <v>8.3000000000000007</v>
      </c>
      <c r="BP471" s="273">
        <v>1.6385542168674696</v>
      </c>
      <c r="BQ471" s="195">
        <v>1</v>
      </c>
      <c r="BR471" s="195">
        <v>3</v>
      </c>
      <c r="BS471" s="186" t="s">
        <v>97</v>
      </c>
      <c r="BT471" s="186" t="s">
        <v>98</v>
      </c>
      <c r="BU471" s="186">
        <v>19</v>
      </c>
      <c r="BV471" s="176" t="s">
        <v>122</v>
      </c>
    </row>
    <row r="472" spans="67:74">
      <c r="BO472" s="203">
        <v>8.4</v>
      </c>
      <c r="BP472" s="273">
        <v>1.6190476190476188</v>
      </c>
      <c r="BQ472" s="195">
        <v>1</v>
      </c>
      <c r="BR472" s="195">
        <v>3</v>
      </c>
      <c r="BS472" s="186" t="s">
        <v>97</v>
      </c>
      <c r="BT472" s="186" t="s">
        <v>98</v>
      </c>
      <c r="BU472" s="186">
        <v>19</v>
      </c>
      <c r="BV472" s="176" t="s">
        <v>122</v>
      </c>
    </row>
    <row r="473" spans="67:74">
      <c r="BO473" s="203">
        <v>9.4</v>
      </c>
      <c r="BP473" s="273">
        <v>1.4468085106382977</v>
      </c>
      <c r="BQ473" s="195">
        <v>1</v>
      </c>
      <c r="BR473" s="195">
        <v>3</v>
      </c>
      <c r="BS473" s="186" t="s">
        <v>97</v>
      </c>
      <c r="BT473" s="186" t="s">
        <v>98</v>
      </c>
      <c r="BU473" s="186">
        <v>19</v>
      </c>
      <c r="BV473" s="176" t="s">
        <v>122</v>
      </c>
    </row>
    <row r="474" spans="67:74">
      <c r="BO474" s="203">
        <v>11</v>
      </c>
      <c r="BP474" s="273">
        <v>1.2363636363636363</v>
      </c>
      <c r="BQ474" s="195">
        <v>1</v>
      </c>
      <c r="BR474" s="195">
        <v>3</v>
      </c>
      <c r="BS474" s="186" t="s">
        <v>97</v>
      </c>
      <c r="BT474" s="186" t="s">
        <v>98</v>
      </c>
      <c r="BU474" s="186">
        <v>19</v>
      </c>
      <c r="BV474" s="176" t="s">
        <v>122</v>
      </c>
    </row>
    <row r="475" spans="67:74">
      <c r="BO475" s="204">
        <v>8.1</v>
      </c>
      <c r="BP475" s="274">
        <v>1.6790123456790125</v>
      </c>
      <c r="BQ475" s="138">
        <v>1</v>
      </c>
      <c r="BR475" s="138">
        <v>3</v>
      </c>
      <c r="BS475" s="130" t="s">
        <v>97</v>
      </c>
      <c r="BT475" s="130" t="s">
        <v>98</v>
      </c>
      <c r="BU475" s="186">
        <v>19</v>
      </c>
      <c r="BV475" s="176" t="s">
        <v>122</v>
      </c>
    </row>
    <row r="476" spans="67:74">
      <c r="BO476" s="204">
        <v>11.7</v>
      </c>
      <c r="BP476" s="274">
        <v>1.1623931623931625</v>
      </c>
      <c r="BQ476" s="138">
        <v>1</v>
      </c>
      <c r="BR476" s="138">
        <v>3</v>
      </c>
      <c r="BS476" s="130" t="s">
        <v>97</v>
      </c>
      <c r="BT476" s="130" t="s">
        <v>112</v>
      </c>
      <c r="BU476" s="186">
        <v>19</v>
      </c>
      <c r="BV476" s="176" t="s">
        <v>122</v>
      </c>
    </row>
    <row r="477" spans="67:74">
      <c r="BO477" s="204">
        <v>12.5</v>
      </c>
      <c r="BP477" s="274">
        <v>1.0880000000000001</v>
      </c>
      <c r="BQ477" s="138">
        <v>1</v>
      </c>
      <c r="BR477" s="138">
        <v>4</v>
      </c>
      <c r="BS477" s="130" t="s">
        <v>97</v>
      </c>
      <c r="BT477" s="130" t="s">
        <v>98</v>
      </c>
      <c r="BU477" s="186">
        <v>19</v>
      </c>
      <c r="BV477" s="176" t="s">
        <v>122</v>
      </c>
    </row>
    <row r="478" spans="67:74">
      <c r="BO478" s="204">
        <v>8</v>
      </c>
      <c r="BP478" s="274">
        <v>1.7</v>
      </c>
      <c r="BQ478" s="138">
        <v>2</v>
      </c>
      <c r="BR478" s="138">
        <v>3</v>
      </c>
      <c r="BS478" s="130" t="s">
        <v>97</v>
      </c>
      <c r="BT478" s="130" t="s">
        <v>98</v>
      </c>
      <c r="BU478" s="186">
        <v>19</v>
      </c>
      <c r="BV478" s="176" t="s">
        <v>122</v>
      </c>
    </row>
    <row r="479" spans="67:74">
      <c r="BO479" s="195">
        <v>5.5</v>
      </c>
      <c r="BP479" s="273">
        <v>1.4090909090909092</v>
      </c>
      <c r="BQ479" s="195">
        <v>1</v>
      </c>
      <c r="BR479" s="195">
        <v>3</v>
      </c>
      <c r="BS479" s="186" t="s">
        <v>97</v>
      </c>
      <c r="BT479" s="186" t="s">
        <v>98</v>
      </c>
      <c r="BU479" s="130">
        <v>20</v>
      </c>
      <c r="BV479" s="200" t="s">
        <v>122</v>
      </c>
    </row>
    <row r="480" spans="67:74">
      <c r="BO480" s="195">
        <v>5.4</v>
      </c>
      <c r="BP480" s="273">
        <v>1.4351851851851851</v>
      </c>
      <c r="BQ480" s="195">
        <v>1</v>
      </c>
      <c r="BR480" s="195">
        <v>3</v>
      </c>
      <c r="BS480" s="186" t="s">
        <v>97</v>
      </c>
      <c r="BT480" s="186" t="s">
        <v>98</v>
      </c>
      <c r="BU480" s="130">
        <v>20</v>
      </c>
      <c r="BV480" s="200" t="s">
        <v>122</v>
      </c>
    </row>
    <row r="481" spans="67:74">
      <c r="BO481" s="195">
        <v>5.5</v>
      </c>
      <c r="BP481" s="273">
        <v>1.4090909090909092</v>
      </c>
      <c r="BQ481" s="195">
        <v>2</v>
      </c>
      <c r="BR481" s="195">
        <v>3</v>
      </c>
      <c r="BS481" s="186" t="s">
        <v>97</v>
      </c>
      <c r="BT481" s="186" t="s">
        <v>98</v>
      </c>
      <c r="BU481" s="130">
        <v>20</v>
      </c>
      <c r="BV481" s="200" t="s">
        <v>122</v>
      </c>
    </row>
    <row r="482" spans="67:74">
      <c r="BO482" s="138">
        <v>5.3</v>
      </c>
      <c r="BP482" s="274">
        <v>1.4622641509433962</v>
      </c>
      <c r="BQ482" s="138">
        <v>1</v>
      </c>
      <c r="BR482" s="138">
        <v>3</v>
      </c>
      <c r="BS482" s="130" t="s">
        <v>97</v>
      </c>
      <c r="BT482" s="130" t="s">
        <v>98</v>
      </c>
      <c r="BU482" s="130">
        <v>20</v>
      </c>
      <c r="BV482" s="200" t="s">
        <v>122</v>
      </c>
    </row>
    <row r="483" spans="67:74">
      <c r="BO483" s="138">
        <v>5.3</v>
      </c>
      <c r="BP483" s="274">
        <v>1.4622641509433962</v>
      </c>
      <c r="BQ483" s="138">
        <v>1</v>
      </c>
      <c r="BR483" s="138">
        <v>3</v>
      </c>
      <c r="BS483" s="130" t="s">
        <v>97</v>
      </c>
      <c r="BT483" s="130" t="s">
        <v>98</v>
      </c>
      <c r="BU483" s="130">
        <v>20</v>
      </c>
      <c r="BV483" s="200" t="s">
        <v>122</v>
      </c>
    </row>
    <row r="484" spans="67:74">
      <c r="BO484" s="138">
        <v>7.2</v>
      </c>
      <c r="BP484" s="274">
        <v>1.0763888888888888</v>
      </c>
      <c r="BQ484" s="138">
        <v>2</v>
      </c>
      <c r="BR484" s="138">
        <v>3</v>
      </c>
      <c r="BS484" s="130" t="s">
        <v>97</v>
      </c>
      <c r="BT484" s="130" t="s">
        <v>98</v>
      </c>
      <c r="BU484" s="130">
        <v>20</v>
      </c>
      <c r="BV484" s="200" t="s">
        <v>122</v>
      </c>
    </row>
    <row r="485" spans="67:74">
      <c r="BO485" s="138">
        <v>5.9</v>
      </c>
      <c r="BP485" s="274">
        <v>1.3135593220338981</v>
      </c>
      <c r="BQ485" s="138">
        <v>2</v>
      </c>
      <c r="BR485" s="138">
        <v>5</v>
      </c>
      <c r="BS485" s="130" t="s">
        <v>97</v>
      </c>
      <c r="BT485" s="130" t="s">
        <v>98</v>
      </c>
      <c r="BU485" s="130">
        <v>20</v>
      </c>
      <c r="BV485" s="200" t="s">
        <v>122</v>
      </c>
    </row>
    <row r="486" spans="67:74">
      <c r="BO486" s="195">
        <v>9.8000000000000007</v>
      </c>
      <c r="BP486" s="273">
        <v>1.3877551020408161</v>
      </c>
      <c r="BQ486" s="195">
        <v>1</v>
      </c>
      <c r="BR486" s="195">
        <v>3</v>
      </c>
      <c r="BS486" s="186" t="s">
        <v>97</v>
      </c>
      <c r="BT486" s="186" t="s">
        <v>98</v>
      </c>
      <c r="BU486" s="130">
        <v>20</v>
      </c>
      <c r="BV486" s="200" t="s">
        <v>122</v>
      </c>
    </row>
    <row r="487" spans="67:74">
      <c r="BO487" s="195">
        <v>17.399999999999999</v>
      </c>
      <c r="BP487" s="273">
        <v>0.7816091954022989</v>
      </c>
      <c r="BQ487" s="195">
        <v>1</v>
      </c>
      <c r="BR487" s="195">
        <v>4</v>
      </c>
      <c r="BS487" s="186" t="s">
        <v>97</v>
      </c>
      <c r="BT487" s="186" t="s">
        <v>98</v>
      </c>
      <c r="BU487" s="130">
        <v>20</v>
      </c>
      <c r="BV487" s="200" t="s">
        <v>122</v>
      </c>
    </row>
    <row r="488" spans="67:74">
      <c r="BO488" s="195">
        <v>14.8</v>
      </c>
      <c r="BP488" s="273">
        <v>0.91891891891891886</v>
      </c>
      <c r="BQ488" s="195">
        <v>1</v>
      </c>
      <c r="BR488" s="195">
        <v>4</v>
      </c>
      <c r="BS488" s="186" t="s">
        <v>97</v>
      </c>
      <c r="BT488" s="186" t="s">
        <v>98</v>
      </c>
      <c r="BU488" s="130">
        <v>20</v>
      </c>
      <c r="BV488" s="200" t="s">
        <v>122</v>
      </c>
    </row>
    <row r="489" spans="67:74">
      <c r="BO489" s="195">
        <v>9.6999999999999993</v>
      </c>
      <c r="BP489" s="273">
        <v>1.4020618556701032</v>
      </c>
      <c r="BQ489" s="195">
        <v>2</v>
      </c>
      <c r="BR489" s="195">
        <v>3</v>
      </c>
      <c r="BS489" s="186" t="s">
        <v>97</v>
      </c>
      <c r="BT489" s="186" t="s">
        <v>98</v>
      </c>
      <c r="BU489" s="130">
        <v>20</v>
      </c>
      <c r="BV489" s="200" t="s">
        <v>122</v>
      </c>
    </row>
    <row r="490" spans="67:74">
      <c r="BO490" s="195">
        <v>8.3000000000000007</v>
      </c>
      <c r="BP490" s="273">
        <v>1.6385542168674696</v>
      </c>
      <c r="BQ490" s="195">
        <v>1</v>
      </c>
      <c r="BR490" s="195">
        <v>3</v>
      </c>
      <c r="BS490" s="186" t="s">
        <v>97</v>
      </c>
      <c r="BT490" s="186" t="s">
        <v>98</v>
      </c>
      <c r="BU490" s="130">
        <v>20</v>
      </c>
      <c r="BV490" s="200" t="s">
        <v>122</v>
      </c>
    </row>
    <row r="491" spans="67:74">
      <c r="BO491" s="138">
        <v>12.2</v>
      </c>
      <c r="BP491" s="274">
        <v>1.1147540983606559</v>
      </c>
      <c r="BQ491" s="138">
        <v>1</v>
      </c>
      <c r="BR491" s="138">
        <v>4</v>
      </c>
      <c r="BS491" s="130" t="s">
        <v>97</v>
      </c>
      <c r="BT491" s="130" t="s">
        <v>98</v>
      </c>
      <c r="BU491" s="130">
        <v>20</v>
      </c>
      <c r="BV491" s="200" t="s">
        <v>122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topLeftCell="A91" zoomScale="70" zoomScaleNormal="70" workbookViewId="0">
      <selection activeCell="W109" sqref="W109"/>
    </sheetView>
  </sheetViews>
  <sheetFormatPr defaultRowHeight="1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W26"/>
  <sheetViews>
    <sheetView workbookViewId="0">
      <selection activeCell="M17" sqref="M17"/>
    </sheetView>
  </sheetViews>
  <sheetFormatPr defaultRowHeight="15"/>
  <sheetData>
    <row r="1" spans="1:49">
      <c r="A1" s="1" t="s">
        <v>229</v>
      </c>
      <c r="D1" s="1" t="s">
        <v>228</v>
      </c>
      <c r="G1" s="1" t="s">
        <v>222</v>
      </c>
      <c r="J1" s="1" t="s">
        <v>227</v>
      </c>
      <c r="M1" s="1" t="s">
        <v>226</v>
      </c>
      <c r="P1" s="1" t="s">
        <v>225</v>
      </c>
      <c r="S1" s="1" t="s">
        <v>224</v>
      </c>
      <c r="V1" s="1" t="s">
        <v>223</v>
      </c>
      <c r="Y1" s="339">
        <v>0.158</v>
      </c>
      <c r="AB1" s="1" t="s">
        <v>222</v>
      </c>
      <c r="AE1" s="1" t="s">
        <v>219</v>
      </c>
      <c r="AH1" s="1" t="s">
        <v>221</v>
      </c>
      <c r="AK1" s="1" t="s">
        <v>220</v>
      </c>
      <c r="AN1" s="1" t="s">
        <v>219</v>
      </c>
      <c r="AQ1" s="1" t="s">
        <v>219</v>
      </c>
      <c r="AT1" s="1" t="s">
        <v>219</v>
      </c>
      <c r="AW1" s="1" t="s">
        <v>219</v>
      </c>
    </row>
    <row r="2" spans="1:49">
      <c r="A2" t="s">
        <v>218</v>
      </c>
      <c r="D2" t="s">
        <v>217</v>
      </c>
      <c r="G2" t="s">
        <v>216</v>
      </c>
      <c r="J2" t="s">
        <v>215</v>
      </c>
      <c r="M2" t="s">
        <v>214</v>
      </c>
      <c r="P2" t="s">
        <v>213</v>
      </c>
      <c r="S2" t="s">
        <v>212</v>
      </c>
      <c r="V2" t="s">
        <v>211</v>
      </c>
      <c r="Y2" t="s">
        <v>210</v>
      </c>
      <c r="AB2" t="s">
        <v>209</v>
      </c>
      <c r="AE2" t="s">
        <v>208</v>
      </c>
      <c r="AH2" t="s">
        <v>207</v>
      </c>
      <c r="AK2" t="s">
        <v>206</v>
      </c>
      <c r="AN2" t="s">
        <v>205</v>
      </c>
      <c r="AQ2" t="s">
        <v>204</v>
      </c>
      <c r="AT2" t="s">
        <v>203</v>
      </c>
      <c r="AW2" t="s">
        <v>202</v>
      </c>
    </row>
    <row r="3" spans="1:49">
      <c r="A3" s="202">
        <v>0.75980392156862753</v>
      </c>
      <c r="B3">
        <v>1</v>
      </c>
      <c r="D3" s="202">
        <v>0.63524590163934425</v>
      </c>
      <c r="E3" s="225">
        <v>1</v>
      </c>
      <c r="G3" s="274">
        <v>0.8908045977011495</v>
      </c>
      <c r="H3">
        <v>3</v>
      </c>
      <c r="J3" s="202">
        <v>0.39882697947214074</v>
      </c>
      <c r="K3">
        <v>1</v>
      </c>
    </row>
    <row r="4" spans="1:49">
      <c r="A4" s="202">
        <v>0.92261904761904756</v>
      </c>
      <c r="B4">
        <v>1</v>
      </c>
      <c r="D4" s="202">
        <v>0.74519230769230771</v>
      </c>
      <c r="E4" s="225">
        <v>1</v>
      </c>
      <c r="G4" s="274">
        <v>0.99270072992700731</v>
      </c>
      <c r="H4">
        <v>1</v>
      </c>
      <c r="J4" s="201">
        <v>0.55967078189300412</v>
      </c>
      <c r="K4">
        <v>1</v>
      </c>
    </row>
    <row r="5" spans="1:49">
      <c r="A5" s="202">
        <v>1.0472972972972971</v>
      </c>
      <c r="B5">
        <v>5</v>
      </c>
      <c r="D5" s="202">
        <v>0.83333333333333326</v>
      </c>
      <c r="E5">
        <v>2</v>
      </c>
      <c r="G5" s="274">
        <v>1.096774193548387</v>
      </c>
      <c r="H5">
        <v>4</v>
      </c>
      <c r="J5" s="201">
        <v>0.73118279569892464</v>
      </c>
      <c r="K5">
        <v>1</v>
      </c>
    </row>
    <row r="6" spans="1:49">
      <c r="A6" s="201">
        <v>1.0793650793650793</v>
      </c>
      <c r="B6">
        <v>1</v>
      </c>
      <c r="D6" s="202">
        <v>0.85164835164835173</v>
      </c>
      <c r="E6">
        <v>1</v>
      </c>
      <c r="G6" s="274">
        <v>1.2477064220183485</v>
      </c>
      <c r="H6">
        <v>5</v>
      </c>
      <c r="J6" s="202">
        <v>0.75242718446601942</v>
      </c>
      <c r="K6">
        <v>3</v>
      </c>
    </row>
    <row r="7" spans="1:49">
      <c r="A7" s="202">
        <v>1.2301587301587302</v>
      </c>
      <c r="B7">
        <v>8</v>
      </c>
      <c r="D7" s="202">
        <v>0.93793103448275861</v>
      </c>
      <c r="E7">
        <v>5</v>
      </c>
      <c r="G7" s="274">
        <v>1.3135593220338981</v>
      </c>
      <c r="H7">
        <v>2</v>
      </c>
      <c r="J7" s="202">
        <v>1.0472972972972971</v>
      </c>
      <c r="K7">
        <v>5</v>
      </c>
    </row>
    <row r="8" spans="1:49">
      <c r="A8" s="202">
        <v>1.3362068965517242</v>
      </c>
      <c r="B8">
        <v>7</v>
      </c>
      <c r="D8" s="201">
        <v>1.0197368421052633</v>
      </c>
      <c r="E8">
        <v>4</v>
      </c>
      <c r="G8" s="273">
        <v>1.4166666666666667</v>
      </c>
      <c r="H8">
        <v>8</v>
      </c>
      <c r="J8" s="202">
        <v>1.1231884057971013</v>
      </c>
      <c r="K8">
        <v>2</v>
      </c>
    </row>
    <row r="9" spans="1:49">
      <c r="A9" s="201">
        <v>1.4468085106382977</v>
      </c>
      <c r="B9">
        <v>8</v>
      </c>
      <c r="D9" s="201">
        <v>1.1239669421487604</v>
      </c>
      <c r="E9">
        <v>4</v>
      </c>
      <c r="G9" s="274">
        <v>1.4903846153846154</v>
      </c>
      <c r="H9">
        <v>4</v>
      </c>
      <c r="J9" s="202">
        <v>1.2301587301587302</v>
      </c>
      <c r="K9">
        <v>6</v>
      </c>
    </row>
    <row r="10" spans="1:49">
      <c r="A10" s="202">
        <v>1.5454545454545452</v>
      </c>
      <c r="B10">
        <v>6</v>
      </c>
      <c r="D10" s="202">
        <v>1.2301587301587302</v>
      </c>
      <c r="E10">
        <v>9</v>
      </c>
      <c r="G10" s="274">
        <v>1.6489361702127658</v>
      </c>
      <c r="H10">
        <v>5</v>
      </c>
      <c r="J10" s="201">
        <v>1.3465346534653466</v>
      </c>
      <c r="K10">
        <v>7</v>
      </c>
    </row>
    <row r="11" spans="1:49">
      <c r="A11" s="201">
        <v>1.5813953488372092</v>
      </c>
      <c r="B11">
        <v>3</v>
      </c>
      <c r="D11" s="202">
        <v>1.3362068965517242</v>
      </c>
      <c r="E11">
        <v>4</v>
      </c>
      <c r="G11" s="274">
        <v>1.8023255813953489</v>
      </c>
      <c r="H11">
        <v>1</v>
      </c>
      <c r="J11" s="201">
        <v>1.4351851851851851</v>
      </c>
      <c r="K11">
        <v>2</v>
      </c>
    </row>
    <row r="12" spans="1:49">
      <c r="A12" s="202">
        <v>1.6585365853658538</v>
      </c>
      <c r="B12">
        <v>2</v>
      </c>
      <c r="D12" s="202">
        <v>1.4315789473684211</v>
      </c>
      <c r="E12">
        <v>4</v>
      </c>
      <c r="G12" s="274">
        <v>1.8630136986301369</v>
      </c>
      <c r="H12">
        <v>1</v>
      </c>
      <c r="J12" s="202">
        <v>1.4622641509433962</v>
      </c>
      <c r="K12">
        <v>2</v>
      </c>
    </row>
    <row r="13" spans="1:49">
      <c r="A13" s="201">
        <v>1.7662337662337662</v>
      </c>
      <c r="B13">
        <v>2</v>
      </c>
      <c r="D13" s="202">
        <v>1.5280898876404494</v>
      </c>
      <c r="E13">
        <v>2</v>
      </c>
      <c r="J13" s="202">
        <v>1.6145833333333335</v>
      </c>
      <c r="K13">
        <v>6</v>
      </c>
    </row>
    <row r="14" spans="1:49">
      <c r="D14" s="202">
        <v>1.6489361702127658</v>
      </c>
      <c r="E14">
        <v>5</v>
      </c>
      <c r="J14" s="201">
        <v>1.7662337662337662</v>
      </c>
      <c r="K14">
        <v>1</v>
      </c>
    </row>
    <row r="15" spans="1:49">
      <c r="D15" s="201">
        <v>1.7</v>
      </c>
      <c r="E15">
        <v>2</v>
      </c>
      <c r="J15" s="201">
        <v>1.8630136986301369</v>
      </c>
      <c r="K15">
        <v>1</v>
      </c>
    </row>
    <row r="16" spans="1:49">
      <c r="D16" s="201">
        <v>1.7894736842105263</v>
      </c>
      <c r="E16">
        <v>1</v>
      </c>
    </row>
    <row r="17" spans="1:29">
      <c r="D17" s="202">
        <v>1.8888888888888888</v>
      </c>
      <c r="E17">
        <v>1</v>
      </c>
    </row>
    <row r="18" spans="1:29">
      <c r="D18" s="201">
        <v>2.0923076923076924</v>
      </c>
      <c r="E18">
        <v>1</v>
      </c>
    </row>
    <row r="22" spans="1:29">
      <c r="A22" t="s">
        <v>198</v>
      </c>
      <c r="B22" s="327">
        <f>MAX(A$3:A$26)</f>
        <v>1.7662337662337662</v>
      </c>
      <c r="D22" t="s">
        <v>198</v>
      </c>
      <c r="E22">
        <v>2.0923076923076924</v>
      </c>
      <c r="G22" t="s">
        <v>198</v>
      </c>
      <c r="H22" s="327">
        <v>1.8630136986301369</v>
      </c>
      <c r="J22" t="s">
        <v>198</v>
      </c>
      <c r="K22">
        <v>1.8630136986301369</v>
      </c>
      <c r="M22" t="s">
        <v>198</v>
      </c>
      <c r="N22">
        <v>3.4871794871794872</v>
      </c>
      <c r="P22" t="s">
        <v>198</v>
      </c>
      <c r="Q22">
        <v>2.1587301587301586</v>
      </c>
      <c r="S22" t="s">
        <v>198</v>
      </c>
      <c r="T22">
        <v>2.3859649122807016</v>
      </c>
      <c r="V22" t="s">
        <v>198</v>
      </c>
      <c r="W22" s="327">
        <v>1.7894736842105263</v>
      </c>
      <c r="Y22" t="s">
        <v>198</v>
      </c>
      <c r="Z22">
        <v>1.7</v>
      </c>
      <c r="AB22" t="s">
        <v>198</v>
      </c>
      <c r="AC22" s="327">
        <v>2.0394736842105265</v>
      </c>
    </row>
    <row r="23" spans="1:29">
      <c r="A23" t="s">
        <v>197</v>
      </c>
      <c r="B23" s="327">
        <f>MIN(A$3:A$26)</f>
        <v>0.75980392156862753</v>
      </c>
      <c r="D23" t="s">
        <v>197</v>
      </c>
      <c r="E23">
        <v>0.63524590163934425</v>
      </c>
      <c r="G23" t="s">
        <v>197</v>
      </c>
      <c r="H23" s="327">
        <v>0.8908045977011495</v>
      </c>
      <c r="J23" t="s">
        <v>197</v>
      </c>
      <c r="K23">
        <v>0.39882697947214074</v>
      </c>
      <c r="M23" t="s">
        <v>197</v>
      </c>
      <c r="N23">
        <v>0.71100917431192656</v>
      </c>
      <c r="P23" t="s">
        <v>197</v>
      </c>
      <c r="Q23">
        <v>0.5535714285714286</v>
      </c>
      <c r="S23" t="s">
        <v>197</v>
      </c>
      <c r="T23">
        <v>0.72429906542056077</v>
      </c>
      <c r="V23" t="s">
        <v>197</v>
      </c>
      <c r="W23" s="327">
        <v>1.1231884057971013</v>
      </c>
      <c r="Y23" t="s">
        <v>197</v>
      </c>
      <c r="Z23">
        <v>0.7989690721649485</v>
      </c>
      <c r="AB23" t="s">
        <v>197</v>
      </c>
      <c r="AC23" s="327">
        <v>0.58270676691729317</v>
      </c>
    </row>
    <row r="24" spans="1:29">
      <c r="A24" t="s">
        <v>195</v>
      </c>
      <c r="B24" s="327">
        <f>MEDIAN(A$3:A$26)</f>
        <v>1.3362068965517242</v>
      </c>
      <c r="D24" t="s">
        <v>195</v>
      </c>
      <c r="E24">
        <v>1.2109375</v>
      </c>
      <c r="G24" t="s">
        <v>195</v>
      </c>
      <c r="H24" s="327">
        <v>1.3596491228070176</v>
      </c>
      <c r="J24" t="s">
        <v>195</v>
      </c>
      <c r="K24">
        <v>1.2400793650793651</v>
      </c>
      <c r="M24" t="s">
        <v>195</v>
      </c>
      <c r="N24">
        <v>1.2767553356016084</v>
      </c>
      <c r="P24" t="s">
        <v>195</v>
      </c>
      <c r="Q24">
        <v>1.2602459016393444</v>
      </c>
      <c r="S24" t="s">
        <v>195</v>
      </c>
      <c r="T24">
        <v>1.3135593220338981</v>
      </c>
      <c r="V24" t="s">
        <v>195</v>
      </c>
      <c r="W24" s="327">
        <v>1.492445054945055</v>
      </c>
      <c r="Y24" t="s">
        <v>195</v>
      </c>
      <c r="Z24">
        <v>1.3599999999999999</v>
      </c>
      <c r="AB24" t="s">
        <v>195</v>
      </c>
      <c r="AC24" s="327">
        <v>1.3219496021220158</v>
      </c>
    </row>
    <row r="25" spans="1:29">
      <c r="A25" t="s">
        <v>232</v>
      </c>
      <c r="B25" s="327">
        <f>AVERAGE(A$3:A$26)</f>
        <v>1.3067163390081979</v>
      </c>
      <c r="D25" t="s">
        <v>232</v>
      </c>
      <c r="E25" s="327">
        <v>1.2529991287054962</v>
      </c>
      <c r="G25" t="s">
        <v>232</v>
      </c>
      <c r="H25" s="327">
        <v>1.3268087833369044</v>
      </c>
      <c r="J25" t="s">
        <v>232</v>
      </c>
      <c r="K25">
        <v>1.2263060395366139</v>
      </c>
      <c r="M25" t="s">
        <v>232</v>
      </c>
      <c r="N25">
        <v>1.3147909502081827</v>
      </c>
      <c r="P25" t="s">
        <v>232</v>
      </c>
      <c r="Q25">
        <v>1.255411625788561</v>
      </c>
      <c r="S25" t="s">
        <v>232</v>
      </c>
      <c r="T25">
        <v>1.3835272648597579</v>
      </c>
      <c r="V25" t="s">
        <v>232</v>
      </c>
      <c r="W25" s="327">
        <v>1.4614905807326422</v>
      </c>
      <c r="Y25" t="s">
        <v>232</v>
      </c>
      <c r="Z25">
        <v>1.3369313013505952</v>
      </c>
      <c r="AB25" t="s">
        <v>232</v>
      </c>
      <c r="AC25" s="327">
        <v>1.2858030061754682</v>
      </c>
    </row>
    <row r="26" spans="1:29">
      <c r="A26" s="327" t="s">
        <v>194</v>
      </c>
      <c r="B26" s="327">
        <f>SUM(B4:B20)</f>
        <v>43</v>
      </c>
      <c r="D26" s="327" t="s">
        <v>194</v>
      </c>
      <c r="E26" s="327">
        <f>SUM(E4:E20)</f>
        <v>46</v>
      </c>
      <c r="G26" s="327" t="s">
        <v>194</v>
      </c>
      <c r="H26" s="327">
        <f>SUM(H4:H20)</f>
        <v>31</v>
      </c>
      <c r="J26" s="327" t="s">
        <v>194</v>
      </c>
      <c r="K26" s="327">
        <f>SUM(K4:K20)</f>
        <v>37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4:Y30"/>
  <sheetViews>
    <sheetView tabSelected="1" zoomScale="70" zoomScaleNormal="70" workbookViewId="0">
      <selection activeCell="I28" sqref="I28"/>
    </sheetView>
  </sheetViews>
  <sheetFormatPr defaultRowHeight="15"/>
  <sheetData>
    <row r="4" spans="1:24" ht="15.75" thickBot="1"/>
    <row r="5" spans="1:24" ht="30.75" thickBot="1">
      <c r="A5" s="3"/>
      <c r="B5" s="537" t="s">
        <v>53</v>
      </c>
      <c r="C5" s="538"/>
      <c r="D5" s="538"/>
      <c r="E5" s="538"/>
      <c r="F5" s="538"/>
      <c r="G5" s="538"/>
      <c r="H5" s="538"/>
      <c r="I5" s="583"/>
      <c r="J5" s="502" t="s">
        <v>158</v>
      </c>
      <c r="K5" s="584" t="s">
        <v>23</v>
      </c>
      <c r="L5" s="585"/>
      <c r="M5" s="585"/>
      <c r="N5" s="585"/>
      <c r="O5" s="585"/>
      <c r="P5" s="585"/>
      <c r="Q5" s="585"/>
      <c r="R5" s="585"/>
      <c r="S5" s="585"/>
      <c r="T5" s="585"/>
      <c r="U5" s="585"/>
      <c r="V5" s="585"/>
      <c r="W5" s="585"/>
      <c r="X5" s="586"/>
    </row>
    <row r="6" spans="1:24" ht="45.75" thickBot="1">
      <c r="A6" s="56" t="s">
        <v>16</v>
      </c>
      <c r="B6" s="52" t="s">
        <v>54</v>
      </c>
      <c r="C6" s="119" t="s">
        <v>55</v>
      </c>
      <c r="D6" s="119" t="s">
        <v>56</v>
      </c>
      <c r="E6" s="120" t="s">
        <v>57</v>
      </c>
      <c r="F6" s="55" t="s">
        <v>58</v>
      </c>
      <c r="G6" s="119" t="s">
        <v>59</v>
      </c>
      <c r="H6" s="119" t="s">
        <v>60</v>
      </c>
      <c r="I6" s="54" t="s">
        <v>61</v>
      </c>
      <c r="J6" s="55" t="s">
        <v>159</v>
      </c>
      <c r="K6" s="291" t="s">
        <v>62</v>
      </c>
      <c r="L6" s="292" t="s">
        <v>31</v>
      </c>
      <c r="M6" s="292" t="s">
        <v>63</v>
      </c>
      <c r="N6" s="292" t="s">
        <v>27</v>
      </c>
      <c r="O6" s="292" t="s">
        <v>64</v>
      </c>
      <c r="P6" s="292" t="s">
        <v>21</v>
      </c>
      <c r="Q6" s="292" t="s">
        <v>28</v>
      </c>
      <c r="R6" s="292" t="s">
        <v>30</v>
      </c>
      <c r="S6" s="292" t="s">
        <v>50</v>
      </c>
      <c r="T6" s="292" t="s">
        <v>22</v>
      </c>
      <c r="U6" s="292" t="s">
        <v>29</v>
      </c>
      <c r="V6" s="292" t="s">
        <v>24</v>
      </c>
      <c r="W6" s="292" t="s">
        <v>25</v>
      </c>
      <c r="X6" s="293" t="s">
        <v>26</v>
      </c>
    </row>
    <row r="7" spans="1:24">
      <c r="A7" s="518" t="s">
        <v>2</v>
      </c>
      <c r="B7" s="519">
        <f>'A-Video Analysis Form 051108'!B7</f>
        <v>17</v>
      </c>
      <c r="C7" s="520">
        <f>'A-Video Analysis Form 051108'!C7</f>
        <v>17</v>
      </c>
      <c r="D7" s="520">
        <f>'B-Video Analysis Form 051108'!B7</f>
        <v>51</v>
      </c>
      <c r="E7" s="520">
        <f>'B-Video Analysis Form 051108'!C7</f>
        <v>28</v>
      </c>
      <c r="F7" s="520">
        <f>'C-Video Analysis Form 051108'!B7</f>
        <v>14</v>
      </c>
      <c r="G7" s="520">
        <f>'C-Video Analysis Form 051108'!C7</f>
        <v>20</v>
      </c>
      <c r="H7" s="520">
        <f>'B-Video Analysis Form 051108'!D7</f>
        <v>4</v>
      </c>
      <c r="I7" s="521">
        <f>'B-Video Analysis Form 051108'!E7</f>
        <v>5</v>
      </c>
      <c r="J7" s="522">
        <f>SUM(B7,D7,F7,H7)</f>
        <v>86</v>
      </c>
      <c r="K7" s="519">
        <f t="shared" ref="K7:K20" si="0">E7-T7-W7</f>
        <v>17</v>
      </c>
      <c r="L7" s="520">
        <f>'B-Video Analysis Form 051108'!M7</f>
        <v>0</v>
      </c>
      <c r="M7" s="520">
        <f>'C-Video Analysis Form 051108'!D7</f>
        <v>2</v>
      </c>
      <c r="N7" s="520">
        <f>'B-Video Analysis Form 051108'!I7</f>
        <v>1</v>
      </c>
      <c r="O7" s="520">
        <f t="shared" ref="O7:O20" si="1">D7-P7-Q7</f>
        <v>33</v>
      </c>
      <c r="P7" s="520">
        <f>'C-Video Analysis Form 051108'!F7</f>
        <v>18</v>
      </c>
      <c r="Q7" s="520">
        <f>'B-Video Analysis Form 051108'!J7</f>
        <v>0</v>
      </c>
      <c r="R7" s="520">
        <f>'B-Video Analysis Form 051108'!L7</f>
        <v>0</v>
      </c>
      <c r="S7" s="520">
        <f>'C-Video Analysis Form 051108'!E7</f>
        <v>1</v>
      </c>
      <c r="T7" s="520">
        <f>'C-Video Analysis Form 051108'!G7</f>
        <v>10</v>
      </c>
      <c r="U7" s="520">
        <f>'B-Video Analysis Form 051108'!K7</f>
        <v>3</v>
      </c>
      <c r="V7" s="520">
        <f>'Overall Analysis Form 051108'!F7</f>
        <v>14</v>
      </c>
      <c r="W7" s="520">
        <f>'B-Video Analysis Form 051108'!G7</f>
        <v>1</v>
      </c>
      <c r="X7" s="521">
        <f>'B-Video Analysis Form 051108'!H7</f>
        <v>1</v>
      </c>
    </row>
    <row r="8" spans="1:24">
      <c r="A8" s="39" t="s">
        <v>3</v>
      </c>
      <c r="B8" s="32">
        <f>'A-Video Analysis Form 051108'!B8</f>
        <v>125</v>
      </c>
      <c r="C8" s="31">
        <f>'A-Video Analysis Form 051108'!C8</f>
        <v>135</v>
      </c>
      <c r="D8" s="31">
        <f>'B-Video Analysis Form 051108'!B8</f>
        <v>142</v>
      </c>
      <c r="E8" s="31">
        <f>'B-Video Analysis Form 051108'!C8</f>
        <v>65</v>
      </c>
      <c r="F8" s="31">
        <f>'C-Video Analysis Form 051108'!B8</f>
        <v>42</v>
      </c>
      <c r="G8" s="31">
        <f>'C-Video Analysis Form 051108'!C8</f>
        <v>79</v>
      </c>
      <c r="H8" s="31">
        <f>'B-Video Analysis Form 051108'!D8</f>
        <v>17</v>
      </c>
      <c r="I8" s="30">
        <f>'B-Video Analysis Form 051108'!E8</f>
        <v>22</v>
      </c>
      <c r="J8" s="41">
        <f t="shared" ref="J8:J20" si="2">SUM(B8,D8,F8,H8)</f>
        <v>326</v>
      </c>
      <c r="K8" s="244">
        <f t="shared" si="0"/>
        <v>33</v>
      </c>
      <c r="L8" s="168">
        <f>'B-Video Analysis Form 051108'!M8</f>
        <v>19</v>
      </c>
      <c r="M8" s="168">
        <f>'C-Video Analysis Form 051108'!D8</f>
        <v>13</v>
      </c>
      <c r="N8" s="168">
        <f>'B-Video Analysis Form 051108'!I8</f>
        <v>7</v>
      </c>
      <c r="O8" s="168">
        <f t="shared" si="1"/>
        <v>83</v>
      </c>
      <c r="P8" s="168">
        <f>'C-Video Analysis Form 051108'!F8</f>
        <v>53</v>
      </c>
      <c r="Q8" s="168">
        <f>'B-Video Analysis Form 051108'!J8</f>
        <v>6</v>
      </c>
      <c r="R8" s="168">
        <f>'B-Video Analysis Form 051108'!L8</f>
        <v>6</v>
      </c>
      <c r="S8" s="168">
        <f>'C-Video Analysis Form 051108'!E8</f>
        <v>6</v>
      </c>
      <c r="T8" s="168">
        <f>'C-Video Analysis Form 051108'!G8</f>
        <v>30</v>
      </c>
      <c r="U8" s="168">
        <f>'B-Video Analysis Form 051108'!K8</f>
        <v>6</v>
      </c>
      <c r="V8" s="168">
        <f>'B-Video Analysis Form 051108'!F8</f>
        <v>7</v>
      </c>
      <c r="W8" s="168">
        <f>'B-Video Analysis Form 051108'!G8</f>
        <v>2</v>
      </c>
      <c r="X8" s="245">
        <f>'B-Video Analysis Form 051108'!H8</f>
        <v>7</v>
      </c>
    </row>
    <row r="9" spans="1:24">
      <c r="A9" s="39" t="s">
        <v>4</v>
      </c>
      <c r="B9" s="32">
        <f>'A-Video Analysis Form 051108'!B9</f>
        <v>56</v>
      </c>
      <c r="C9" s="31">
        <f>'A-Video Analysis Form 051108'!C9</f>
        <v>161</v>
      </c>
      <c r="D9" s="31">
        <f>'B-Video Analysis Form 051108'!B9</f>
        <v>195</v>
      </c>
      <c r="E9" s="31">
        <f>'B-Video Analysis Form 051108'!C9</f>
        <v>96</v>
      </c>
      <c r="F9" s="31">
        <f>'C-Video Analysis Form 051108'!B9</f>
        <v>74</v>
      </c>
      <c r="G9" s="31">
        <f>'C-Video Analysis Form 051108'!C9</f>
        <v>72</v>
      </c>
      <c r="H9" s="31">
        <f>'B-Video Analysis Form 051108'!D9</f>
        <v>36</v>
      </c>
      <c r="I9" s="30">
        <f>'B-Video Analysis Form 051108'!E9</f>
        <v>38</v>
      </c>
      <c r="J9" s="41">
        <f t="shared" si="2"/>
        <v>361</v>
      </c>
      <c r="K9" s="244">
        <f t="shared" si="0"/>
        <v>45</v>
      </c>
      <c r="L9" s="168">
        <f>'B-Video Analysis Form 051108'!M9</f>
        <v>7</v>
      </c>
      <c r="M9" s="168">
        <f>'C-Video Analysis Form 051108'!D9</f>
        <v>2</v>
      </c>
      <c r="N9" s="168">
        <f>'B-Video Analysis Form 051108'!I9</f>
        <v>15</v>
      </c>
      <c r="O9" s="168">
        <f t="shared" si="1"/>
        <v>135</v>
      </c>
      <c r="P9" s="168">
        <f>'C-Video Analysis Form 051108'!F9</f>
        <v>47</v>
      </c>
      <c r="Q9" s="168">
        <f>'B-Video Analysis Form 051108'!J9</f>
        <v>13</v>
      </c>
      <c r="R9" s="168">
        <f>'B-Video Analysis Form 051108'!L9</f>
        <v>4</v>
      </c>
      <c r="S9" s="168">
        <f>'C-Video Analysis Form 051108'!E9</f>
        <v>13</v>
      </c>
      <c r="T9" s="168">
        <f>'C-Video Analysis Form 051108'!G9</f>
        <v>46</v>
      </c>
      <c r="U9" s="168">
        <f>'B-Video Analysis Form 051108'!K9</f>
        <v>9</v>
      </c>
      <c r="V9" s="168">
        <f>'B-Video Analysis Form 051108'!F9</f>
        <v>19</v>
      </c>
      <c r="W9" s="168">
        <f>'B-Video Analysis Form 051108'!G9</f>
        <v>5</v>
      </c>
      <c r="X9" s="245">
        <f>'B-Video Analysis Form 051108'!H9</f>
        <v>9</v>
      </c>
    </row>
    <row r="10" spans="1:24">
      <c r="A10" s="306" t="s">
        <v>5</v>
      </c>
      <c r="B10" s="244">
        <f>'A-Video Analysis Form 051108'!B10</f>
        <v>112</v>
      </c>
      <c r="C10" s="168">
        <f>'A-Video Analysis Form 051108'!C10</f>
        <v>130</v>
      </c>
      <c r="D10" s="168">
        <f>'B-Video Analysis Form 051108'!B10</f>
        <v>186</v>
      </c>
      <c r="E10" s="168">
        <f>'B-Video Analysis Form 051108'!C10</f>
        <v>137</v>
      </c>
      <c r="F10" s="168">
        <f>'C-Video Analysis Form 051108'!B10</f>
        <v>79</v>
      </c>
      <c r="G10" s="168">
        <f>'C-Video Analysis Form 051108'!C10</f>
        <v>82</v>
      </c>
      <c r="H10" s="168">
        <f>'B-Video Analysis Form 051108'!D10</f>
        <v>43</v>
      </c>
      <c r="I10" s="245">
        <f>'B-Video Analysis Form 051108'!E10</f>
        <v>66</v>
      </c>
      <c r="J10" s="307">
        <f t="shared" si="2"/>
        <v>420</v>
      </c>
      <c r="K10" s="244">
        <f t="shared" si="0"/>
        <v>88</v>
      </c>
      <c r="L10" s="168">
        <f>'B-Video Analysis Form 051108'!M10</f>
        <v>2</v>
      </c>
      <c r="M10" s="168">
        <f>'C-Video Analysis Form 051108'!D10</f>
        <v>13</v>
      </c>
      <c r="N10" s="168">
        <f>'B-Video Analysis Form 051108'!I10</f>
        <v>21</v>
      </c>
      <c r="O10" s="168">
        <f t="shared" si="1"/>
        <v>136</v>
      </c>
      <c r="P10" s="168">
        <f>'C-Video Analysis Form 051108'!F10</f>
        <v>39</v>
      </c>
      <c r="Q10" s="168">
        <f>'B-Video Analysis Form 051108'!J10</f>
        <v>11</v>
      </c>
      <c r="R10" s="168">
        <f>'B-Video Analysis Form 051108'!L10</f>
        <v>4</v>
      </c>
      <c r="S10" s="168">
        <f>'C-Video Analysis Form 051108'!E10</f>
        <v>12</v>
      </c>
      <c r="T10" s="168">
        <f>'C-Video Analysis Form 051108'!G10</f>
        <v>36</v>
      </c>
      <c r="U10" s="168">
        <f>'B-Video Analysis Form 051108'!K10</f>
        <v>21</v>
      </c>
      <c r="V10" s="168">
        <f>'B-Video Analysis Form 051108'!F10</f>
        <v>11</v>
      </c>
      <c r="W10" s="168">
        <f>'B-Video Analysis Form 051108'!G10</f>
        <v>13</v>
      </c>
      <c r="X10" s="245">
        <f>'B-Video Analysis Form 051108'!H10</f>
        <v>14</v>
      </c>
    </row>
    <row r="11" spans="1:24">
      <c r="A11" s="39" t="s">
        <v>6</v>
      </c>
      <c r="B11" s="32">
        <f>'A-Video Analysis Form 051108'!B11</f>
        <v>125</v>
      </c>
      <c r="C11" s="31">
        <f>'A-Video Analysis Form 051108'!C11</f>
        <v>121</v>
      </c>
      <c r="D11" s="31">
        <f>'B-Video Analysis Form 051108'!B11</f>
        <v>166</v>
      </c>
      <c r="E11" s="31">
        <f>'B-Video Analysis Form 051108'!C11</f>
        <v>155</v>
      </c>
      <c r="F11" s="31">
        <f>'C-Video Analysis Form 051108'!B11</f>
        <v>82</v>
      </c>
      <c r="G11" s="31">
        <f>'C-Video Analysis Form 051108'!C11</f>
        <v>81</v>
      </c>
      <c r="H11" s="31">
        <f>'B-Video Analysis Form 051108'!D11</f>
        <v>50</v>
      </c>
      <c r="I11" s="30">
        <f>'B-Video Analysis Form 051108'!E11</f>
        <v>54</v>
      </c>
      <c r="J11" s="41">
        <f t="shared" si="2"/>
        <v>423</v>
      </c>
      <c r="K11" s="244">
        <f t="shared" si="0"/>
        <v>112</v>
      </c>
      <c r="L11" s="168">
        <f>'B-Video Analysis Form 051108'!M11</f>
        <v>28</v>
      </c>
      <c r="M11" s="168">
        <f>'C-Video Analysis Form 051108'!D11</f>
        <v>6</v>
      </c>
      <c r="N11" s="168">
        <f>'B-Video Analysis Form 051108'!I11</f>
        <v>30</v>
      </c>
      <c r="O11" s="168">
        <f t="shared" si="1"/>
        <v>113</v>
      </c>
      <c r="P11" s="168">
        <f>'C-Video Analysis Form 051108'!F11</f>
        <v>43</v>
      </c>
      <c r="Q11" s="168">
        <f>'B-Video Analysis Form 051108'!J11</f>
        <v>10</v>
      </c>
      <c r="R11" s="168">
        <f>'B-Video Analysis Form 051108'!L11</f>
        <v>41</v>
      </c>
      <c r="S11" s="168">
        <f>'C-Video Analysis Form 051108'!E11</f>
        <v>13</v>
      </c>
      <c r="T11" s="168">
        <f>'C-Video Analysis Form 051108'!G11</f>
        <v>29</v>
      </c>
      <c r="U11" s="168">
        <f>'B-Video Analysis Form 051108'!K11</f>
        <v>12</v>
      </c>
      <c r="V11" s="168">
        <f>'B-Video Analysis Form 051108'!F11</f>
        <v>24</v>
      </c>
      <c r="W11" s="168">
        <f>'B-Video Analysis Form 051108'!G11</f>
        <v>14</v>
      </c>
      <c r="X11" s="245">
        <f>'B-Video Analysis Form 051108'!H11</f>
        <v>10</v>
      </c>
    </row>
    <row r="12" spans="1:24">
      <c r="A12" s="39" t="s">
        <v>7</v>
      </c>
      <c r="B12" s="32">
        <f>'A-Video Analysis Form 051108'!B12</f>
        <v>153</v>
      </c>
      <c r="C12" s="31">
        <f>'A-Video Analysis Form 051108'!C12</f>
        <v>124</v>
      </c>
      <c r="D12" s="31">
        <f>'B-Video Analysis Form 051108'!B12</f>
        <v>175</v>
      </c>
      <c r="E12" s="31">
        <f>'B-Video Analysis Form 051108'!C12</f>
        <v>170</v>
      </c>
      <c r="F12" s="31">
        <f>'C-Video Analysis Form 051108'!B12</f>
        <v>71</v>
      </c>
      <c r="G12" s="31">
        <f>'C-Video Analysis Form 051108'!C12</f>
        <v>63</v>
      </c>
      <c r="H12" s="31">
        <f>'B-Video Analysis Form 051108'!D12</f>
        <v>31</v>
      </c>
      <c r="I12" s="30">
        <f>'B-Video Analysis Form 051108'!E12</f>
        <v>52</v>
      </c>
      <c r="J12" s="41">
        <f t="shared" si="2"/>
        <v>430</v>
      </c>
      <c r="K12" s="244">
        <f t="shared" si="0"/>
        <v>119</v>
      </c>
      <c r="L12" s="168">
        <f>'B-Video Analysis Form 051108'!M12</f>
        <v>18</v>
      </c>
      <c r="M12" s="168">
        <f>'C-Video Analysis Form 051108'!D12</f>
        <v>11</v>
      </c>
      <c r="N12" s="168">
        <f>'B-Video Analysis Form 051108'!I12</f>
        <v>26</v>
      </c>
      <c r="O12" s="168">
        <f t="shared" si="1"/>
        <v>124</v>
      </c>
      <c r="P12" s="168">
        <f>'C-Video Analysis Form 051108'!F12</f>
        <v>45</v>
      </c>
      <c r="Q12" s="168">
        <f>'B-Video Analysis Form 051108'!J12</f>
        <v>6</v>
      </c>
      <c r="R12" s="168">
        <f>'B-Video Analysis Form 051108'!L12</f>
        <v>6</v>
      </c>
      <c r="S12" s="168">
        <f>'C-Video Analysis Form 051108'!E12</f>
        <v>7</v>
      </c>
      <c r="T12" s="168">
        <f>'C-Video Analysis Form 051108'!G12</f>
        <v>42</v>
      </c>
      <c r="U12" s="168">
        <f>'B-Video Analysis Form 051108'!K12</f>
        <v>16</v>
      </c>
      <c r="V12" s="168">
        <f>'B-Video Analysis Form 051108'!F12</f>
        <v>12</v>
      </c>
      <c r="W12" s="168">
        <f>'B-Video Analysis Form 051108'!G12</f>
        <v>9</v>
      </c>
      <c r="X12" s="245">
        <f>'B-Video Analysis Form 051108'!H12</f>
        <v>7</v>
      </c>
    </row>
    <row r="13" spans="1:24">
      <c r="A13" s="306" t="s">
        <v>8</v>
      </c>
      <c r="B13" s="244">
        <f>'A-Video Analysis Form 051108'!B13</f>
        <v>230</v>
      </c>
      <c r="C13" s="168">
        <f>'A-Video Analysis Form 051108'!C13</f>
        <v>98</v>
      </c>
      <c r="D13" s="168">
        <f>'B-Video Analysis Form 051108'!B13</f>
        <v>122</v>
      </c>
      <c r="E13" s="168">
        <f>'B-Video Analysis Form 051108'!C13</f>
        <v>264</v>
      </c>
      <c r="F13" s="168">
        <f>'C-Video Analysis Form 051108'!B13</f>
        <v>90</v>
      </c>
      <c r="G13" s="168">
        <f>'C-Video Analysis Form 051108'!C13</f>
        <v>61</v>
      </c>
      <c r="H13" s="168">
        <f>'B-Video Analysis Form 051108'!D13</f>
        <v>36</v>
      </c>
      <c r="I13" s="245">
        <f>'B-Video Analysis Form 051108'!E13</f>
        <v>61</v>
      </c>
      <c r="J13" s="307">
        <f t="shared" si="2"/>
        <v>478</v>
      </c>
      <c r="K13" s="244">
        <f t="shared" si="0"/>
        <v>198</v>
      </c>
      <c r="L13" s="168">
        <f>'B-Video Analysis Form 051108'!M13</f>
        <v>13</v>
      </c>
      <c r="M13" s="168">
        <f>'C-Video Analysis Form 051108'!D13</f>
        <v>6</v>
      </c>
      <c r="N13" s="168">
        <f>'B-Video Analysis Form 051108'!I13</f>
        <v>39</v>
      </c>
      <c r="O13" s="168">
        <f t="shared" si="1"/>
        <v>80</v>
      </c>
      <c r="P13" s="168">
        <f>'C-Video Analysis Form 051108'!F13</f>
        <v>33</v>
      </c>
      <c r="Q13" s="168">
        <f>'B-Video Analysis Form 051108'!J13</f>
        <v>9</v>
      </c>
      <c r="R13" s="168">
        <f>'B-Video Analysis Form 051108'!L13</f>
        <v>3</v>
      </c>
      <c r="S13" s="168">
        <f>'C-Video Analysis Form 051108'!E13</f>
        <v>13</v>
      </c>
      <c r="T13" s="168">
        <f>'C-Video Analysis Form 051108'!G13</f>
        <v>58</v>
      </c>
      <c r="U13" s="168">
        <f>'B-Video Analysis Form 051108'!K13</f>
        <v>14</v>
      </c>
      <c r="V13" s="168">
        <f>'B-Video Analysis Form 051108'!F13</f>
        <v>13</v>
      </c>
      <c r="W13" s="168">
        <f>'B-Video Analysis Form 051108'!G13</f>
        <v>8</v>
      </c>
      <c r="X13" s="245">
        <f>'B-Video Analysis Form 051108'!H13</f>
        <v>8</v>
      </c>
    </row>
    <row r="14" spans="1:24">
      <c r="A14" s="41" t="s">
        <v>9</v>
      </c>
      <c r="B14" s="32">
        <f>'A-Video Analysis Form 051108'!B14</f>
        <v>184</v>
      </c>
      <c r="C14" s="31">
        <f>'A-Video Analysis Form 051108'!C14</f>
        <v>178</v>
      </c>
      <c r="D14" s="31">
        <f>'B-Video Analysis Form 051108'!B14</f>
        <v>160</v>
      </c>
      <c r="E14" s="31">
        <f>'B-Video Analysis Form 051108'!C14</f>
        <v>176</v>
      </c>
      <c r="F14" s="31">
        <f>'C-Video Analysis Form 051108'!B14</f>
        <v>86</v>
      </c>
      <c r="G14" s="31">
        <f>'C-Video Analysis Form 051108'!C14</f>
        <v>67</v>
      </c>
      <c r="H14" s="31">
        <f>'B-Video Analysis Form 051108'!D14</f>
        <v>31</v>
      </c>
      <c r="I14" s="30">
        <f>'B-Video Analysis Form 051108'!E14</f>
        <v>49</v>
      </c>
      <c r="J14" s="41">
        <f t="shared" si="2"/>
        <v>461</v>
      </c>
      <c r="K14" s="244">
        <f t="shared" si="0"/>
        <v>138</v>
      </c>
      <c r="L14" s="168">
        <f>'B-Video Analysis Form 051108'!M14</f>
        <v>12</v>
      </c>
      <c r="M14" s="168">
        <f>'C-Video Analysis Form 051108'!D14</f>
        <v>7</v>
      </c>
      <c r="N14" s="168">
        <f>'B-Video Analysis Form 051108'!I14</f>
        <v>14</v>
      </c>
      <c r="O14" s="168">
        <f t="shared" si="1"/>
        <v>113</v>
      </c>
      <c r="P14" s="168">
        <f>'C-Video Analysis Form 051108'!F14</f>
        <v>37</v>
      </c>
      <c r="Q14" s="168">
        <f>'B-Video Analysis Form 051108'!J14</f>
        <v>10</v>
      </c>
      <c r="R14" s="168">
        <f>'B-Video Analysis Form 051108'!L14</f>
        <v>14</v>
      </c>
      <c r="S14" s="168">
        <f>'C-Video Analysis Form 051108'!E14</f>
        <v>12</v>
      </c>
      <c r="T14" s="168">
        <f>'C-Video Analysis Form 051108'!G14</f>
        <v>24</v>
      </c>
      <c r="U14" s="168">
        <f>'B-Video Analysis Form 051108'!K14</f>
        <v>15</v>
      </c>
      <c r="V14" s="168">
        <f>'B-Video Analysis Form 051108'!F14</f>
        <v>8</v>
      </c>
      <c r="W14" s="168">
        <f>'B-Video Analysis Form 051108'!G14</f>
        <v>14</v>
      </c>
      <c r="X14" s="245">
        <f>'B-Video Analysis Form 051108'!H14</f>
        <v>10</v>
      </c>
    </row>
    <row r="15" spans="1:24">
      <c r="A15" s="40" t="s">
        <v>10</v>
      </c>
      <c r="B15" s="32">
        <f>'A-Video Analysis Form 051108'!B15</f>
        <v>117</v>
      </c>
      <c r="C15" s="31">
        <f>'A-Video Analysis Form 051108'!C15</f>
        <v>167</v>
      </c>
      <c r="D15" s="31">
        <f>'B-Video Analysis Form 051108'!B15</f>
        <v>183</v>
      </c>
      <c r="E15" s="31">
        <f>'B-Video Analysis Form 051108'!C15</f>
        <v>124</v>
      </c>
      <c r="F15" s="31">
        <f>'C-Video Analysis Form 051108'!B15</f>
        <v>64</v>
      </c>
      <c r="G15" s="31">
        <f>'C-Video Analysis Form 051108'!C15</f>
        <v>81</v>
      </c>
      <c r="H15" s="31">
        <f>'B-Video Analysis Form 051108'!D15</f>
        <v>42</v>
      </c>
      <c r="I15" s="30">
        <f>'B-Video Analysis Form 051108'!E15</f>
        <v>32</v>
      </c>
      <c r="J15" s="41">
        <f t="shared" si="2"/>
        <v>406</v>
      </c>
      <c r="K15" s="244">
        <f t="shared" si="0"/>
        <v>99</v>
      </c>
      <c r="L15" s="168">
        <f>'B-Video Analysis Form 051108'!M15</f>
        <v>13</v>
      </c>
      <c r="M15" s="168">
        <f>'C-Video Analysis Form 051108'!D15</f>
        <v>3</v>
      </c>
      <c r="N15" s="168">
        <f>'B-Video Analysis Form 051108'!I15</f>
        <v>23</v>
      </c>
      <c r="O15" s="168">
        <f t="shared" si="1"/>
        <v>133</v>
      </c>
      <c r="P15" s="168">
        <f>'C-Video Analysis Form 051108'!F15</f>
        <v>46</v>
      </c>
      <c r="Q15" s="168">
        <f>'B-Video Analysis Form 051108'!J15</f>
        <v>4</v>
      </c>
      <c r="R15" s="168">
        <f>'B-Video Analysis Form 051108'!L15</f>
        <v>20</v>
      </c>
      <c r="S15" s="168">
        <f>'C-Video Analysis Form 051108'!E15</f>
        <v>10</v>
      </c>
      <c r="T15" s="168">
        <f>'C-Video Analysis Form 051108'!G15</f>
        <v>18</v>
      </c>
      <c r="U15" s="168">
        <f>'B-Video Analysis Form 051108'!K15</f>
        <v>5</v>
      </c>
      <c r="V15" s="168">
        <f>'B-Video Analysis Form 051108'!F15</f>
        <v>21</v>
      </c>
      <c r="W15" s="168">
        <f>'B-Video Analysis Form 051108'!G15</f>
        <v>7</v>
      </c>
      <c r="X15" s="245">
        <f>'B-Video Analysis Form 051108'!H15</f>
        <v>14</v>
      </c>
    </row>
    <row r="16" spans="1:24">
      <c r="A16" s="313" t="s">
        <v>11</v>
      </c>
      <c r="B16" s="244">
        <f>'A-Video Analysis Form 051108'!B16</f>
        <v>185</v>
      </c>
      <c r="C16" s="168">
        <f>'A-Video Analysis Form 051108'!C16</f>
        <v>147</v>
      </c>
      <c r="D16" s="168">
        <f>'B-Video Analysis Form 051108'!B16</f>
        <v>195</v>
      </c>
      <c r="E16" s="168">
        <f>'B-Video Analysis Form 051108'!C16</f>
        <v>193</v>
      </c>
      <c r="F16" s="168">
        <f>'C-Video Analysis Form 051108'!B16</f>
        <v>77</v>
      </c>
      <c r="G16" s="168">
        <f>'C-Video Analysis Form 051108'!C16</f>
        <v>82</v>
      </c>
      <c r="H16" s="168">
        <f>'B-Video Analysis Form 051108'!D16</f>
        <v>25</v>
      </c>
      <c r="I16" s="245">
        <f>'B-Video Analysis Form 051108'!E16</f>
        <v>58</v>
      </c>
      <c r="J16" s="307">
        <f t="shared" si="2"/>
        <v>482</v>
      </c>
      <c r="K16" s="244">
        <f t="shared" si="0"/>
        <v>152</v>
      </c>
      <c r="L16" s="168">
        <f>'B-Video Analysis Form 051108'!M16</f>
        <v>6</v>
      </c>
      <c r="M16" s="168">
        <f>'C-Video Analysis Form 051108'!D16</f>
        <v>5</v>
      </c>
      <c r="N16" s="168">
        <f>'B-Video Analysis Form 051108'!I16</f>
        <v>44</v>
      </c>
      <c r="O16" s="168">
        <f t="shared" si="1"/>
        <v>143</v>
      </c>
      <c r="P16" s="168">
        <f>'C-Video Analysis Form 051108'!F16</f>
        <v>50</v>
      </c>
      <c r="Q16" s="168">
        <f>'B-Video Analysis Form 051108'!J16</f>
        <v>2</v>
      </c>
      <c r="R16" s="168">
        <f>'B-Video Analysis Form 051108'!L16</f>
        <v>15</v>
      </c>
      <c r="S16" s="168">
        <f>'C-Video Analysis Form 051108'!E16</f>
        <v>7</v>
      </c>
      <c r="T16" s="168">
        <f>'C-Video Analysis Form 051108'!G16</f>
        <v>36</v>
      </c>
      <c r="U16" s="168">
        <f>'B-Video Analysis Form 051108'!K16</f>
        <v>12</v>
      </c>
      <c r="V16" s="168">
        <f>'B-Video Analysis Form 051108'!F16</f>
        <v>12</v>
      </c>
      <c r="W16" s="168">
        <f>'B-Video Analysis Form 051108'!G16</f>
        <v>5</v>
      </c>
      <c r="X16" s="245">
        <f>'B-Video Analysis Form 051108'!H16</f>
        <v>8</v>
      </c>
    </row>
    <row r="17" spans="1:25">
      <c r="A17" s="40" t="s">
        <v>12</v>
      </c>
      <c r="B17" s="32">
        <f>'A-Video Analysis Form 051108'!B17</f>
        <v>192</v>
      </c>
      <c r="C17" s="31">
        <f>'A-Video Analysis Form 051108'!C17</f>
        <v>184</v>
      </c>
      <c r="D17" s="31">
        <f>'B-Video Analysis Form 051108'!B17</f>
        <v>202</v>
      </c>
      <c r="E17" s="31">
        <f>'B-Video Analysis Form 051108'!C17</f>
        <v>163</v>
      </c>
      <c r="F17" s="31">
        <f>'C-Video Analysis Form 051108'!B17</f>
        <v>64</v>
      </c>
      <c r="G17" s="31">
        <f>'C-Video Analysis Form 051108'!C17</f>
        <v>95</v>
      </c>
      <c r="H17" s="31">
        <f>'B-Video Analysis Form 051108'!D17</f>
        <v>32</v>
      </c>
      <c r="I17" s="30">
        <f>'B-Video Analysis Form 051108'!E17</f>
        <v>34</v>
      </c>
      <c r="J17" s="41">
        <f t="shared" si="2"/>
        <v>490</v>
      </c>
      <c r="K17" s="244">
        <f t="shared" si="0"/>
        <v>123</v>
      </c>
      <c r="L17" s="168">
        <f>'B-Video Analysis Form 051108'!M17</f>
        <v>12</v>
      </c>
      <c r="M17" s="168">
        <f>'C-Video Analysis Form 051108'!D17</f>
        <v>7</v>
      </c>
      <c r="N17" s="168">
        <f>'B-Video Analysis Form 051108'!I17</f>
        <v>20</v>
      </c>
      <c r="O17" s="168">
        <f t="shared" si="1"/>
        <v>153</v>
      </c>
      <c r="P17" s="168">
        <f>'C-Video Analysis Form 051108'!F17</f>
        <v>48</v>
      </c>
      <c r="Q17" s="168">
        <f>'B-Video Analysis Form 051108'!J17</f>
        <v>1</v>
      </c>
      <c r="R17" s="168">
        <f>'B-Video Analysis Form 051108'!L17</f>
        <v>18</v>
      </c>
      <c r="S17" s="168">
        <f>'C-Video Analysis Form 051108'!E17</f>
        <v>9</v>
      </c>
      <c r="T17" s="168">
        <f>'C-Video Analysis Form 051108'!G17</f>
        <v>39</v>
      </c>
      <c r="U17" s="168">
        <f>'B-Video Analysis Form 051108'!K17</f>
        <v>9</v>
      </c>
      <c r="V17" s="168">
        <f>'B-Video Analysis Form 051108'!F17</f>
        <v>26</v>
      </c>
      <c r="W17" s="168">
        <f>'B-Video Analysis Form 051108'!G17</f>
        <v>1</v>
      </c>
      <c r="X17" s="245">
        <f>'B-Video Analysis Form 051108'!H17</f>
        <v>6</v>
      </c>
    </row>
    <row r="18" spans="1:25">
      <c r="A18" s="40" t="s">
        <v>13</v>
      </c>
      <c r="B18" s="32">
        <f>'A-Video Analysis Form 051108'!B18</f>
        <v>227</v>
      </c>
      <c r="C18" s="31">
        <f>'A-Video Analysis Form 051108'!C18</f>
        <v>155</v>
      </c>
      <c r="D18" s="31">
        <f>'B-Video Analysis Form 051108'!B18</f>
        <v>191</v>
      </c>
      <c r="E18" s="31">
        <f>'B-Video Analysis Form 051108'!C18</f>
        <v>240</v>
      </c>
      <c r="F18" s="31">
        <f>'C-Video Analysis Form 051108'!B18</f>
        <v>76</v>
      </c>
      <c r="G18" s="31">
        <f>'C-Video Analysis Form 051108'!C18</f>
        <v>98</v>
      </c>
      <c r="H18" s="31">
        <f>'B-Video Analysis Form 051108'!D18</f>
        <v>21</v>
      </c>
      <c r="I18" s="30">
        <f>'B-Video Analysis Form 051108'!E18</f>
        <v>37</v>
      </c>
      <c r="J18" s="41">
        <f t="shared" si="2"/>
        <v>515</v>
      </c>
      <c r="K18" s="244">
        <f t="shared" si="0"/>
        <v>180</v>
      </c>
      <c r="L18" s="168">
        <f>'B-Video Analysis Form 051108'!M18</f>
        <v>15</v>
      </c>
      <c r="M18" s="168">
        <f>'C-Video Analysis Form 051108'!D18</f>
        <v>8</v>
      </c>
      <c r="N18" s="168">
        <f>'B-Video Analysis Form 051108'!I18</f>
        <v>21</v>
      </c>
      <c r="O18" s="168">
        <f t="shared" si="1"/>
        <v>142</v>
      </c>
      <c r="P18" s="168">
        <f>'C-Video Analysis Form 051108'!F18</f>
        <v>46</v>
      </c>
      <c r="Q18" s="168">
        <f>'B-Video Analysis Form 051108'!J18</f>
        <v>3</v>
      </c>
      <c r="R18" s="168">
        <f>'B-Video Analysis Form 051108'!L18</f>
        <v>9</v>
      </c>
      <c r="S18" s="168">
        <f>'C-Video Analysis Form 051108'!E18</f>
        <v>7</v>
      </c>
      <c r="T18" s="168">
        <f>'C-Video Analysis Form 051108'!G18</f>
        <v>54</v>
      </c>
      <c r="U18" s="168">
        <f>'B-Video Analysis Form 051108'!K18</f>
        <v>12</v>
      </c>
      <c r="V18" s="168">
        <f>'B-Video Analysis Form 051108'!F18</f>
        <v>7</v>
      </c>
      <c r="W18" s="168">
        <f>'B-Video Analysis Form 051108'!G18</f>
        <v>6</v>
      </c>
      <c r="X18" s="245">
        <f>'B-Video Analysis Form 051108'!H18</f>
        <v>5</v>
      </c>
    </row>
    <row r="19" spans="1:25">
      <c r="A19" s="527" t="s">
        <v>14</v>
      </c>
      <c r="B19" s="523">
        <f>'A-Video Analysis Form 051108'!B19</f>
        <v>223</v>
      </c>
      <c r="C19" s="524">
        <f>'A-Video Analysis Form 051108'!C19</f>
        <v>108</v>
      </c>
      <c r="D19" s="524">
        <f>'B-Video Analysis Form 051108'!B19</f>
        <v>165</v>
      </c>
      <c r="E19" s="524">
        <f>'B-Video Analysis Form 051108'!C19</f>
        <v>242</v>
      </c>
      <c r="F19" s="524">
        <f>'C-Video Analysis Form 051108'!B19</f>
        <v>92</v>
      </c>
      <c r="G19" s="524">
        <f>'C-Video Analysis Form 051108'!C19</f>
        <v>102</v>
      </c>
      <c r="H19" s="524">
        <f>'B-Video Analysis Form 051108'!D19</f>
        <v>11</v>
      </c>
      <c r="I19" s="525">
        <f>'B-Video Analysis Form 051108'!E19</f>
        <v>40</v>
      </c>
      <c r="J19" s="526">
        <f t="shared" si="2"/>
        <v>491</v>
      </c>
      <c r="K19" s="523">
        <f t="shared" si="0"/>
        <v>200</v>
      </c>
      <c r="L19" s="524">
        <f>'B-Video Analysis Form 051108'!M19</f>
        <v>24</v>
      </c>
      <c r="M19" s="524">
        <f>'C-Video Analysis Form 051108'!D19</f>
        <v>9</v>
      </c>
      <c r="N19" s="524">
        <f>'B-Video Analysis Form 051108'!I19</f>
        <v>22</v>
      </c>
      <c r="O19" s="524">
        <f t="shared" si="1"/>
        <v>113</v>
      </c>
      <c r="P19" s="524">
        <f>'C-Video Analysis Form 051108'!F19</f>
        <v>47</v>
      </c>
      <c r="Q19" s="524">
        <f>'B-Video Analysis Form 051108'!J19</f>
        <v>5</v>
      </c>
      <c r="R19" s="524">
        <f>'B-Video Analysis Form 051108'!L19</f>
        <v>17</v>
      </c>
      <c r="S19" s="524">
        <f>'C-Video Analysis Form 051108'!E19</f>
        <v>9</v>
      </c>
      <c r="T19" s="524">
        <f>'C-Video Analysis Form 051108'!G19</f>
        <v>37</v>
      </c>
      <c r="U19" s="524">
        <f>'B-Video Analysis Form 051108'!K19</f>
        <v>11</v>
      </c>
      <c r="V19" s="524">
        <f>'B-Video Analysis Form 051108'!F19</f>
        <v>7</v>
      </c>
      <c r="W19" s="524">
        <f>'B-Video Analysis Form 051108'!G19</f>
        <v>5</v>
      </c>
      <c r="X19" s="525">
        <f>'B-Video Analysis Form 051108'!H19</f>
        <v>1</v>
      </c>
    </row>
    <row r="20" spans="1:25" ht="15.75" thickBot="1">
      <c r="A20" s="8" t="s">
        <v>15</v>
      </c>
      <c r="B20" s="117">
        <f>'A-Video Analysis Form 051108'!B20</f>
        <v>138</v>
      </c>
      <c r="C20" s="118">
        <f>'A-Video Analysis Form 051108'!C20</f>
        <v>127</v>
      </c>
      <c r="D20" s="118">
        <f>'B-Video Analysis Form 051108'!B20</f>
        <v>144</v>
      </c>
      <c r="E20" s="118">
        <f>'B-Video Analysis Form 051108'!C20</f>
        <v>116</v>
      </c>
      <c r="F20" s="118">
        <f>'C-Video Analysis Form 051108'!B20</f>
        <v>56</v>
      </c>
      <c r="G20" s="118">
        <f>'C-Video Analysis Form 051108'!C20</f>
        <v>57</v>
      </c>
      <c r="H20" s="118">
        <f>'B-Video Analysis Form 051108'!D20</f>
        <v>8</v>
      </c>
      <c r="I20" s="68">
        <f>'B-Video Analysis Form 051108'!E20</f>
        <v>12</v>
      </c>
      <c r="J20" s="125">
        <f t="shared" si="2"/>
        <v>346</v>
      </c>
      <c r="K20" s="290">
        <f t="shared" si="0"/>
        <v>94</v>
      </c>
      <c r="L20" s="294">
        <f>'B-Video Analysis Form 051108'!M20</f>
        <v>8</v>
      </c>
      <c r="M20" s="294">
        <f>'C-Video Analysis Form 051108'!D20</f>
        <v>4</v>
      </c>
      <c r="N20" s="294">
        <f>'B-Video Analysis Form 051108'!I20</f>
        <v>7</v>
      </c>
      <c r="O20" s="294">
        <f t="shared" si="1"/>
        <v>110</v>
      </c>
      <c r="P20" s="294">
        <f>'C-Video Analysis Form 051108'!F20</f>
        <v>33</v>
      </c>
      <c r="Q20" s="294">
        <f>'B-Video Analysis Form 051108'!J20</f>
        <v>1</v>
      </c>
      <c r="R20" s="294">
        <f>'B-Video Analysis Form 051108'!L20</f>
        <v>4</v>
      </c>
      <c r="S20" s="294">
        <f>'C-Video Analysis Form 051108'!E20</f>
        <v>17</v>
      </c>
      <c r="T20" s="294">
        <f>'C-Video Analysis Form 051108'!G20</f>
        <v>19</v>
      </c>
      <c r="U20" s="294">
        <f>'B-Video Analysis Form 051108'!K20</f>
        <v>4</v>
      </c>
      <c r="V20" s="294">
        <f>'B-Video Analysis Form 051108'!F20</f>
        <v>3</v>
      </c>
      <c r="W20" s="294">
        <f>'B-Video Analysis Form 051108'!G20</f>
        <v>3</v>
      </c>
      <c r="X20" s="295">
        <f>'B-Video Analysis Form 051108'!H20</f>
        <v>3</v>
      </c>
    </row>
    <row r="23" spans="1:25">
      <c r="A23" s="1" t="s">
        <v>361</v>
      </c>
      <c r="H23" s="1" t="s">
        <v>366</v>
      </c>
      <c r="O23" s="1" t="s">
        <v>367</v>
      </c>
      <c r="V23" s="1" t="s">
        <v>368</v>
      </c>
    </row>
    <row r="25" spans="1:25">
      <c r="A25" s="1"/>
      <c r="B25" s="1" t="s">
        <v>267</v>
      </c>
      <c r="C25" s="1" t="s">
        <v>364</v>
      </c>
      <c r="D25" s="1" t="s">
        <v>363</v>
      </c>
      <c r="E25" s="1" t="s">
        <v>365</v>
      </c>
      <c r="I25" s="1" t="s">
        <v>78</v>
      </c>
      <c r="J25" s="1" t="s">
        <v>77</v>
      </c>
      <c r="K25" s="1" t="s">
        <v>365</v>
      </c>
      <c r="L25" s="1"/>
      <c r="P25" s="1" t="s">
        <v>369</v>
      </c>
      <c r="Q25" s="1" t="s">
        <v>370</v>
      </c>
      <c r="R25" s="1" t="s">
        <v>267</v>
      </c>
      <c r="S25" s="1" t="s">
        <v>365</v>
      </c>
      <c r="W25" s="1" t="s">
        <v>78</v>
      </c>
      <c r="X25" s="1" t="s">
        <v>267</v>
      </c>
      <c r="Y25" s="1" t="s">
        <v>77</v>
      </c>
    </row>
    <row r="26" spans="1:25">
      <c r="A26" s="1" t="s">
        <v>362</v>
      </c>
      <c r="B26">
        <f>100*K7/B7</f>
        <v>100</v>
      </c>
      <c r="C26">
        <f>100*L7/B7</f>
        <v>0</v>
      </c>
      <c r="D26">
        <f>100*M7/B7</f>
        <v>11.764705882352942</v>
      </c>
      <c r="E26">
        <f>100*N7/B7</f>
        <v>5.882352941176471</v>
      </c>
      <c r="H26" s="1" t="s">
        <v>362</v>
      </c>
      <c r="I26">
        <f>100*O7/D7</f>
        <v>64.705882352941174</v>
      </c>
      <c r="J26">
        <f>100*P7/D7</f>
        <v>35.294117647058826</v>
      </c>
      <c r="K26">
        <f>100*Q7/D7</f>
        <v>0</v>
      </c>
      <c r="O26" s="1" t="s">
        <v>362</v>
      </c>
      <c r="P26">
        <f>100*R7/F7</f>
        <v>0</v>
      </c>
      <c r="Q26">
        <f>100*S7/F7</f>
        <v>7.1428571428571432</v>
      </c>
      <c r="R26">
        <f>100*T7/F7</f>
        <v>71.428571428571431</v>
      </c>
      <c r="S26">
        <f>100*U7/F7</f>
        <v>21.428571428571427</v>
      </c>
      <c r="V26" s="1" t="s">
        <v>362</v>
      </c>
      <c r="W26">
        <f>100*V7/H7</f>
        <v>350</v>
      </c>
      <c r="X26">
        <f>100*W7/H7</f>
        <v>25</v>
      </c>
      <c r="Y26">
        <f>100*X7/H7</f>
        <v>25</v>
      </c>
    </row>
    <row r="27" spans="1:25">
      <c r="A27" s="1" t="s">
        <v>251</v>
      </c>
      <c r="B27">
        <f>100*K10/B10</f>
        <v>78.571428571428569</v>
      </c>
      <c r="C27">
        <f>100*L10/B10</f>
        <v>1.7857142857142858</v>
      </c>
      <c r="D27">
        <f>100*M10/B10</f>
        <v>11.607142857142858</v>
      </c>
      <c r="E27">
        <f>100*N10/B10</f>
        <v>18.75</v>
      </c>
      <c r="H27" s="1" t="s">
        <v>251</v>
      </c>
      <c r="I27">
        <f>100*O10/D10</f>
        <v>73.118279569892479</v>
      </c>
      <c r="J27">
        <f>100*P10/D10</f>
        <v>20.967741935483872</v>
      </c>
      <c r="K27">
        <f>100*Q10/D10</f>
        <v>5.913978494623656</v>
      </c>
      <c r="O27" s="1" t="s">
        <v>251</v>
      </c>
      <c r="P27">
        <f>100*R10/F10</f>
        <v>5.0632911392405067</v>
      </c>
      <c r="Q27">
        <f>100*S10/F10</f>
        <v>15.189873417721518</v>
      </c>
      <c r="R27">
        <f>100*T10/F10</f>
        <v>45.569620253164558</v>
      </c>
      <c r="S27">
        <f>100*U10/F10</f>
        <v>26.582278481012658</v>
      </c>
      <c r="V27" s="1" t="s">
        <v>251</v>
      </c>
      <c r="W27">
        <f>100*V10/H10</f>
        <v>25.581395348837209</v>
      </c>
      <c r="X27">
        <f>100*W10/H10</f>
        <v>30.232558139534884</v>
      </c>
      <c r="Y27">
        <f>100*X10/H10</f>
        <v>32.558139534883722</v>
      </c>
    </row>
    <row r="28" spans="1:25">
      <c r="A28" s="528" t="s">
        <v>247</v>
      </c>
      <c r="B28">
        <f>100*K13/B13</f>
        <v>86.086956521739125</v>
      </c>
      <c r="C28">
        <f>100*L13/B13</f>
        <v>5.6521739130434785</v>
      </c>
      <c r="D28">
        <f>100*M13/B13</f>
        <v>2.6086956521739131</v>
      </c>
      <c r="E28">
        <f>100*N13/B13</f>
        <v>16.956521739130434</v>
      </c>
      <c r="H28" s="528" t="s">
        <v>247</v>
      </c>
      <c r="I28">
        <f>100*O13/D13</f>
        <v>65.573770491803273</v>
      </c>
      <c r="J28">
        <f>100*P13/D13</f>
        <v>27.049180327868854</v>
      </c>
      <c r="K28">
        <f>100*Q13/D13</f>
        <v>7.3770491803278686</v>
      </c>
      <c r="O28" s="528" t="s">
        <v>247</v>
      </c>
      <c r="P28">
        <f>100*R13/F13</f>
        <v>3.3333333333333335</v>
      </c>
      <c r="Q28">
        <f>100*S13/F13</f>
        <v>14.444444444444445</v>
      </c>
      <c r="R28">
        <f>100*T13/F13</f>
        <v>64.444444444444443</v>
      </c>
      <c r="S28">
        <f>100*U13/F13</f>
        <v>15.555555555555555</v>
      </c>
      <c r="V28" s="528" t="s">
        <v>247</v>
      </c>
      <c r="W28">
        <f>100*V13/H13</f>
        <v>36.111111111111114</v>
      </c>
      <c r="X28">
        <f>100*W13/H13</f>
        <v>22.222222222222221</v>
      </c>
      <c r="Y28">
        <f>100*X13/H13</f>
        <v>22.222222222222221</v>
      </c>
    </row>
    <row r="29" spans="1:25">
      <c r="A29" s="1" t="s">
        <v>244</v>
      </c>
      <c r="B29">
        <f>100*K16/B16</f>
        <v>82.162162162162161</v>
      </c>
      <c r="C29">
        <f>100*L16/B16</f>
        <v>3.2432432432432434</v>
      </c>
      <c r="D29">
        <f>100*M16/B16</f>
        <v>2.7027027027027026</v>
      </c>
      <c r="E29">
        <f>100*N16/B16</f>
        <v>23.783783783783782</v>
      </c>
      <c r="H29" s="1" t="s">
        <v>244</v>
      </c>
      <c r="I29">
        <f>100*O16/D16</f>
        <v>73.333333333333329</v>
      </c>
      <c r="J29">
        <f>100*P16/D16</f>
        <v>25.641025641025642</v>
      </c>
      <c r="K29">
        <f>100*Q16/D16</f>
        <v>1.0256410256410255</v>
      </c>
      <c r="O29" s="1" t="s">
        <v>244</v>
      </c>
      <c r="P29">
        <f>100*R16/F16</f>
        <v>19.480519480519479</v>
      </c>
      <c r="Q29">
        <f>100*S16/F16</f>
        <v>9.0909090909090917</v>
      </c>
      <c r="R29">
        <f>100*T16/F16</f>
        <v>46.753246753246756</v>
      </c>
      <c r="S29">
        <f>100*U16/F16</f>
        <v>15.584415584415584</v>
      </c>
      <c r="V29" s="1" t="s">
        <v>244</v>
      </c>
      <c r="W29">
        <f>100*V16/H16</f>
        <v>48</v>
      </c>
      <c r="X29">
        <f>100*W16/H16</f>
        <v>20</v>
      </c>
      <c r="Y29">
        <f>100*X16/H16</f>
        <v>32</v>
      </c>
    </row>
    <row r="30" spans="1:25">
      <c r="A30" s="1" t="s">
        <v>240</v>
      </c>
      <c r="B30">
        <f>100*K19/B19</f>
        <v>89.686098654708516</v>
      </c>
      <c r="C30">
        <f>100*L19/B19</f>
        <v>10.762331838565023</v>
      </c>
      <c r="D30">
        <f>100*M19/B19</f>
        <v>4.0358744394618835</v>
      </c>
      <c r="E30">
        <f>100*N19/B19</f>
        <v>9.8654708520179373</v>
      </c>
      <c r="H30" s="1" t="s">
        <v>240</v>
      </c>
      <c r="I30">
        <f>100*O19/D19</f>
        <v>68.484848484848484</v>
      </c>
      <c r="J30">
        <f>100*P19/D19</f>
        <v>28.484848484848484</v>
      </c>
      <c r="K30">
        <f>100*Q19/D19</f>
        <v>3.0303030303030303</v>
      </c>
      <c r="O30" s="1" t="s">
        <v>240</v>
      </c>
      <c r="P30">
        <f>100*R19/F19</f>
        <v>18.478260869565219</v>
      </c>
      <c r="Q30">
        <f>100*S19/F19</f>
        <v>9.7826086956521738</v>
      </c>
      <c r="R30">
        <f>100*T19/F19</f>
        <v>40.217391304347828</v>
      </c>
      <c r="S30">
        <f>100*U19/F19</f>
        <v>11.956521739130435</v>
      </c>
      <c r="V30" s="1" t="s">
        <v>240</v>
      </c>
      <c r="W30">
        <f>100*V19/H19</f>
        <v>63.636363636363633</v>
      </c>
      <c r="X30">
        <f>100*W19/H19</f>
        <v>45.454545454545453</v>
      </c>
      <c r="Y30">
        <f>100*X19/H19</f>
        <v>9.0909090909090917</v>
      </c>
    </row>
  </sheetData>
  <mergeCells count="2">
    <mergeCell ref="B5:I5"/>
    <mergeCell ref="K5:X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4:Y30"/>
  <sheetViews>
    <sheetView zoomScale="70" zoomScaleNormal="70" workbookViewId="0">
      <selection activeCell="U23" sqref="U23"/>
    </sheetView>
  </sheetViews>
  <sheetFormatPr defaultRowHeight="15"/>
  <sheetData>
    <row r="4" spans="1:24" ht="15.75" thickBot="1"/>
    <row r="5" spans="1:24" ht="30.75" thickBot="1">
      <c r="A5" s="3"/>
      <c r="B5" s="537" t="s">
        <v>53</v>
      </c>
      <c r="C5" s="538"/>
      <c r="D5" s="538"/>
      <c r="E5" s="538"/>
      <c r="F5" s="538"/>
      <c r="G5" s="538"/>
      <c r="H5" s="538"/>
      <c r="I5" s="583"/>
      <c r="J5" s="502" t="s">
        <v>158</v>
      </c>
      <c r="K5" s="584" t="s">
        <v>23</v>
      </c>
      <c r="L5" s="585"/>
      <c r="M5" s="585"/>
      <c r="N5" s="585"/>
      <c r="O5" s="585"/>
      <c r="P5" s="585"/>
      <c r="Q5" s="585"/>
      <c r="R5" s="585"/>
      <c r="S5" s="585"/>
      <c r="T5" s="585"/>
      <c r="U5" s="585"/>
      <c r="V5" s="585"/>
      <c r="W5" s="585"/>
      <c r="X5" s="586"/>
    </row>
    <row r="6" spans="1:24" ht="45.75" thickBot="1">
      <c r="A6" s="56" t="s">
        <v>16</v>
      </c>
      <c r="B6" s="52" t="s">
        <v>54</v>
      </c>
      <c r="C6" s="119" t="s">
        <v>55</v>
      </c>
      <c r="D6" s="119" t="s">
        <v>56</v>
      </c>
      <c r="E6" s="120" t="s">
        <v>57</v>
      </c>
      <c r="F6" s="55" t="s">
        <v>58</v>
      </c>
      <c r="G6" s="119" t="s">
        <v>59</v>
      </c>
      <c r="H6" s="119" t="s">
        <v>60</v>
      </c>
      <c r="I6" s="54" t="s">
        <v>61</v>
      </c>
      <c r="J6" s="55" t="s">
        <v>159</v>
      </c>
      <c r="K6" s="291" t="s">
        <v>62</v>
      </c>
      <c r="L6" s="292" t="s">
        <v>31</v>
      </c>
      <c r="M6" s="292" t="s">
        <v>63</v>
      </c>
      <c r="N6" s="292" t="s">
        <v>27</v>
      </c>
      <c r="O6" s="292" t="s">
        <v>64</v>
      </c>
      <c r="P6" s="292" t="s">
        <v>21</v>
      </c>
      <c r="Q6" s="292" t="s">
        <v>28</v>
      </c>
      <c r="R6" s="292" t="s">
        <v>30</v>
      </c>
      <c r="S6" s="292" t="s">
        <v>50</v>
      </c>
      <c r="T6" s="292" t="s">
        <v>22</v>
      </c>
      <c r="U6" s="292" t="s">
        <v>29</v>
      </c>
      <c r="V6" s="292" t="s">
        <v>24</v>
      </c>
      <c r="W6" s="119" t="s">
        <v>25</v>
      </c>
      <c r="X6" s="54" t="s">
        <v>26</v>
      </c>
    </row>
    <row r="7" spans="1:24" ht="15.75" thickBot="1">
      <c r="A7" s="296" t="s">
        <v>2</v>
      </c>
      <c r="B7" s="241">
        <f>'A-Video Analysis Form 081108'!B7</f>
        <v>16</v>
      </c>
      <c r="C7" s="242">
        <f>'A-Video Analysis Form 081108'!C7</f>
        <v>16</v>
      </c>
      <c r="D7" s="242">
        <f>'B-Video Analysis Form 081108'!B7</f>
        <v>37</v>
      </c>
      <c r="E7" s="242">
        <f>'B-Video Analysis Form 081108'!C7</f>
        <v>18</v>
      </c>
      <c r="F7" s="242">
        <f>'C-Video Analysis Form 081108'!B7</f>
        <v>14</v>
      </c>
      <c r="G7" s="242">
        <f>'C-Video Analysis Form 081108'!C7</f>
        <v>31</v>
      </c>
      <c r="H7" s="242">
        <f>'B-Video Analysis Form 081108'!D7</f>
        <v>8</v>
      </c>
      <c r="I7" s="243">
        <f>'B-Video Analysis Form 081108'!E7</f>
        <v>5</v>
      </c>
      <c r="J7" s="322">
        <f>SUM(B7,D7,F7,H7)</f>
        <v>75</v>
      </c>
      <c r="K7" s="241">
        <f>E7-T7-W7</f>
        <v>14</v>
      </c>
      <c r="L7" s="242">
        <f>'B-Video Analysis Form 081108'!M7</f>
        <v>0</v>
      </c>
      <c r="M7" s="242">
        <f>'C-Video Analysis Form 081108'!D7</f>
        <v>2</v>
      </c>
      <c r="N7" s="242">
        <f>'B-Video Analysis Form 081108'!I7</f>
        <v>0</v>
      </c>
      <c r="O7" s="242">
        <f>D7-P7-Q7</f>
        <v>14</v>
      </c>
      <c r="P7" s="242">
        <f>'C-Video Analysis Form 081108'!F7</f>
        <v>23</v>
      </c>
      <c r="Q7" s="242">
        <f>'B-Video Analysis Form 081108'!J7</f>
        <v>0</v>
      </c>
      <c r="R7" s="242">
        <f>'B-Video Analysis Form 081108'!L7</f>
        <v>0</v>
      </c>
      <c r="S7" s="242">
        <f>'C-Video Analysis Form 081108'!E7</f>
        <v>8</v>
      </c>
      <c r="T7" s="242">
        <f>'C-Video Analysis Form 081108'!G7</f>
        <v>4</v>
      </c>
      <c r="U7" s="242">
        <f>'B-Video Analysis Form 081108'!K7</f>
        <v>3</v>
      </c>
      <c r="V7" s="321">
        <f>'B-Video Analysis Form 081108'!F7</f>
        <v>0</v>
      </c>
      <c r="W7" s="242">
        <f>'B-Video Analysis Form 081108'!G7</f>
        <v>0</v>
      </c>
      <c r="X7" s="243">
        <f>'B-Video Analysis Form 081108'!H7</f>
        <v>5</v>
      </c>
    </row>
    <row r="8" spans="1:24" ht="15.75" thickBot="1">
      <c r="A8" s="39" t="s">
        <v>3</v>
      </c>
      <c r="B8" s="32">
        <f>'A-Video Analysis Form 081108'!B8</f>
        <v>30</v>
      </c>
      <c r="C8" s="31">
        <f>'A-Video Analysis Form 081108'!C8</f>
        <v>72</v>
      </c>
      <c r="D8" s="31">
        <f>'B-Video Analysis Form 081108'!B8</f>
        <v>87</v>
      </c>
      <c r="E8" s="31">
        <f>'B-Video Analysis Form 081108'!C8</f>
        <v>44</v>
      </c>
      <c r="F8" s="31">
        <f>'C-Video Analysis Form 081108'!B8</f>
        <v>35</v>
      </c>
      <c r="G8" s="31">
        <f>'C-Video Analysis Form 081108'!C8</f>
        <v>42</v>
      </c>
      <c r="H8" s="31">
        <f>'B-Video Analysis Form 081108'!D8</f>
        <v>22</v>
      </c>
      <c r="I8" s="30">
        <f>'B-Video Analysis Form 081108'!E8</f>
        <v>22</v>
      </c>
      <c r="J8" s="503">
        <f t="shared" ref="J8:J20" si="0">SUM(B8,D8,F8,H8)</f>
        <v>174</v>
      </c>
      <c r="K8" s="244">
        <f t="shared" ref="K8:K20" si="1">E8-T8-W8</f>
        <v>22</v>
      </c>
      <c r="L8" s="168">
        <f>'B-Video Analysis Form 081108'!M8</f>
        <v>1</v>
      </c>
      <c r="M8" s="168">
        <f>'C-Video Analysis Form 081108'!D8</f>
        <v>5</v>
      </c>
      <c r="N8" s="168">
        <f>'B-Video Analysis Form 081108'!I8</f>
        <v>8</v>
      </c>
      <c r="O8" s="168">
        <f t="shared" ref="O8:O20" si="2">D8-P8-Q8</f>
        <v>58</v>
      </c>
      <c r="P8" s="168">
        <f>'C-Video Analysis Form 081108'!F8</f>
        <v>26</v>
      </c>
      <c r="Q8" s="168">
        <f>'B-Video Analysis Form 081108'!J8</f>
        <v>3</v>
      </c>
      <c r="R8" s="168">
        <f>'B-Video Analysis Form 081108'!L8</f>
        <v>1</v>
      </c>
      <c r="S8" s="168">
        <f>'C-Video Analysis Form 081108'!E8</f>
        <v>4</v>
      </c>
      <c r="T8" s="168">
        <f>'C-Video Analysis Form 081108'!G8</f>
        <v>21</v>
      </c>
      <c r="U8" s="168">
        <f>'B-Video Analysis Form 081108'!K8</f>
        <v>9</v>
      </c>
      <c r="V8" s="168">
        <f>'B-Video Analysis Form 081108'!F8</f>
        <v>13</v>
      </c>
      <c r="W8" s="31">
        <f>'B-Video Analysis Form 081108'!G8</f>
        <v>1</v>
      </c>
      <c r="X8" s="30">
        <f>'B-Video Analysis Form 081108'!H8</f>
        <v>7</v>
      </c>
    </row>
    <row r="9" spans="1:24" ht="15.75" thickBot="1">
      <c r="A9" s="306" t="s">
        <v>4</v>
      </c>
      <c r="B9" s="244">
        <f>'A-Video Analysis Form 081108'!B9</f>
        <v>0</v>
      </c>
      <c r="C9" s="168">
        <f>'A-Video Analysis Form 081108'!C9</f>
        <v>0</v>
      </c>
      <c r="D9" s="168">
        <f>'B-Video Analysis Form 081108'!B9</f>
        <v>100</v>
      </c>
      <c r="E9" s="168">
        <f>'B-Video Analysis Form 081108'!C9</f>
        <v>47</v>
      </c>
      <c r="F9" s="168">
        <f>'C-Video Analysis Form 081108'!B9</f>
        <v>0</v>
      </c>
      <c r="G9" s="168">
        <f>'C-Video Analysis Form 081108'!C9</f>
        <v>0</v>
      </c>
      <c r="H9" s="168">
        <f>'B-Video Analysis Form 081108'!D9</f>
        <v>28</v>
      </c>
      <c r="I9" s="245">
        <f>'B-Video Analysis Form 081108'!E9</f>
        <v>33</v>
      </c>
      <c r="J9" s="322">
        <f t="shared" si="0"/>
        <v>128</v>
      </c>
      <c r="K9" s="244">
        <f t="shared" si="1"/>
        <v>47</v>
      </c>
      <c r="L9" s="168">
        <f>'B-Video Analysis Form 081108'!M9</f>
        <v>0</v>
      </c>
      <c r="M9" s="168">
        <f>'C-Video Analysis Form 081108'!D9</f>
        <v>0</v>
      </c>
      <c r="N9" s="168">
        <f>'B-Video Analysis Form 081108'!I9</f>
        <v>0</v>
      </c>
      <c r="O9" s="168">
        <f t="shared" si="2"/>
        <v>100</v>
      </c>
      <c r="P9" s="168">
        <f>'C-Video Analysis Form 081108'!F9</f>
        <v>0</v>
      </c>
      <c r="Q9" s="168">
        <f>'B-Video Analysis Form 081108'!J9</f>
        <v>0</v>
      </c>
      <c r="R9" s="168">
        <f>'B-Video Analysis Form 081108'!L9</f>
        <v>0</v>
      </c>
      <c r="S9" s="168">
        <f>'C-Video Analysis Form 081108'!E9</f>
        <v>0</v>
      </c>
      <c r="T9" s="168">
        <f>'C-Video Analysis Form 081108'!G9</f>
        <v>0</v>
      </c>
      <c r="U9" s="168">
        <f>'B-Video Analysis Form 081108'!K9</f>
        <v>0</v>
      </c>
      <c r="V9" s="168">
        <f>'B-Video Analysis Form 081108'!F9</f>
        <v>0</v>
      </c>
      <c r="W9" s="168">
        <f>'B-Video Analysis Form 081108'!G9</f>
        <v>0</v>
      </c>
      <c r="X9" s="245">
        <f>'B-Video Analysis Form 081108'!H9</f>
        <v>0</v>
      </c>
    </row>
    <row r="10" spans="1:24" ht="15.75" thickBot="1">
      <c r="A10" s="306" t="s">
        <v>5</v>
      </c>
      <c r="B10" s="244">
        <f>'A-Video Analysis Form 081108'!B10</f>
        <v>161</v>
      </c>
      <c r="C10" s="168">
        <f>'A-Video Analysis Form 081108'!C10</f>
        <v>186</v>
      </c>
      <c r="D10" s="168">
        <f>'B-Video Analysis Form 081108'!B10</f>
        <v>197</v>
      </c>
      <c r="E10" s="168">
        <f>'B-Video Analysis Form 081108'!C10</f>
        <v>122</v>
      </c>
      <c r="F10" s="168">
        <f>'C-Video Analysis Form 081108'!B10</f>
        <v>62</v>
      </c>
      <c r="G10" s="168">
        <f>'C-Video Analysis Form 081108'!C10</f>
        <v>139</v>
      </c>
      <c r="H10" s="168">
        <f>'B-Video Analysis Form 081108'!D10</f>
        <v>73</v>
      </c>
      <c r="I10" s="245">
        <f>'B-Video Analysis Form 081108'!E10</f>
        <v>50</v>
      </c>
      <c r="J10" s="322">
        <f t="shared" si="0"/>
        <v>493</v>
      </c>
      <c r="K10" s="244">
        <f t="shared" si="1"/>
        <v>95</v>
      </c>
      <c r="L10" s="168">
        <f>'B-Video Analysis Form 081108'!M10</f>
        <v>47</v>
      </c>
      <c r="M10" s="168">
        <f>'C-Video Analysis Form 081108'!D10</f>
        <v>9</v>
      </c>
      <c r="N10" s="168">
        <f>'B-Video Analysis Form 081108'!I10</f>
        <v>25</v>
      </c>
      <c r="O10" s="168">
        <f t="shared" si="2"/>
        <v>127</v>
      </c>
      <c r="P10" s="168">
        <f>'C-Video Analysis Form 081108'!F10</f>
        <v>59</v>
      </c>
      <c r="Q10" s="168">
        <f>'B-Video Analysis Form 081108'!J10</f>
        <v>11</v>
      </c>
      <c r="R10" s="168">
        <f>'B-Video Analysis Form 081108'!L10</f>
        <v>23</v>
      </c>
      <c r="S10" s="168">
        <f>'C-Video Analysis Form 081108'!E10</f>
        <v>12</v>
      </c>
      <c r="T10" s="168">
        <f>'C-Video Analysis Form 081108'!G10</f>
        <v>16</v>
      </c>
      <c r="U10" s="168">
        <f>'B-Video Analysis Form 081108'!K10</f>
        <v>9</v>
      </c>
      <c r="V10" s="168">
        <f>'B-Video Analysis Form 081108'!F10</f>
        <v>36</v>
      </c>
      <c r="W10" s="168">
        <f>'B-Video Analysis Form 081108'!G10</f>
        <v>11</v>
      </c>
      <c r="X10" s="245">
        <f>'B-Video Analysis Form 081108'!H10</f>
        <v>19</v>
      </c>
    </row>
    <row r="11" spans="1:24" ht="15.75" thickBot="1">
      <c r="A11" s="306" t="s">
        <v>6</v>
      </c>
      <c r="B11" s="244">
        <f>'A-Video Analysis Form 081108'!B11</f>
        <v>156</v>
      </c>
      <c r="C11" s="168">
        <f>'A-Video Analysis Form 081108'!C11</f>
        <v>195</v>
      </c>
      <c r="D11" s="168">
        <f>'B-Video Analysis Form 081108'!B11</f>
        <v>268</v>
      </c>
      <c r="E11" s="168">
        <f>'B-Video Analysis Form 081108'!C11</f>
        <v>180</v>
      </c>
      <c r="F11" s="168">
        <f>'C-Video Analysis Form 081108'!B11</f>
        <v>109</v>
      </c>
      <c r="G11" s="168">
        <f>'C-Video Analysis Form 081108'!C11</f>
        <v>98</v>
      </c>
      <c r="H11" s="168">
        <f>'B-Video Analysis Form 081108'!D11</f>
        <v>37</v>
      </c>
      <c r="I11" s="245">
        <f>'B-Video Analysis Form 081108'!E11</f>
        <v>72</v>
      </c>
      <c r="J11" s="322">
        <f t="shared" si="0"/>
        <v>570</v>
      </c>
      <c r="K11" s="244">
        <f t="shared" si="1"/>
        <v>116</v>
      </c>
      <c r="L11" s="168">
        <f>'B-Video Analysis Form 081108'!M11</f>
        <v>21</v>
      </c>
      <c r="M11" s="168">
        <f>'C-Video Analysis Form 081108'!D11</f>
        <v>6</v>
      </c>
      <c r="N11" s="168">
        <f>'B-Video Analysis Form 081108'!I11</f>
        <v>14</v>
      </c>
      <c r="O11" s="168">
        <f t="shared" si="2"/>
        <v>175</v>
      </c>
      <c r="P11" s="168">
        <f>'C-Video Analysis Form 081108'!F11</f>
        <v>60</v>
      </c>
      <c r="Q11" s="168">
        <f>'B-Video Analysis Form 081108'!J11</f>
        <v>33</v>
      </c>
      <c r="R11" s="168">
        <f>'B-Video Analysis Form 081108'!L11</f>
        <v>17</v>
      </c>
      <c r="S11" s="168">
        <f>'C-Video Analysis Form 081108'!E11</f>
        <v>16</v>
      </c>
      <c r="T11" s="168">
        <f>'C-Video Analysis Form 081108'!G11</f>
        <v>59</v>
      </c>
      <c r="U11" s="168">
        <f>'B-Video Analysis Form 081108'!K11</f>
        <v>14</v>
      </c>
      <c r="V11" s="168">
        <f>'B-Video Analysis Form 081108'!F11</f>
        <v>16</v>
      </c>
      <c r="W11" s="168">
        <f>'B-Video Analysis Form 081108'!G11</f>
        <v>5</v>
      </c>
      <c r="X11" s="245">
        <f>'B-Video Analysis Form 081108'!H11</f>
        <v>15</v>
      </c>
    </row>
    <row r="12" spans="1:24" ht="15.75" thickBot="1">
      <c r="A12" s="306" t="s">
        <v>7</v>
      </c>
      <c r="B12" s="244">
        <f>'A-Video Analysis Form 081108'!B12</f>
        <v>0</v>
      </c>
      <c r="C12" s="168">
        <f>'A-Video Analysis Form 081108'!C12</f>
        <v>0</v>
      </c>
      <c r="D12" s="168">
        <f>'B-Video Analysis Form 081108'!B12</f>
        <v>185</v>
      </c>
      <c r="E12" s="168">
        <f>'B-Video Analysis Form 081108'!C12</f>
        <v>205</v>
      </c>
      <c r="F12" s="168">
        <f>'C-Video Analysis Form 081108'!B12</f>
        <v>0</v>
      </c>
      <c r="G12" s="168">
        <f>'C-Video Analysis Form 081108'!C12</f>
        <v>0</v>
      </c>
      <c r="H12" s="168">
        <f>'B-Video Analysis Form 081108'!D12</f>
        <v>36</v>
      </c>
      <c r="I12" s="245">
        <f>'B-Video Analysis Form 081108'!E12</f>
        <v>61</v>
      </c>
      <c r="J12" s="322">
        <f t="shared" si="0"/>
        <v>221</v>
      </c>
      <c r="K12" s="244">
        <f t="shared" si="1"/>
        <v>205</v>
      </c>
      <c r="L12" s="168">
        <f>'B-Video Analysis Form 081108'!M12</f>
        <v>0</v>
      </c>
      <c r="M12" s="168">
        <f>'C-Video Analysis Form 081108'!D12</f>
        <v>0</v>
      </c>
      <c r="N12" s="168">
        <f>'B-Video Analysis Form 081108'!I12</f>
        <v>0</v>
      </c>
      <c r="O12" s="168">
        <f t="shared" si="2"/>
        <v>185</v>
      </c>
      <c r="P12" s="168">
        <f>'C-Video Analysis Form 081108'!F12</f>
        <v>0</v>
      </c>
      <c r="Q12" s="168">
        <f>'B-Video Analysis Form 081108'!J12</f>
        <v>0</v>
      </c>
      <c r="R12" s="168">
        <f>'B-Video Analysis Form 081108'!L12</f>
        <v>0</v>
      </c>
      <c r="S12" s="168">
        <f>'C-Video Analysis Form 081108'!E12</f>
        <v>0</v>
      </c>
      <c r="T12" s="168">
        <f>'C-Video Analysis Form 081108'!G12</f>
        <v>0</v>
      </c>
      <c r="U12" s="168">
        <f>'B-Video Analysis Form 081108'!K12</f>
        <v>0</v>
      </c>
      <c r="V12" s="168">
        <f>'B-Video Analysis Form 081108'!F12</f>
        <v>0</v>
      </c>
      <c r="W12" s="168">
        <f>'B-Video Analysis Form 081108'!G12</f>
        <v>0</v>
      </c>
      <c r="X12" s="245">
        <f>'B-Video Analysis Form 081108'!H12</f>
        <v>0</v>
      </c>
    </row>
    <row r="13" spans="1:24" ht="15.75" thickBot="1">
      <c r="A13" s="306" t="s">
        <v>8</v>
      </c>
      <c r="B13" s="244">
        <f>'A-Video Analysis Form 081108'!B13</f>
        <v>238</v>
      </c>
      <c r="C13" s="168">
        <f>'A-Video Analysis Form 081108'!C13</f>
        <v>217</v>
      </c>
      <c r="D13" s="168">
        <f>'B-Video Analysis Form 081108'!B13</f>
        <v>248</v>
      </c>
      <c r="E13" s="168">
        <f>'B-Video Analysis Form 081108'!C13</f>
        <v>258</v>
      </c>
      <c r="F13" s="168">
        <f>'C-Video Analysis Form 081108'!B13</f>
        <v>121</v>
      </c>
      <c r="G13" s="168">
        <f>'C-Video Analysis Form 081108'!C13</f>
        <v>136</v>
      </c>
      <c r="H13" s="168">
        <f>'B-Video Analysis Form 081108'!D13</f>
        <v>61</v>
      </c>
      <c r="I13" s="245">
        <f>'B-Video Analysis Form 081108'!E13</f>
        <v>74</v>
      </c>
      <c r="J13" s="322">
        <f t="shared" si="0"/>
        <v>668</v>
      </c>
      <c r="K13" s="244">
        <f t="shared" si="1"/>
        <v>207</v>
      </c>
      <c r="L13" s="168">
        <f>'B-Video Analysis Form 081108'!M13</f>
        <v>14</v>
      </c>
      <c r="M13" s="168">
        <f>'C-Video Analysis Form 081108'!D13</f>
        <v>4</v>
      </c>
      <c r="N13" s="168">
        <f>'B-Video Analysis Form 081108'!I13</f>
        <v>52</v>
      </c>
      <c r="O13" s="168">
        <f t="shared" si="2"/>
        <v>184</v>
      </c>
      <c r="P13" s="168">
        <f>'C-Video Analysis Form 081108'!F13</f>
        <v>61</v>
      </c>
      <c r="Q13" s="168">
        <f>'B-Video Analysis Form 081108'!J13</f>
        <v>3</v>
      </c>
      <c r="R13" s="168">
        <f>'B-Video Analysis Form 081108'!L13</f>
        <v>19</v>
      </c>
      <c r="S13" s="168">
        <f>'C-Video Analysis Form 081108'!E13</f>
        <v>11</v>
      </c>
      <c r="T13" s="168">
        <f>'C-Video Analysis Form 081108'!G13</f>
        <v>42</v>
      </c>
      <c r="U13" s="168">
        <f>'B-Video Analysis Form 081108'!K13</f>
        <v>15</v>
      </c>
      <c r="V13" s="168">
        <f>'B-Video Analysis Form 081108'!F13</f>
        <v>21</v>
      </c>
      <c r="W13" s="168">
        <f>'B-Video Analysis Form 081108'!G13</f>
        <v>9</v>
      </c>
      <c r="X13" s="245">
        <f>'B-Video Analysis Form 081108'!H13</f>
        <v>21</v>
      </c>
    </row>
    <row r="14" spans="1:24" ht="15.75" thickBot="1">
      <c r="A14" s="307" t="s">
        <v>9</v>
      </c>
      <c r="B14" s="244">
        <f>'A-Video Analysis Form 081108'!B14</f>
        <v>183</v>
      </c>
      <c r="C14" s="168">
        <f>'A-Video Analysis Form 081108'!C14</f>
        <v>270</v>
      </c>
      <c r="D14" s="168">
        <f>'B-Video Analysis Form 081108'!B14</f>
        <v>270</v>
      </c>
      <c r="E14" s="168">
        <f>'B-Video Analysis Form 081108'!C14</f>
        <v>226</v>
      </c>
      <c r="F14" s="168">
        <f>'C-Video Analysis Form 081108'!B14</f>
        <v>92</v>
      </c>
      <c r="G14" s="168">
        <f>'C-Video Analysis Form 081108'!C14</f>
        <v>105</v>
      </c>
      <c r="H14" s="168">
        <f>'B-Video Analysis Form 081108'!D14</f>
        <v>57</v>
      </c>
      <c r="I14" s="245">
        <f>'B-Video Analysis Form 081108'!E14</f>
        <v>51</v>
      </c>
      <c r="J14" s="322">
        <f t="shared" si="0"/>
        <v>602</v>
      </c>
      <c r="K14" s="244">
        <f t="shared" si="1"/>
        <v>175</v>
      </c>
      <c r="L14" s="168">
        <f>'B-Video Analysis Form 081108'!M14</f>
        <v>10</v>
      </c>
      <c r="M14" s="168">
        <f>'C-Video Analysis Form 081108'!D14</f>
        <v>14</v>
      </c>
      <c r="N14" s="168">
        <f>'B-Video Analysis Form 081108'!I14</f>
        <v>18</v>
      </c>
      <c r="O14" s="168">
        <f t="shared" si="2"/>
        <v>174</v>
      </c>
      <c r="P14" s="168">
        <f>'C-Video Analysis Form 081108'!F14</f>
        <v>84</v>
      </c>
      <c r="Q14" s="168">
        <f>'B-Video Analysis Form 081108'!J14</f>
        <v>12</v>
      </c>
      <c r="R14" s="168">
        <f>'B-Video Analysis Form 081108'!L14</f>
        <v>45</v>
      </c>
      <c r="S14" s="168">
        <f>'C-Video Analysis Form 081108'!E14</f>
        <v>43</v>
      </c>
      <c r="T14" s="168">
        <f>'C-Video Analysis Form 081108'!G14</f>
        <v>25</v>
      </c>
      <c r="U14" s="168">
        <f>'B-Video Analysis Form 081108'!K14</f>
        <v>17</v>
      </c>
      <c r="V14" s="168">
        <f>'B-Video Analysis Form 081108'!F14</f>
        <v>15</v>
      </c>
      <c r="W14" s="168">
        <f>'B-Video Analysis Form 081108'!G14</f>
        <v>26</v>
      </c>
      <c r="X14" s="245">
        <f>'B-Video Analysis Form 081108'!H14</f>
        <v>12</v>
      </c>
    </row>
    <row r="15" spans="1:24" ht="15.75" thickBot="1">
      <c r="A15" s="313" t="s">
        <v>10</v>
      </c>
      <c r="B15" s="244">
        <f>'A-Video Analysis Form 081108'!B15</f>
        <v>0</v>
      </c>
      <c r="C15" s="168">
        <f>'A-Video Analysis Form 081108'!C15</f>
        <v>0</v>
      </c>
      <c r="D15" s="168">
        <f>'B-Video Analysis Form 081108'!B15</f>
        <v>184</v>
      </c>
      <c r="E15" s="168">
        <f>'B-Video Analysis Form 081108'!C15</f>
        <v>142</v>
      </c>
      <c r="F15" s="168">
        <f>'C-Video Analysis Form 081108'!B15</f>
        <v>0</v>
      </c>
      <c r="G15" s="168">
        <f>'C-Video Analysis Form 081108'!C15</f>
        <v>0</v>
      </c>
      <c r="H15" s="168">
        <f>'B-Video Analysis Form 081108'!D15</f>
        <v>39</v>
      </c>
      <c r="I15" s="245">
        <f>'B-Video Analysis Form 081108'!E15</f>
        <v>49</v>
      </c>
      <c r="J15" s="322">
        <f t="shared" si="0"/>
        <v>223</v>
      </c>
      <c r="K15" s="244">
        <f t="shared" si="1"/>
        <v>142</v>
      </c>
      <c r="L15" s="168">
        <f>'B-Video Analysis Form 081108'!M15</f>
        <v>0</v>
      </c>
      <c r="M15" s="168">
        <f>'C-Video Analysis Form 081108'!D15</f>
        <v>0</v>
      </c>
      <c r="N15" s="168">
        <f>'B-Video Analysis Form 081108'!I15</f>
        <v>0</v>
      </c>
      <c r="O15" s="168">
        <f t="shared" si="2"/>
        <v>184</v>
      </c>
      <c r="P15" s="168">
        <f>'C-Video Analysis Form 081108'!F15</f>
        <v>0</v>
      </c>
      <c r="Q15" s="168">
        <f>'B-Video Analysis Form 081108'!J15</f>
        <v>0</v>
      </c>
      <c r="R15" s="168">
        <f>'B-Video Analysis Form 081108'!L15</f>
        <v>0</v>
      </c>
      <c r="S15" s="168">
        <f>'C-Video Analysis Form 081108'!E15</f>
        <v>0</v>
      </c>
      <c r="T15" s="168">
        <f>'C-Video Analysis Form 081108'!G15</f>
        <v>0</v>
      </c>
      <c r="U15" s="168">
        <f>'B-Video Analysis Form 081108'!K15</f>
        <v>0</v>
      </c>
      <c r="V15" s="168">
        <f>'B-Video Analysis Form 081108'!F15</f>
        <v>0</v>
      </c>
      <c r="W15" s="168">
        <f>'B-Video Analysis Form 081108'!G15</f>
        <v>0</v>
      </c>
      <c r="X15" s="245">
        <f>'B-Video Analysis Form 081108'!H15</f>
        <v>0</v>
      </c>
    </row>
    <row r="16" spans="1:24" ht="15.75" thickBot="1">
      <c r="A16" s="313" t="s">
        <v>11</v>
      </c>
      <c r="B16" s="244">
        <f>'A-Video Analysis Form 081108'!B16</f>
        <v>183</v>
      </c>
      <c r="C16" s="168">
        <f>'A-Video Analysis Form 081108'!C16</f>
        <v>252</v>
      </c>
      <c r="D16" s="168">
        <f>'B-Video Analysis Form 081108'!B16</f>
        <v>264</v>
      </c>
      <c r="E16" s="168">
        <f>'B-Video Analysis Form 081108'!C16</f>
        <v>177</v>
      </c>
      <c r="F16" s="168">
        <f>'C-Video Analysis Form 081108'!B16</f>
        <v>87</v>
      </c>
      <c r="G16" s="168">
        <f>'C-Video Analysis Form 081108'!C16</f>
        <v>123</v>
      </c>
      <c r="H16" s="168">
        <f>'B-Video Analysis Form 081108'!D16</f>
        <v>36</v>
      </c>
      <c r="I16" s="245">
        <f>'B-Video Analysis Form 081108'!E16</f>
        <v>24</v>
      </c>
      <c r="J16" s="322">
        <f t="shared" si="0"/>
        <v>570</v>
      </c>
      <c r="K16" s="244">
        <f t="shared" si="1"/>
        <v>129</v>
      </c>
      <c r="L16" s="168">
        <f>'B-Video Analysis Form 081108'!M16</f>
        <v>21</v>
      </c>
      <c r="M16" s="168">
        <f>'C-Video Analysis Form 081108'!D16</f>
        <v>12</v>
      </c>
      <c r="N16" s="168">
        <f>'B-Video Analysis Form 081108'!I16</f>
        <v>9</v>
      </c>
      <c r="O16" s="168">
        <f t="shared" si="2"/>
        <v>198</v>
      </c>
      <c r="P16" s="168">
        <f>'C-Video Analysis Form 081108'!F16</f>
        <v>63</v>
      </c>
      <c r="Q16" s="168">
        <f>'B-Video Analysis Form 081108'!J16</f>
        <v>3</v>
      </c>
      <c r="R16" s="168">
        <f>'B-Video Analysis Form 081108'!L16</f>
        <v>12</v>
      </c>
      <c r="S16" s="168">
        <f>'C-Video Analysis Form 081108'!E16</f>
        <v>15</v>
      </c>
      <c r="T16" s="168">
        <f>'C-Video Analysis Form 081108'!G16</f>
        <v>42</v>
      </c>
      <c r="U16" s="168">
        <f>'B-Video Analysis Form 081108'!K16</f>
        <v>12</v>
      </c>
      <c r="V16" s="168">
        <f>'B-Video Analysis Form 081108'!F16</f>
        <v>15</v>
      </c>
      <c r="W16" s="168">
        <f>'B-Video Analysis Form 081108'!G16</f>
        <v>6</v>
      </c>
      <c r="X16" s="245">
        <f>'B-Video Analysis Form 081108'!H16</f>
        <v>15</v>
      </c>
    </row>
    <row r="17" spans="1:25" ht="15.75" thickBot="1">
      <c r="A17" s="313" t="s">
        <v>12</v>
      </c>
      <c r="B17" s="244">
        <f>'A-Video Analysis Form 081108'!B17</f>
        <v>195</v>
      </c>
      <c r="C17" s="168">
        <f>'A-Video Analysis Form 081108'!C17</f>
        <v>276</v>
      </c>
      <c r="D17" s="168">
        <f>'B-Video Analysis Form 081108'!B17</f>
        <v>309</v>
      </c>
      <c r="E17" s="168">
        <f>'B-Video Analysis Form 081108'!C17</f>
        <v>185</v>
      </c>
      <c r="F17" s="168">
        <f>'C-Video Analysis Form 081108'!B17</f>
        <v>97</v>
      </c>
      <c r="G17" s="168">
        <f>'C-Video Analysis Form 081108'!C17</f>
        <v>119</v>
      </c>
      <c r="H17" s="168">
        <f>'B-Video Analysis Form 081108'!D17</f>
        <v>36</v>
      </c>
      <c r="I17" s="245">
        <f>'B-Video Analysis Form 081108'!E17</f>
        <v>56</v>
      </c>
      <c r="J17" s="322">
        <f t="shared" si="0"/>
        <v>637</v>
      </c>
      <c r="K17" s="244">
        <f t="shared" si="1"/>
        <v>154</v>
      </c>
      <c r="L17" s="168">
        <f>'B-Video Analysis Form 081108'!M17</f>
        <v>24</v>
      </c>
      <c r="M17" s="168">
        <f>'C-Video Analysis Form 081108'!D17</f>
        <v>7</v>
      </c>
      <c r="N17" s="168">
        <f>'B-Video Analysis Form 081108'!I17</f>
        <v>33</v>
      </c>
      <c r="O17" s="168">
        <f t="shared" si="2"/>
        <v>227</v>
      </c>
      <c r="P17" s="168">
        <f>'C-Video Analysis Form 081108'!F17</f>
        <v>73</v>
      </c>
      <c r="Q17" s="168">
        <f>'B-Video Analysis Form 081108'!J17</f>
        <v>9</v>
      </c>
      <c r="R17" s="168">
        <f>'B-Video Analysis Form 081108'!L17</f>
        <v>37</v>
      </c>
      <c r="S17" s="168">
        <f>'C-Video Analysis Form 081108'!E17</f>
        <v>25</v>
      </c>
      <c r="T17" s="168">
        <f>'C-Video Analysis Form 081108'!G17</f>
        <v>25</v>
      </c>
      <c r="U17" s="168">
        <f>'B-Video Analysis Form 081108'!K17</f>
        <v>13</v>
      </c>
      <c r="V17" s="168">
        <f>'B-Video Analysis Form 081108'!F17</f>
        <v>17</v>
      </c>
      <c r="W17" s="168">
        <f>'B-Video Analysis Form 081108'!G17</f>
        <v>6</v>
      </c>
      <c r="X17" s="245">
        <f>'B-Video Analysis Form 081108'!H17</f>
        <v>13</v>
      </c>
    </row>
    <row r="18" spans="1:25" ht="15.75" thickBot="1">
      <c r="A18" s="313" t="s">
        <v>13</v>
      </c>
      <c r="B18" s="244">
        <f>'A-Video Analysis Form 081108'!B18</f>
        <v>0</v>
      </c>
      <c r="C18" s="168">
        <f>'A-Video Analysis Form 081108'!C18</f>
        <v>0</v>
      </c>
      <c r="D18" s="168">
        <f>'B-Video Analysis Form 081108'!B18</f>
        <v>259</v>
      </c>
      <c r="E18" s="168">
        <f>'B-Video Analysis Form 081108'!C18</f>
        <v>254</v>
      </c>
      <c r="F18" s="168">
        <f>'C-Video Analysis Form 081108'!B18</f>
        <v>0</v>
      </c>
      <c r="G18" s="168">
        <f>'C-Video Analysis Form 081108'!C18</f>
        <v>0</v>
      </c>
      <c r="H18" s="168">
        <f>'B-Video Analysis Form 081108'!D18</f>
        <v>24</v>
      </c>
      <c r="I18" s="245">
        <f>'B-Video Analysis Form 081108'!E18</f>
        <v>45</v>
      </c>
      <c r="J18" s="322">
        <f t="shared" si="0"/>
        <v>283</v>
      </c>
      <c r="K18" s="244">
        <f t="shared" si="1"/>
        <v>254</v>
      </c>
      <c r="L18" s="168">
        <f>'B-Video Analysis Form 081108'!M18</f>
        <v>0</v>
      </c>
      <c r="M18" s="168">
        <f>'C-Video Analysis Form 081108'!D18</f>
        <v>0</v>
      </c>
      <c r="N18" s="168">
        <f>'B-Video Analysis Form 081108'!I18</f>
        <v>0</v>
      </c>
      <c r="O18" s="168">
        <f t="shared" si="2"/>
        <v>259</v>
      </c>
      <c r="P18" s="168">
        <f>'C-Video Analysis Form 081108'!F18</f>
        <v>0</v>
      </c>
      <c r="Q18" s="168">
        <f>'B-Video Analysis Form 081108'!J18</f>
        <v>0</v>
      </c>
      <c r="R18" s="168">
        <f>'B-Video Analysis Form 081108'!L18</f>
        <v>0</v>
      </c>
      <c r="S18" s="168">
        <f>'C-Video Analysis Form 081108'!E18</f>
        <v>0</v>
      </c>
      <c r="T18" s="168">
        <f>'C-Video Analysis Form 081108'!G18</f>
        <v>0</v>
      </c>
      <c r="U18" s="168">
        <f>'B-Video Analysis Form 081108'!K18</f>
        <v>0</v>
      </c>
      <c r="V18" s="168">
        <f>'B-Video Analysis Form 081108'!F18</f>
        <v>0</v>
      </c>
      <c r="W18" s="168">
        <f>'B-Video Analysis Form 081108'!G18</f>
        <v>0</v>
      </c>
      <c r="X18" s="245">
        <f>'B-Video Analysis Form 081108'!H18</f>
        <v>0</v>
      </c>
    </row>
    <row r="19" spans="1:25" ht="15.75" thickBot="1">
      <c r="A19" s="313" t="s">
        <v>14</v>
      </c>
      <c r="B19" s="244">
        <f>'A-Video Analysis Form 081108'!B19</f>
        <v>213</v>
      </c>
      <c r="C19" s="168">
        <f>'A-Video Analysis Form 081108'!C19</f>
        <v>207</v>
      </c>
      <c r="D19" s="168">
        <f>'B-Video Analysis Form 081108'!B19</f>
        <v>275</v>
      </c>
      <c r="E19" s="168">
        <f>'B-Video Analysis Form 081108'!C19</f>
        <v>266</v>
      </c>
      <c r="F19" s="168">
        <f>'C-Video Analysis Form 081108'!B19</f>
        <v>120</v>
      </c>
      <c r="G19" s="168">
        <f>'C-Video Analysis Form 081108'!C19</f>
        <v>144</v>
      </c>
      <c r="H19" s="168">
        <f>'B-Video Analysis Form 081108'!D19</f>
        <v>57</v>
      </c>
      <c r="I19" s="245">
        <f>'B-Video Analysis Form 081108'!E19</f>
        <v>41</v>
      </c>
      <c r="J19" s="322">
        <f t="shared" si="0"/>
        <v>665</v>
      </c>
      <c r="K19" s="244">
        <f t="shared" si="1"/>
        <v>185</v>
      </c>
      <c r="L19" s="168">
        <f>'B-Video Analysis Form 081108'!M19</f>
        <v>15</v>
      </c>
      <c r="M19" s="168">
        <f>'C-Video Analysis Form 081108'!D19</f>
        <v>13</v>
      </c>
      <c r="N19" s="168">
        <f>'B-Video Analysis Form 081108'!I19</f>
        <v>29</v>
      </c>
      <c r="O19" s="168">
        <f t="shared" si="2"/>
        <v>201</v>
      </c>
      <c r="P19" s="168">
        <f>'C-Video Analysis Form 081108'!F19</f>
        <v>73</v>
      </c>
      <c r="Q19" s="168">
        <f>'B-Video Analysis Form 081108'!J19</f>
        <v>1</v>
      </c>
      <c r="R19" s="168">
        <f>'B-Video Analysis Form 081108'!L19</f>
        <v>23</v>
      </c>
      <c r="S19" s="168">
        <f>'C-Video Analysis Form 081108'!E19</f>
        <v>15</v>
      </c>
      <c r="T19" s="168">
        <f>'C-Video Analysis Form 081108'!G19</f>
        <v>62</v>
      </c>
      <c r="U19" s="168">
        <f>'B-Video Analysis Form 081108'!K19</f>
        <v>9</v>
      </c>
      <c r="V19" s="168">
        <f>'B-Video Analysis Form 081108'!F19</f>
        <v>22</v>
      </c>
      <c r="W19" s="168">
        <f>'B-Video Analysis Form 081108'!G19</f>
        <v>19</v>
      </c>
      <c r="X19" s="245">
        <f>'B-Video Analysis Form 081108'!H19</f>
        <v>15</v>
      </c>
    </row>
    <row r="20" spans="1:25" ht="15.75" thickBot="1">
      <c r="A20" s="529" t="s">
        <v>15</v>
      </c>
      <c r="B20" s="290">
        <f>'A-Video Analysis Form 081108'!B20</f>
        <v>0</v>
      </c>
      <c r="C20" s="294">
        <f>'A-Video Analysis Form 081108'!C20</f>
        <v>0</v>
      </c>
      <c r="D20" s="294">
        <f>'B-Video Analysis Form 081108'!B20</f>
        <v>194</v>
      </c>
      <c r="E20" s="294">
        <f>'B-Video Analysis Form 081108'!C20</f>
        <v>207</v>
      </c>
      <c r="F20" s="294">
        <f>'C-Video Analysis Form 081108'!B20</f>
        <v>0</v>
      </c>
      <c r="G20" s="294">
        <f>'C-Video Analysis Form 081108'!C20</f>
        <v>0</v>
      </c>
      <c r="H20" s="294">
        <f>'B-Video Analysis Form 081108'!D20</f>
        <v>10</v>
      </c>
      <c r="I20" s="295">
        <f>'B-Video Analysis Form 081108'!E20</f>
        <v>30</v>
      </c>
      <c r="J20" s="322">
        <f t="shared" si="0"/>
        <v>204</v>
      </c>
      <c r="K20" s="290">
        <f t="shared" si="1"/>
        <v>207</v>
      </c>
      <c r="L20" s="294">
        <f>'B-Video Analysis Form 081108'!M20</f>
        <v>0</v>
      </c>
      <c r="M20" s="294">
        <f>'C-Video Analysis Form 081108'!D20</f>
        <v>0</v>
      </c>
      <c r="N20" s="294">
        <f>'B-Video Analysis Form 081108'!I20</f>
        <v>0</v>
      </c>
      <c r="O20" s="294">
        <f t="shared" si="2"/>
        <v>194</v>
      </c>
      <c r="P20" s="294">
        <f>'C-Video Analysis Form 081108'!F20</f>
        <v>0</v>
      </c>
      <c r="Q20" s="294">
        <f>'B-Video Analysis Form 081108'!J20</f>
        <v>0</v>
      </c>
      <c r="R20" s="294">
        <f>'B-Video Analysis Form 081108'!L20</f>
        <v>0</v>
      </c>
      <c r="S20" s="294">
        <f>'C-Video Analysis Form 081108'!E20</f>
        <v>0</v>
      </c>
      <c r="T20" s="294">
        <f>'C-Video Analysis Form 081108'!G20</f>
        <v>0</v>
      </c>
      <c r="U20" s="294">
        <f>'B-Video Analysis Form 081108'!K20</f>
        <v>0</v>
      </c>
      <c r="V20" s="294">
        <f>'B-Video Analysis Form 081108'!F20</f>
        <v>0</v>
      </c>
      <c r="W20" s="294">
        <f>'B-Video Analysis Form 081108'!G20</f>
        <v>0</v>
      </c>
      <c r="X20" s="295">
        <f>'B-Video Analysis Form 081108'!H20</f>
        <v>0</v>
      </c>
    </row>
    <row r="23" spans="1:25">
      <c r="A23" s="1" t="s">
        <v>361</v>
      </c>
      <c r="H23" s="1" t="s">
        <v>366</v>
      </c>
      <c r="O23" s="1" t="s">
        <v>367</v>
      </c>
      <c r="V23" s="1" t="s">
        <v>368</v>
      </c>
    </row>
    <row r="25" spans="1:25">
      <c r="A25" s="1"/>
      <c r="B25" s="1" t="s">
        <v>267</v>
      </c>
      <c r="C25" s="1" t="s">
        <v>364</v>
      </c>
      <c r="D25" s="1" t="s">
        <v>363</v>
      </c>
      <c r="E25" s="1" t="s">
        <v>365</v>
      </c>
      <c r="I25" s="1" t="s">
        <v>78</v>
      </c>
      <c r="J25" s="1" t="s">
        <v>77</v>
      </c>
      <c r="K25" s="1" t="s">
        <v>365</v>
      </c>
      <c r="L25" s="1"/>
      <c r="P25" s="1" t="s">
        <v>369</v>
      </c>
      <c r="Q25" s="1" t="s">
        <v>370</v>
      </c>
      <c r="R25" s="1" t="s">
        <v>267</v>
      </c>
      <c r="S25" s="1" t="s">
        <v>365</v>
      </c>
      <c r="W25" s="1" t="s">
        <v>78</v>
      </c>
      <c r="X25" s="1" t="s">
        <v>267</v>
      </c>
      <c r="Y25" s="1" t="s">
        <v>77</v>
      </c>
    </row>
    <row r="26" spans="1:25">
      <c r="A26" s="1" t="s">
        <v>362</v>
      </c>
      <c r="B26">
        <f>100*K7/B7</f>
        <v>87.5</v>
      </c>
      <c r="C26">
        <f>100*L7/B7</f>
        <v>0</v>
      </c>
      <c r="D26">
        <f>100*M7/B7</f>
        <v>12.5</v>
      </c>
      <c r="E26">
        <f>100*N7/B7</f>
        <v>0</v>
      </c>
      <c r="H26" s="1" t="s">
        <v>362</v>
      </c>
      <c r="I26">
        <f>100*O7/D7</f>
        <v>37.837837837837839</v>
      </c>
      <c r="J26">
        <f>100*P7/D7</f>
        <v>62.162162162162161</v>
      </c>
      <c r="K26">
        <f>100*Q7/D7</f>
        <v>0</v>
      </c>
      <c r="O26" s="1" t="s">
        <v>362</v>
      </c>
      <c r="P26">
        <f>100*R7/F7</f>
        <v>0</v>
      </c>
      <c r="Q26">
        <f>100*S7/F7</f>
        <v>57.142857142857146</v>
      </c>
      <c r="R26">
        <f>100*T7/F7</f>
        <v>28.571428571428573</v>
      </c>
      <c r="S26">
        <f>100*U7/F7</f>
        <v>21.428571428571427</v>
      </c>
      <c r="V26" s="1" t="s">
        <v>362</v>
      </c>
      <c r="W26">
        <f>100*V7/H7</f>
        <v>0</v>
      </c>
      <c r="X26">
        <f>100*W7/H7</f>
        <v>0</v>
      </c>
      <c r="Y26">
        <f>100*X7/H7</f>
        <v>62.5</v>
      </c>
    </row>
    <row r="27" spans="1:25">
      <c r="A27" s="1" t="s">
        <v>251</v>
      </c>
      <c r="B27">
        <f>100*K10/B10</f>
        <v>59.006211180124225</v>
      </c>
      <c r="C27">
        <f>100*L10/B10</f>
        <v>29.19254658385093</v>
      </c>
      <c r="D27">
        <f>100*M10/B10</f>
        <v>5.5900621118012426</v>
      </c>
      <c r="E27">
        <f>100*N10/B10</f>
        <v>15.527950310559007</v>
      </c>
      <c r="H27" s="1" t="s">
        <v>251</v>
      </c>
      <c r="I27">
        <f>100*O10/D10</f>
        <v>64.467005076142129</v>
      </c>
      <c r="J27">
        <f>100*P10/D10</f>
        <v>29.949238578680202</v>
      </c>
      <c r="K27">
        <f>100*Q10/D10</f>
        <v>5.5837563451776653</v>
      </c>
      <c r="O27" s="1" t="s">
        <v>251</v>
      </c>
      <c r="P27">
        <f>100*R10/F10</f>
        <v>37.096774193548384</v>
      </c>
      <c r="Q27">
        <f>100*S10/F10</f>
        <v>19.35483870967742</v>
      </c>
      <c r="R27">
        <f>100*T10/F10</f>
        <v>25.806451612903224</v>
      </c>
      <c r="S27">
        <f>100*U10/F10</f>
        <v>14.516129032258064</v>
      </c>
      <c r="V27" s="1" t="s">
        <v>251</v>
      </c>
      <c r="W27">
        <f>100*V10/H10</f>
        <v>49.315068493150683</v>
      </c>
      <c r="X27">
        <f>100*W10/H10</f>
        <v>15.068493150684931</v>
      </c>
      <c r="Y27">
        <f>100*X10/H10</f>
        <v>26.027397260273972</v>
      </c>
    </row>
    <row r="28" spans="1:25">
      <c r="A28" s="528" t="s">
        <v>247</v>
      </c>
      <c r="B28">
        <f>100*K13/B13</f>
        <v>86.974789915966383</v>
      </c>
      <c r="C28">
        <f>100*L13/B13</f>
        <v>5.882352941176471</v>
      </c>
      <c r="D28">
        <f>100*M13/B13</f>
        <v>1.680672268907563</v>
      </c>
      <c r="E28">
        <f>100*N13/B13</f>
        <v>21.84873949579832</v>
      </c>
      <c r="H28" s="528" t="s">
        <v>247</v>
      </c>
      <c r="I28">
        <f>100*O13/D13</f>
        <v>74.193548387096769</v>
      </c>
      <c r="J28">
        <f>100*P13/D13</f>
        <v>24.596774193548388</v>
      </c>
      <c r="K28">
        <f>100*Q13/D13</f>
        <v>1.2096774193548387</v>
      </c>
      <c r="O28" s="528" t="s">
        <v>247</v>
      </c>
      <c r="P28">
        <f>100*R13/F13</f>
        <v>15.702479338842975</v>
      </c>
      <c r="Q28">
        <f>100*S13/F13</f>
        <v>9.0909090909090917</v>
      </c>
      <c r="R28">
        <f>100*T13/F13</f>
        <v>34.710743801652896</v>
      </c>
      <c r="S28">
        <f>100*U13/F13</f>
        <v>12.396694214876034</v>
      </c>
      <c r="V28" s="528" t="s">
        <v>247</v>
      </c>
      <c r="W28">
        <f>100*V13/H13</f>
        <v>34.42622950819672</v>
      </c>
      <c r="X28">
        <f>100*W13/H13</f>
        <v>14.754098360655737</v>
      </c>
      <c r="Y28">
        <f>100*X13/H13</f>
        <v>34.42622950819672</v>
      </c>
    </row>
    <row r="29" spans="1:25">
      <c r="A29" s="1" t="s">
        <v>244</v>
      </c>
      <c r="B29">
        <f>100*K16/B16</f>
        <v>70.491803278688522</v>
      </c>
      <c r="C29">
        <f>100*L16/B16</f>
        <v>11.475409836065573</v>
      </c>
      <c r="D29">
        <f>100*M16/B16</f>
        <v>6.557377049180328</v>
      </c>
      <c r="E29">
        <f>100*N16/B16</f>
        <v>4.918032786885246</v>
      </c>
      <c r="H29" s="1" t="s">
        <v>244</v>
      </c>
      <c r="I29">
        <f>100*O16/D16</f>
        <v>75</v>
      </c>
      <c r="J29">
        <f>100*P16/D16</f>
        <v>23.863636363636363</v>
      </c>
      <c r="K29">
        <f>100*Q16/D16</f>
        <v>1.1363636363636365</v>
      </c>
      <c r="O29" s="1" t="s">
        <v>244</v>
      </c>
      <c r="P29">
        <f>100*R16/F16</f>
        <v>13.793103448275861</v>
      </c>
      <c r="Q29">
        <f>100*S16/F16</f>
        <v>17.241379310344829</v>
      </c>
      <c r="R29">
        <f>100*T16/F16</f>
        <v>48.275862068965516</v>
      </c>
      <c r="S29">
        <f>100*U16/F16</f>
        <v>13.793103448275861</v>
      </c>
      <c r="V29" s="1" t="s">
        <v>244</v>
      </c>
      <c r="W29">
        <f>100*V16/H16</f>
        <v>41.666666666666664</v>
      </c>
      <c r="X29">
        <f>100*W16/H16</f>
        <v>16.666666666666668</v>
      </c>
      <c r="Y29">
        <f>100*X16/H16</f>
        <v>41.666666666666664</v>
      </c>
    </row>
    <row r="30" spans="1:25">
      <c r="A30" s="1" t="s">
        <v>240</v>
      </c>
      <c r="B30">
        <f>100*K19/B19</f>
        <v>86.854460093896719</v>
      </c>
      <c r="C30">
        <f>100*L19/B19</f>
        <v>7.042253521126761</v>
      </c>
      <c r="D30">
        <f>100*M19/B19</f>
        <v>6.103286384976526</v>
      </c>
      <c r="E30">
        <f>100*N19/B19</f>
        <v>13.615023474178404</v>
      </c>
      <c r="H30" s="1" t="s">
        <v>240</v>
      </c>
      <c r="I30">
        <f>100*O19/D19</f>
        <v>73.090909090909093</v>
      </c>
      <c r="J30">
        <f>100*P19/D19</f>
        <v>26.545454545454547</v>
      </c>
      <c r="K30">
        <f>100*Q19/D19</f>
        <v>0.36363636363636365</v>
      </c>
      <c r="O30" s="1" t="s">
        <v>240</v>
      </c>
      <c r="P30">
        <f>100*R19/F19</f>
        <v>19.166666666666668</v>
      </c>
      <c r="Q30">
        <f>100*S19/F19</f>
        <v>12.5</v>
      </c>
      <c r="R30">
        <f>100*T19/F19</f>
        <v>51.666666666666664</v>
      </c>
      <c r="S30">
        <f>100*U19/F19</f>
        <v>7.5</v>
      </c>
      <c r="V30" s="1" t="s">
        <v>240</v>
      </c>
      <c r="W30">
        <f>100*V19/H19</f>
        <v>38.596491228070178</v>
      </c>
      <c r="X30">
        <f>100*W19/H19</f>
        <v>33.333333333333336</v>
      </c>
      <c r="Y30">
        <f>100*X19/H19</f>
        <v>26.315789473684209</v>
      </c>
    </row>
  </sheetData>
  <mergeCells count="2">
    <mergeCell ref="B5:I5"/>
    <mergeCell ref="K5:X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M20"/>
  <sheetViews>
    <sheetView topLeftCell="A5" zoomScale="60" zoomScaleNormal="60" workbookViewId="0">
      <selection activeCell="L17" sqref="L17"/>
    </sheetView>
  </sheetViews>
  <sheetFormatPr defaultRowHeight="15"/>
  <cols>
    <col min="1" max="1" width="10.85546875" bestFit="1" customWidth="1"/>
    <col min="2" max="2" width="9.7109375" bestFit="1" customWidth="1"/>
    <col min="4" max="7" width="9.140625" customWidth="1"/>
    <col min="8" max="11" width="15.42578125" customWidth="1"/>
    <col min="12" max="13" width="10.7109375" customWidth="1"/>
  </cols>
  <sheetData>
    <row r="1" spans="1:13">
      <c r="A1" s="530" t="s">
        <v>41</v>
      </c>
      <c r="B1" s="531"/>
      <c r="C1" s="531"/>
      <c r="D1" s="531"/>
      <c r="E1" s="4"/>
      <c r="F1" s="4"/>
      <c r="G1" s="4"/>
      <c r="H1" s="4"/>
      <c r="I1" s="4"/>
      <c r="J1" s="4"/>
      <c r="K1" s="4"/>
    </row>
    <row r="3" spans="1:13">
      <c r="A3" s="1" t="s">
        <v>1</v>
      </c>
      <c r="B3" s="85">
        <v>39579</v>
      </c>
    </row>
    <row r="4" spans="1:13" ht="15.75" thickBot="1"/>
    <row r="5" spans="1:13" ht="30" customHeight="1" thickBot="1">
      <c r="A5" s="3"/>
      <c r="B5" s="541" t="s">
        <v>40</v>
      </c>
      <c r="C5" s="542"/>
      <c r="D5" s="543" t="s">
        <v>23</v>
      </c>
      <c r="E5" s="545"/>
      <c r="F5" s="545"/>
      <c r="G5" s="546"/>
      <c r="H5" s="543" t="s">
        <v>42</v>
      </c>
      <c r="I5" s="544"/>
      <c r="J5" s="544"/>
      <c r="K5" s="542"/>
      <c r="L5" s="543" t="s">
        <v>37</v>
      </c>
      <c r="M5" s="542"/>
    </row>
    <row r="6" spans="1:13" ht="30" customHeight="1" thickBot="1">
      <c r="A6" s="12" t="s">
        <v>16</v>
      </c>
      <c r="B6" s="52" t="s">
        <v>17</v>
      </c>
      <c r="C6" s="49" t="s">
        <v>18</v>
      </c>
      <c r="D6" s="46" t="s">
        <v>49</v>
      </c>
      <c r="E6" s="45" t="s">
        <v>50</v>
      </c>
      <c r="F6" s="62" t="s">
        <v>21</v>
      </c>
      <c r="G6" s="63" t="s">
        <v>22</v>
      </c>
      <c r="H6" s="47" t="s">
        <v>45</v>
      </c>
      <c r="I6" s="48" t="s">
        <v>46</v>
      </c>
      <c r="J6" s="48" t="s">
        <v>47</v>
      </c>
      <c r="K6" s="49" t="s">
        <v>48</v>
      </c>
      <c r="L6" s="50" t="s">
        <v>38</v>
      </c>
      <c r="M6" s="51" t="s">
        <v>39</v>
      </c>
    </row>
    <row r="7" spans="1:13">
      <c r="A7" s="9" t="s">
        <v>2</v>
      </c>
      <c r="B7" s="9">
        <v>14</v>
      </c>
      <c r="C7" s="15">
        <v>20</v>
      </c>
      <c r="D7" s="9">
        <v>2</v>
      </c>
      <c r="E7" s="15">
        <v>1</v>
      </c>
      <c r="F7" s="13">
        <v>18</v>
      </c>
      <c r="G7" s="99">
        <v>10</v>
      </c>
      <c r="H7" s="9" t="s">
        <v>68</v>
      </c>
      <c r="I7" s="17" t="s">
        <v>68</v>
      </c>
      <c r="J7" s="17" t="s">
        <v>68</v>
      </c>
      <c r="K7" s="15" t="s">
        <v>68</v>
      </c>
      <c r="L7" s="115">
        <f>'C Video Speed 051108'!C104</f>
        <v>1.5027624309392265</v>
      </c>
      <c r="M7" s="116">
        <f>'C Video Speed 051108'!C102</f>
        <v>9.0500000000000007</v>
      </c>
    </row>
    <row r="8" spans="1:13">
      <c r="A8" s="19" t="s">
        <v>3</v>
      </c>
      <c r="B8" s="103">
        <v>42</v>
      </c>
      <c r="C8" s="104">
        <v>79</v>
      </c>
      <c r="D8" s="103">
        <v>13</v>
      </c>
      <c r="E8" s="104">
        <v>6</v>
      </c>
      <c r="F8" s="111">
        <v>53</v>
      </c>
      <c r="G8" s="108">
        <v>30</v>
      </c>
      <c r="H8" s="112" t="s">
        <v>68</v>
      </c>
      <c r="I8" s="113" t="s">
        <v>68</v>
      </c>
      <c r="J8" s="113" t="s">
        <v>68</v>
      </c>
      <c r="K8" s="109" t="s">
        <v>68</v>
      </c>
      <c r="L8" s="32">
        <f>'C Video Speed 051108'!J104</f>
        <v>1.5217903415783276</v>
      </c>
      <c r="M8" s="30">
        <f>'C Video Speed 051108'!J102</f>
        <v>8.9368421052631568</v>
      </c>
    </row>
    <row r="9" spans="1:13">
      <c r="A9" s="19" t="s">
        <v>4</v>
      </c>
      <c r="B9" s="19">
        <v>74</v>
      </c>
      <c r="C9" s="20">
        <v>72</v>
      </c>
      <c r="D9" s="19">
        <v>2</v>
      </c>
      <c r="E9" s="20">
        <v>13</v>
      </c>
      <c r="F9" s="22">
        <v>47</v>
      </c>
      <c r="G9" s="58">
        <v>46</v>
      </c>
      <c r="H9" s="19" t="s">
        <v>68</v>
      </c>
      <c r="I9" s="21" t="s">
        <v>68</v>
      </c>
      <c r="J9" s="21" t="s">
        <v>68</v>
      </c>
      <c r="K9" s="20" t="s">
        <v>68</v>
      </c>
      <c r="L9" s="32">
        <f>'C Video Speed 051108'!Q104</f>
        <v>1.3944153577661431</v>
      </c>
      <c r="M9" s="30">
        <f>'C Video Speed 051108'!Q104</f>
        <v>1.3944153577661431</v>
      </c>
    </row>
    <row r="10" spans="1:13">
      <c r="A10" s="19" t="s">
        <v>5</v>
      </c>
      <c r="B10" s="19">
        <v>79</v>
      </c>
      <c r="C10" s="20">
        <v>82</v>
      </c>
      <c r="D10" s="19">
        <v>13</v>
      </c>
      <c r="E10" s="20">
        <v>12</v>
      </c>
      <c r="F10" s="22">
        <v>39</v>
      </c>
      <c r="G10" s="58">
        <v>36</v>
      </c>
      <c r="H10" s="19" t="s">
        <v>68</v>
      </c>
      <c r="I10" s="21" t="s">
        <v>68</v>
      </c>
      <c r="J10" s="21" t="s">
        <v>68</v>
      </c>
      <c r="K10" s="20" t="s">
        <v>68</v>
      </c>
      <c r="L10" s="32">
        <f>'C Video Speed 051108'!X104</f>
        <v>1.4129870129870128</v>
      </c>
      <c r="M10" s="30">
        <f>'C Video Speed 051108'!X104</f>
        <v>1.4129870129870128</v>
      </c>
    </row>
    <row r="11" spans="1:13">
      <c r="A11" s="19" t="s">
        <v>6</v>
      </c>
      <c r="B11" s="103">
        <v>82</v>
      </c>
      <c r="C11" s="104">
        <v>81</v>
      </c>
      <c r="D11" s="103">
        <v>6</v>
      </c>
      <c r="E11" s="104">
        <v>13</v>
      </c>
      <c r="F11" s="111">
        <v>43</v>
      </c>
      <c r="G11" s="108">
        <v>29</v>
      </c>
      <c r="H11" s="112" t="s">
        <v>68</v>
      </c>
      <c r="I11" s="113" t="s">
        <v>68</v>
      </c>
      <c r="J11" s="113" t="s">
        <v>68</v>
      </c>
      <c r="K11" s="109" t="s">
        <v>68</v>
      </c>
      <c r="L11" s="32">
        <f>'C Video Speed 051108'!AE104</f>
        <v>1.4013395157135498</v>
      </c>
      <c r="M11" s="30">
        <f>'C Video Speed 051108'!AE104</f>
        <v>1.4013395157135498</v>
      </c>
    </row>
    <row r="12" spans="1:13">
      <c r="A12" s="19" t="s">
        <v>7</v>
      </c>
      <c r="B12" s="19">
        <v>71</v>
      </c>
      <c r="C12" s="20">
        <v>63</v>
      </c>
      <c r="D12" s="19">
        <v>11</v>
      </c>
      <c r="E12" s="20">
        <v>7</v>
      </c>
      <c r="F12" s="22">
        <v>45</v>
      </c>
      <c r="G12" s="58">
        <v>42</v>
      </c>
      <c r="H12" s="19">
        <v>0</v>
      </c>
      <c r="I12" s="21">
        <v>0</v>
      </c>
      <c r="J12" s="21">
        <v>0</v>
      </c>
      <c r="K12" s="20">
        <v>0</v>
      </c>
      <c r="L12" s="32">
        <f>'C Video Speed 051108'!AL104</f>
        <v>1.2430411300373911</v>
      </c>
      <c r="M12" s="30">
        <f>'C Video Speed 051108'!AL104</f>
        <v>1.2430411300373911</v>
      </c>
    </row>
    <row r="13" spans="1:13">
      <c r="A13" s="19" t="s">
        <v>8</v>
      </c>
      <c r="B13" s="19">
        <v>90</v>
      </c>
      <c r="C13" s="20">
        <v>61</v>
      </c>
      <c r="D13" s="19">
        <v>6</v>
      </c>
      <c r="E13" s="20">
        <v>13</v>
      </c>
      <c r="F13" s="22">
        <v>33</v>
      </c>
      <c r="G13" s="58">
        <v>58</v>
      </c>
      <c r="H13" s="19">
        <v>0</v>
      </c>
      <c r="I13" s="21">
        <v>0</v>
      </c>
      <c r="J13" s="21">
        <v>0</v>
      </c>
      <c r="K13" s="20">
        <v>0</v>
      </c>
      <c r="L13" s="32">
        <f>'C Video Speed 051108'!AS104</f>
        <v>1.3570498915401301</v>
      </c>
      <c r="M13" s="30">
        <f>'C Video Speed 051108'!AS104</f>
        <v>1.3570498915401301</v>
      </c>
    </row>
    <row r="14" spans="1:13">
      <c r="A14" s="29" t="s">
        <v>9</v>
      </c>
      <c r="B14" s="29">
        <v>86</v>
      </c>
      <c r="C14" s="30">
        <v>67</v>
      </c>
      <c r="D14" s="29">
        <v>7</v>
      </c>
      <c r="E14" s="30">
        <v>12</v>
      </c>
      <c r="F14" s="32">
        <v>37</v>
      </c>
      <c r="G14" s="59">
        <v>24</v>
      </c>
      <c r="H14" s="29">
        <v>6</v>
      </c>
      <c r="I14" s="31">
        <v>2</v>
      </c>
      <c r="J14" s="31">
        <v>0</v>
      </c>
      <c r="K14" s="30">
        <v>8</v>
      </c>
      <c r="L14" s="32">
        <f>'C Video Speed 051108'!AZ104</f>
        <v>1.3667215815485998</v>
      </c>
      <c r="M14" s="30">
        <f>'C Video Speed 051108'!AZ104</f>
        <v>1.3667215815485998</v>
      </c>
    </row>
    <row r="15" spans="1:13">
      <c r="A15" s="24" t="s">
        <v>10</v>
      </c>
      <c r="B15" s="24">
        <v>64</v>
      </c>
      <c r="C15" s="25">
        <v>81</v>
      </c>
      <c r="D15" s="24">
        <v>3</v>
      </c>
      <c r="E15" s="25">
        <v>10</v>
      </c>
      <c r="F15" s="27">
        <v>46</v>
      </c>
      <c r="G15" s="60">
        <v>18</v>
      </c>
      <c r="H15" s="24">
        <v>5</v>
      </c>
      <c r="I15" s="26">
        <v>0</v>
      </c>
      <c r="J15" s="26">
        <v>3</v>
      </c>
      <c r="K15" s="25">
        <v>2</v>
      </c>
      <c r="L15" s="32">
        <f>'C Video Speed 051108'!BG104</f>
        <v>0.72742832691484804</v>
      </c>
      <c r="M15" s="30">
        <f>'C Video Speed 051108'!BG104</f>
        <v>0.72742832691484804</v>
      </c>
    </row>
    <row r="16" spans="1:13">
      <c r="A16" s="24" t="s">
        <v>11</v>
      </c>
      <c r="B16" s="24">
        <v>77</v>
      </c>
      <c r="C16" s="25">
        <v>82</v>
      </c>
      <c r="D16" s="24">
        <v>5</v>
      </c>
      <c r="E16" s="25">
        <v>7</v>
      </c>
      <c r="F16" s="27">
        <v>50</v>
      </c>
      <c r="G16" s="60">
        <v>36</v>
      </c>
      <c r="H16" s="24">
        <v>2</v>
      </c>
      <c r="I16" s="26">
        <v>0</v>
      </c>
      <c r="J16" s="26">
        <v>2</v>
      </c>
      <c r="K16" s="25">
        <v>0</v>
      </c>
      <c r="L16" s="32">
        <f>'C Video Speed 051108'!BN104</f>
        <v>0.88669064748201432</v>
      </c>
      <c r="M16" s="30">
        <f>'C Video Speed 051108'!BN104</f>
        <v>0.88669064748201432</v>
      </c>
    </row>
    <row r="17" spans="1:13">
      <c r="A17" s="24" t="s">
        <v>12</v>
      </c>
      <c r="B17" s="24">
        <v>64</v>
      </c>
      <c r="C17" s="25">
        <v>95</v>
      </c>
      <c r="D17" s="24">
        <v>7</v>
      </c>
      <c r="E17" s="25">
        <v>9</v>
      </c>
      <c r="F17" s="27">
        <v>48</v>
      </c>
      <c r="G17" s="60">
        <v>39</v>
      </c>
      <c r="H17" s="24">
        <v>0</v>
      </c>
      <c r="I17" s="26">
        <v>0</v>
      </c>
      <c r="J17" s="26">
        <v>0</v>
      </c>
      <c r="K17" s="25">
        <v>0</v>
      </c>
      <c r="L17" s="32">
        <f>'C Video Speed 051108'!BU104</f>
        <v>1.2778523489932887</v>
      </c>
      <c r="M17" s="30">
        <f>'C Video Speed 051108'!BU104</f>
        <v>1.2778523489932887</v>
      </c>
    </row>
    <row r="18" spans="1:13">
      <c r="A18" s="24" t="s">
        <v>13</v>
      </c>
      <c r="B18" s="24">
        <v>76</v>
      </c>
      <c r="C18" s="25">
        <v>98</v>
      </c>
      <c r="D18" s="24">
        <v>8</v>
      </c>
      <c r="E18" s="25">
        <v>7</v>
      </c>
      <c r="F18" s="27">
        <v>46</v>
      </c>
      <c r="G18" s="60">
        <v>54</v>
      </c>
      <c r="H18" s="24">
        <v>4</v>
      </c>
      <c r="I18" s="26">
        <v>5</v>
      </c>
      <c r="J18" s="26">
        <v>0</v>
      </c>
      <c r="K18" s="25">
        <v>9</v>
      </c>
      <c r="L18" s="32">
        <f>'C Video Speed 051108'!CB104</f>
        <v>1.1866625116858835</v>
      </c>
      <c r="M18" s="30">
        <f>'C Video Speed 051108'!CB104</f>
        <v>1.1866625116858835</v>
      </c>
    </row>
    <row r="19" spans="1:13">
      <c r="A19" s="24" t="s">
        <v>14</v>
      </c>
      <c r="B19" s="24">
        <v>92</v>
      </c>
      <c r="C19" s="25">
        <v>102</v>
      </c>
      <c r="D19" s="24">
        <v>9</v>
      </c>
      <c r="E19" s="25">
        <v>9</v>
      </c>
      <c r="F19" s="27">
        <v>47</v>
      </c>
      <c r="G19" s="60">
        <v>37</v>
      </c>
      <c r="H19" s="24">
        <v>0</v>
      </c>
      <c r="I19" s="26">
        <v>0</v>
      </c>
      <c r="J19" s="26">
        <v>0</v>
      </c>
      <c r="K19" s="25">
        <v>0</v>
      </c>
      <c r="L19" s="32">
        <f>'C Video Speed 051108'!CI104</f>
        <v>1.0536352800953519</v>
      </c>
      <c r="M19" s="30">
        <f>'C Video Speed 051108'!CI104</f>
        <v>1.0536352800953519</v>
      </c>
    </row>
    <row r="20" spans="1:13" ht="15.75" thickBot="1">
      <c r="A20" s="10" t="s">
        <v>15</v>
      </c>
      <c r="B20" s="10">
        <v>56</v>
      </c>
      <c r="C20" s="16">
        <v>57</v>
      </c>
      <c r="D20" s="10">
        <v>4</v>
      </c>
      <c r="E20" s="16">
        <v>17</v>
      </c>
      <c r="F20" s="14">
        <v>33</v>
      </c>
      <c r="G20" s="61">
        <v>19</v>
      </c>
      <c r="H20" s="10">
        <v>2</v>
      </c>
      <c r="I20" s="18">
        <v>0</v>
      </c>
      <c r="J20" s="18">
        <v>0</v>
      </c>
      <c r="K20" s="16">
        <v>2</v>
      </c>
      <c r="L20" s="117">
        <f>'C Video Speed 051108'!CP104</f>
        <v>1.3257514216084483</v>
      </c>
      <c r="M20" s="68">
        <f>'C Video Speed 051108'!CP104</f>
        <v>1.3257514216084483</v>
      </c>
    </row>
  </sheetData>
  <mergeCells count="5">
    <mergeCell ref="B5:C5"/>
    <mergeCell ref="L5:M5"/>
    <mergeCell ref="H5:K5"/>
    <mergeCell ref="A1:D1"/>
    <mergeCell ref="D5:G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CW500"/>
  <sheetViews>
    <sheetView topLeftCell="AU1" zoomScale="60" zoomScaleNormal="60" workbookViewId="0">
      <selection activeCell="CI7" sqref="CI7:CN34"/>
    </sheetView>
  </sheetViews>
  <sheetFormatPr defaultRowHeight="15"/>
  <cols>
    <col min="2" max="2" width="11.85546875" customWidth="1"/>
    <col min="3" max="7" width="6.28515625" customWidth="1"/>
    <col min="8" max="8" width="5.7109375" customWidth="1"/>
    <col min="9" max="9" width="5.7109375" hidden="1" customWidth="1"/>
    <col min="10" max="14" width="6.28515625" customWidth="1"/>
    <col min="15" max="15" width="5.7109375" customWidth="1"/>
    <col min="16" max="16" width="5.7109375" hidden="1" customWidth="1"/>
    <col min="17" max="22" width="6.28515625" customWidth="1"/>
    <col min="23" max="23" width="6.28515625" hidden="1" customWidth="1"/>
    <col min="24" max="29" width="6.28515625" customWidth="1"/>
    <col min="30" max="30" width="6.28515625" hidden="1" customWidth="1"/>
    <col min="31" max="36" width="6.28515625" customWidth="1"/>
    <col min="37" max="37" width="6.28515625" hidden="1" customWidth="1"/>
    <col min="38" max="43" width="6.28515625" customWidth="1"/>
    <col min="44" max="44" width="6.28515625" hidden="1" customWidth="1"/>
    <col min="45" max="50" width="6.28515625" customWidth="1"/>
    <col min="51" max="51" width="6.28515625" hidden="1" customWidth="1"/>
    <col min="52" max="57" width="6.28515625" customWidth="1"/>
    <col min="58" max="58" width="6.28515625" hidden="1" customWidth="1"/>
    <col min="59" max="64" width="6.28515625" customWidth="1"/>
    <col min="65" max="65" width="6.28515625" hidden="1" customWidth="1"/>
    <col min="66" max="70" width="6.28515625" customWidth="1"/>
    <col min="71" max="71" width="5.7109375" customWidth="1"/>
    <col min="72" max="72" width="5.7109375" hidden="1" customWidth="1"/>
    <col min="73" max="78" width="6.28515625" customWidth="1"/>
    <col min="79" max="79" width="6.140625" hidden="1" customWidth="1"/>
    <col min="80" max="85" width="6.28515625" customWidth="1"/>
    <col min="86" max="86" width="6.28515625" hidden="1" customWidth="1"/>
    <col min="87" max="92" width="6.28515625" customWidth="1"/>
    <col min="93" max="93" width="6.28515625" hidden="1" customWidth="1"/>
    <col min="94" max="99" width="6.28515625" customWidth="1"/>
    <col min="100" max="100" width="6.28515625" hidden="1" customWidth="1"/>
    <col min="101" max="101" width="6.28515625" customWidth="1"/>
  </cols>
  <sheetData>
    <row r="2" spans="1:101">
      <c r="A2" t="s">
        <v>76</v>
      </c>
      <c r="B2" t="s">
        <v>78</v>
      </c>
      <c r="G2" s="572" t="s">
        <v>83</v>
      </c>
      <c r="H2" s="572"/>
      <c r="J2" s="128" t="s">
        <v>84</v>
      </c>
      <c r="L2" s="128" t="s">
        <v>85</v>
      </c>
      <c r="M2" s="128"/>
      <c r="N2" s="128" t="s">
        <v>86</v>
      </c>
      <c r="O2" s="128"/>
      <c r="Q2" s="128" t="s">
        <v>87</v>
      </c>
      <c r="R2" s="128"/>
      <c r="S2" s="128" t="s">
        <v>88</v>
      </c>
      <c r="V2" s="128"/>
      <c r="W2" s="128" t="s">
        <v>87</v>
      </c>
      <c r="X2" s="128"/>
      <c r="Y2" s="128"/>
      <c r="Z2" s="128"/>
      <c r="AA2" s="128"/>
      <c r="AB2" s="128"/>
      <c r="AC2" s="128"/>
      <c r="AD2" s="128"/>
      <c r="AE2" s="128"/>
      <c r="AF2" s="128"/>
    </row>
    <row r="3" spans="1:101">
      <c r="A3" t="s">
        <v>52</v>
      </c>
      <c r="B3" s="98">
        <v>39579</v>
      </c>
      <c r="G3" t="s">
        <v>89</v>
      </c>
      <c r="J3" s="129" t="s">
        <v>90</v>
      </c>
      <c r="L3" s="129" t="s">
        <v>102</v>
      </c>
      <c r="M3" s="129"/>
      <c r="N3" s="129" t="s">
        <v>94</v>
      </c>
      <c r="O3" s="129"/>
      <c r="Q3" s="129" t="s">
        <v>104</v>
      </c>
    </row>
    <row r="4" spans="1:101" ht="15.75" thickBot="1">
      <c r="G4" t="s">
        <v>101</v>
      </c>
      <c r="J4" s="129" t="s">
        <v>103</v>
      </c>
      <c r="L4" s="129" t="s">
        <v>105</v>
      </c>
      <c r="M4" s="129"/>
      <c r="N4" s="129" t="s">
        <v>106</v>
      </c>
      <c r="O4" s="129"/>
      <c r="Q4" s="129" t="s">
        <v>107</v>
      </c>
      <c r="R4" s="129"/>
      <c r="V4" s="129"/>
      <c r="W4" s="129"/>
      <c r="X4" s="129"/>
      <c r="Y4" s="129"/>
      <c r="Z4" s="129"/>
    </row>
    <row r="5" spans="1:101" ht="16.5" thickTop="1" thickBot="1">
      <c r="B5" t="s">
        <v>73</v>
      </c>
      <c r="C5" s="566">
        <v>0.29166666666666669</v>
      </c>
      <c r="D5" s="567"/>
      <c r="E5" s="568"/>
      <c r="F5" s="568"/>
      <c r="G5" s="568"/>
      <c r="H5" s="568"/>
      <c r="I5" s="568"/>
      <c r="J5" s="566">
        <v>0.33333333333333298</v>
      </c>
      <c r="K5" s="567"/>
      <c r="L5" s="568"/>
      <c r="M5" s="568"/>
      <c r="N5" s="568"/>
      <c r="O5" s="568"/>
      <c r="P5" s="569"/>
      <c r="Q5" s="566">
        <v>0.375</v>
      </c>
      <c r="R5" s="567"/>
      <c r="S5" s="568"/>
      <c r="T5" s="568"/>
      <c r="U5" s="568"/>
      <c r="V5" s="568"/>
      <c r="W5" s="569"/>
      <c r="X5" s="566">
        <v>0.41666666666666702</v>
      </c>
      <c r="Y5" s="567"/>
      <c r="Z5" s="568"/>
      <c r="AA5" s="568"/>
      <c r="AB5" s="568"/>
      <c r="AC5" s="568"/>
      <c r="AD5" s="569"/>
      <c r="AE5" s="566">
        <v>0.45833333333333298</v>
      </c>
      <c r="AF5" s="567"/>
      <c r="AG5" s="568"/>
      <c r="AH5" s="568"/>
      <c r="AI5" s="568"/>
      <c r="AJ5" s="568"/>
      <c r="AK5" s="569"/>
      <c r="AL5" s="566">
        <v>0.5</v>
      </c>
      <c r="AM5" s="567"/>
      <c r="AN5" s="568"/>
      <c r="AO5" s="568"/>
      <c r="AP5" s="568"/>
      <c r="AQ5" s="568"/>
      <c r="AR5" s="569"/>
      <c r="AS5" s="566">
        <v>0.54166666666666696</v>
      </c>
      <c r="AT5" s="567"/>
      <c r="AU5" s="568"/>
      <c r="AV5" s="568"/>
      <c r="AW5" s="568"/>
      <c r="AX5" s="568"/>
      <c r="AY5" s="569"/>
      <c r="AZ5" s="566">
        <v>0.58333333333333304</v>
      </c>
      <c r="BA5" s="567"/>
      <c r="BB5" s="568"/>
      <c r="BC5" s="568"/>
      <c r="BD5" s="568"/>
      <c r="BE5" s="568"/>
      <c r="BF5" s="569"/>
      <c r="BG5" s="566">
        <v>0.625</v>
      </c>
      <c r="BH5" s="567"/>
      <c r="BI5" s="568"/>
      <c r="BJ5" s="568"/>
      <c r="BK5" s="568"/>
      <c r="BL5" s="568"/>
      <c r="BM5" s="569"/>
      <c r="BN5" s="566">
        <v>0.66666666666666696</v>
      </c>
      <c r="BO5" s="567"/>
      <c r="BP5" s="568"/>
      <c r="BQ5" s="568"/>
      <c r="BR5" s="568"/>
      <c r="BS5" s="568"/>
      <c r="BT5" s="569"/>
      <c r="BU5" s="566">
        <v>0.70833333333333304</v>
      </c>
      <c r="BV5" s="567"/>
      <c r="BW5" s="568"/>
      <c r="BX5" s="568"/>
      <c r="BY5" s="568"/>
      <c r="BZ5" s="568"/>
      <c r="CA5" s="569"/>
      <c r="CB5" s="566">
        <v>0.75</v>
      </c>
      <c r="CC5" s="567"/>
      <c r="CD5" s="568"/>
      <c r="CE5" s="568"/>
      <c r="CF5" s="568"/>
      <c r="CG5" s="568"/>
      <c r="CH5" s="569"/>
      <c r="CI5" s="566">
        <v>0.79166666666666297</v>
      </c>
      <c r="CJ5" s="567"/>
      <c r="CK5" s="568"/>
      <c r="CL5" s="568"/>
      <c r="CM5" s="568"/>
      <c r="CN5" s="568"/>
      <c r="CO5" s="569"/>
      <c r="CP5" s="566">
        <v>0.83333333333332904</v>
      </c>
      <c r="CQ5" s="567"/>
      <c r="CR5" s="568"/>
      <c r="CS5" s="570"/>
      <c r="CT5" s="570"/>
      <c r="CU5" s="570"/>
      <c r="CV5" s="571"/>
      <c r="CW5" s="96"/>
    </row>
    <row r="6" spans="1:101" ht="30" customHeight="1" thickTop="1">
      <c r="C6" s="161" t="s">
        <v>70</v>
      </c>
      <c r="D6" s="162" t="s">
        <v>108</v>
      </c>
      <c r="E6" s="180" t="s">
        <v>71</v>
      </c>
      <c r="F6" s="163" t="s">
        <v>82</v>
      </c>
      <c r="G6" s="163" t="s">
        <v>91</v>
      </c>
      <c r="H6" s="164" t="s">
        <v>92</v>
      </c>
      <c r="I6" s="165"/>
      <c r="J6" s="161" t="s">
        <v>70</v>
      </c>
      <c r="K6" s="162" t="s">
        <v>108</v>
      </c>
      <c r="L6" s="163" t="s">
        <v>71</v>
      </c>
      <c r="M6" s="163" t="s">
        <v>82</v>
      </c>
      <c r="N6" s="163" t="s">
        <v>91</v>
      </c>
      <c r="O6" s="164" t="s">
        <v>92</v>
      </c>
      <c r="P6" s="165"/>
      <c r="Q6" s="161" t="s">
        <v>70</v>
      </c>
      <c r="R6" s="162" t="s">
        <v>108</v>
      </c>
      <c r="S6" s="163" t="s">
        <v>71</v>
      </c>
      <c r="T6" s="163" t="s">
        <v>82</v>
      </c>
      <c r="U6" s="163" t="s">
        <v>91</v>
      </c>
      <c r="V6" s="164" t="s">
        <v>92</v>
      </c>
      <c r="W6" s="165"/>
      <c r="X6" s="161" t="s">
        <v>70</v>
      </c>
      <c r="Y6" s="162" t="s">
        <v>108</v>
      </c>
      <c r="Z6" s="163" t="s">
        <v>71</v>
      </c>
      <c r="AA6" s="163" t="s">
        <v>82</v>
      </c>
      <c r="AB6" s="163" t="s">
        <v>91</v>
      </c>
      <c r="AC6" s="164" t="s">
        <v>92</v>
      </c>
      <c r="AD6" s="165"/>
      <c r="AE6" s="161" t="s">
        <v>70</v>
      </c>
      <c r="AF6" s="162" t="s">
        <v>108</v>
      </c>
      <c r="AG6" s="163" t="s">
        <v>71</v>
      </c>
      <c r="AH6" s="163" t="s">
        <v>82</v>
      </c>
      <c r="AI6" s="163" t="s">
        <v>91</v>
      </c>
      <c r="AJ6" s="164" t="s">
        <v>92</v>
      </c>
      <c r="AK6" s="165"/>
      <c r="AL6" s="161" t="s">
        <v>70</v>
      </c>
      <c r="AM6" s="162" t="s">
        <v>108</v>
      </c>
      <c r="AN6" s="163" t="s">
        <v>71</v>
      </c>
      <c r="AO6" s="163" t="s">
        <v>82</v>
      </c>
      <c r="AP6" s="163" t="s">
        <v>91</v>
      </c>
      <c r="AQ6" s="164" t="s">
        <v>92</v>
      </c>
      <c r="AR6" s="165"/>
      <c r="AS6" s="161" t="s">
        <v>70</v>
      </c>
      <c r="AT6" s="162" t="s">
        <v>108</v>
      </c>
      <c r="AU6" s="163" t="s">
        <v>71</v>
      </c>
      <c r="AV6" s="163" t="s">
        <v>82</v>
      </c>
      <c r="AW6" s="163" t="s">
        <v>91</v>
      </c>
      <c r="AX6" s="164" t="s">
        <v>92</v>
      </c>
      <c r="AY6" s="165"/>
      <c r="AZ6" s="161" t="s">
        <v>70</v>
      </c>
      <c r="BA6" s="162" t="s">
        <v>108</v>
      </c>
      <c r="BB6" s="163" t="s">
        <v>71</v>
      </c>
      <c r="BC6" s="163" t="s">
        <v>82</v>
      </c>
      <c r="BD6" s="163" t="s">
        <v>91</v>
      </c>
      <c r="BE6" s="164" t="s">
        <v>92</v>
      </c>
      <c r="BF6" s="165"/>
      <c r="BG6" s="161" t="s">
        <v>70</v>
      </c>
      <c r="BH6" s="162" t="s">
        <v>108</v>
      </c>
      <c r="BI6" s="163" t="s">
        <v>71</v>
      </c>
      <c r="BJ6" s="163" t="s">
        <v>82</v>
      </c>
      <c r="BK6" s="163" t="s">
        <v>91</v>
      </c>
      <c r="BL6" s="164" t="s">
        <v>92</v>
      </c>
      <c r="BM6" s="165"/>
      <c r="BN6" s="161" t="s">
        <v>70</v>
      </c>
      <c r="BO6" s="162" t="s">
        <v>108</v>
      </c>
      <c r="BP6" s="163" t="s">
        <v>71</v>
      </c>
      <c r="BQ6" s="163" t="s">
        <v>82</v>
      </c>
      <c r="BR6" s="163" t="s">
        <v>91</v>
      </c>
      <c r="BS6" s="164" t="s">
        <v>92</v>
      </c>
      <c r="BT6" s="165"/>
      <c r="BU6" s="161" t="s">
        <v>70</v>
      </c>
      <c r="BV6" s="162" t="s">
        <v>108</v>
      </c>
      <c r="BW6" s="163" t="s">
        <v>71</v>
      </c>
      <c r="BX6" s="163" t="s">
        <v>82</v>
      </c>
      <c r="BY6" s="163" t="s">
        <v>91</v>
      </c>
      <c r="BZ6" s="164" t="s">
        <v>92</v>
      </c>
      <c r="CA6" s="165"/>
      <c r="CB6" s="161" t="s">
        <v>70</v>
      </c>
      <c r="CC6" s="162" t="s">
        <v>108</v>
      </c>
      <c r="CD6" s="163" t="s">
        <v>71</v>
      </c>
      <c r="CE6" s="163" t="s">
        <v>82</v>
      </c>
      <c r="CF6" s="163" t="s">
        <v>91</v>
      </c>
      <c r="CG6" s="164" t="s">
        <v>92</v>
      </c>
      <c r="CH6" s="165"/>
      <c r="CI6" s="161" t="s">
        <v>70</v>
      </c>
      <c r="CJ6" s="162" t="s">
        <v>108</v>
      </c>
      <c r="CK6" s="163" t="s">
        <v>71</v>
      </c>
      <c r="CL6" s="163" t="s">
        <v>82</v>
      </c>
      <c r="CM6" s="163" t="s">
        <v>91</v>
      </c>
      <c r="CN6" s="164" t="s">
        <v>92</v>
      </c>
      <c r="CO6" s="165"/>
      <c r="CP6" s="161" t="s">
        <v>70</v>
      </c>
      <c r="CQ6" s="162" t="s">
        <v>108</v>
      </c>
      <c r="CR6" s="163" t="s">
        <v>71</v>
      </c>
      <c r="CS6" s="163" t="s">
        <v>82</v>
      </c>
      <c r="CT6" s="163" t="s">
        <v>91</v>
      </c>
      <c r="CU6" s="164" t="s">
        <v>92</v>
      </c>
      <c r="CV6" s="165"/>
      <c r="CW6" s="136"/>
    </row>
    <row r="7" spans="1:101">
      <c r="B7">
        <v>1</v>
      </c>
      <c r="C7" s="172">
        <v>3.4</v>
      </c>
      <c r="D7" s="181">
        <f t="shared" ref="D7:D38" si="0">IF(C7&gt;0,7.75/C7,"")</f>
        <v>2.2794117647058822</v>
      </c>
      <c r="E7" s="182">
        <v>1</v>
      </c>
      <c r="F7" s="168">
        <v>3</v>
      </c>
      <c r="G7" s="168" t="s">
        <v>96</v>
      </c>
      <c r="H7" s="168" t="s">
        <v>98</v>
      </c>
      <c r="I7" s="167">
        <f>C7*E7</f>
        <v>3.4</v>
      </c>
      <c r="J7" s="183">
        <v>7</v>
      </c>
      <c r="K7" s="168">
        <f t="shared" ref="K7:K46" si="1">IF(J7&gt;0,7.75/J7,"")</f>
        <v>1.1071428571428572</v>
      </c>
      <c r="L7" s="184">
        <v>1</v>
      </c>
      <c r="M7" s="184">
        <v>3</v>
      </c>
      <c r="N7" s="184" t="s">
        <v>111</v>
      </c>
      <c r="O7" s="184" t="s">
        <v>98</v>
      </c>
      <c r="P7" s="185">
        <f>J7*L7</f>
        <v>7</v>
      </c>
      <c r="Q7" s="169">
        <v>4.5</v>
      </c>
      <c r="R7" s="168">
        <f t="shared" ref="R7:R35" si="2">IF(Q7&gt;0,7.75/Q7,"")</f>
        <v>1.7222222222222223</v>
      </c>
      <c r="S7" s="168">
        <v>1</v>
      </c>
      <c r="T7" s="168">
        <v>3</v>
      </c>
      <c r="U7" s="168" t="s">
        <v>95</v>
      </c>
      <c r="V7" s="168" t="s">
        <v>98</v>
      </c>
      <c r="W7" s="167">
        <f>Q7*S7</f>
        <v>4.5</v>
      </c>
      <c r="X7" s="172">
        <v>7.4</v>
      </c>
      <c r="Y7" s="181">
        <f t="shared" ref="Y7:Y38" si="3">IF(X7&gt;0,7.75/X7,"")</f>
        <v>1.0472972972972971</v>
      </c>
      <c r="Z7" s="168">
        <v>1</v>
      </c>
      <c r="AA7" s="168">
        <v>4</v>
      </c>
      <c r="AB7" s="168" t="s">
        <v>97</v>
      </c>
      <c r="AC7" s="168" t="s">
        <v>98</v>
      </c>
      <c r="AD7" s="167">
        <f>X7*Z7</f>
        <v>7.4</v>
      </c>
      <c r="AE7" s="183">
        <v>5.3</v>
      </c>
      <c r="AF7" s="181">
        <f t="shared" ref="AF7:AF38" si="4">IF(AE7&gt;0,7.75/AE7,"")</f>
        <v>1.4622641509433962</v>
      </c>
      <c r="AG7" s="184">
        <v>1</v>
      </c>
      <c r="AH7" s="184">
        <v>3</v>
      </c>
      <c r="AI7" s="184" t="s">
        <v>97</v>
      </c>
      <c r="AJ7" s="184" t="s">
        <v>98</v>
      </c>
      <c r="AK7" s="167">
        <f>AE7*AG7</f>
        <v>5.3</v>
      </c>
      <c r="AL7" s="169">
        <v>6.4</v>
      </c>
      <c r="AM7" s="168">
        <f t="shared" ref="AM7:AM37" si="5">IF(AL7&gt;0,7.75/AL7,"")</f>
        <v>1.2109375</v>
      </c>
      <c r="AN7" s="168">
        <v>1</v>
      </c>
      <c r="AO7" s="168">
        <v>4</v>
      </c>
      <c r="AP7" s="168" t="s">
        <v>95</v>
      </c>
      <c r="AQ7" s="168" t="s">
        <v>98</v>
      </c>
      <c r="AR7" s="167">
        <f>AL7*AN7</f>
        <v>6.4</v>
      </c>
      <c r="AS7" s="172">
        <v>5.8</v>
      </c>
      <c r="AT7" s="181">
        <f t="shared" ref="AT7:AT38" si="6">IF(AS7&gt;0,7.75/AS7,"")</f>
        <v>1.3362068965517242</v>
      </c>
      <c r="AU7" s="168">
        <v>1</v>
      </c>
      <c r="AV7" s="168">
        <v>3</v>
      </c>
      <c r="AW7" s="186" t="s">
        <v>97</v>
      </c>
      <c r="AX7" s="186" t="s">
        <v>98</v>
      </c>
      <c r="AY7" s="167">
        <f>AS7*AU7</f>
        <v>5.8</v>
      </c>
      <c r="AZ7" s="172">
        <v>4.4000000000000004</v>
      </c>
      <c r="BA7" s="181">
        <f t="shared" ref="BA7:BA21" si="7">IF(AZ7&gt;0,7.75/AZ7,"")</f>
        <v>1.7613636363636362</v>
      </c>
      <c r="BB7" s="186">
        <v>1</v>
      </c>
      <c r="BC7" s="186">
        <v>3</v>
      </c>
      <c r="BD7" s="186" t="s">
        <v>111</v>
      </c>
      <c r="BE7" s="186" t="s">
        <v>98</v>
      </c>
      <c r="BF7" s="167">
        <f>AZ7*BB7</f>
        <v>4.4000000000000004</v>
      </c>
      <c r="BG7" s="169">
        <v>5.4</v>
      </c>
      <c r="BH7" s="168">
        <f t="shared" ref="BH7:BH38" si="8">IF(BG7&gt;0,7.75/BG7,"")</f>
        <v>1.4351851851851851</v>
      </c>
      <c r="BI7" s="168">
        <v>1</v>
      </c>
      <c r="BJ7" s="168">
        <v>3</v>
      </c>
      <c r="BK7" s="168" t="s">
        <v>95</v>
      </c>
      <c r="BL7" s="168" t="s">
        <v>98</v>
      </c>
      <c r="BM7" s="167">
        <f>BG7*BI7</f>
        <v>5.4</v>
      </c>
      <c r="BN7" s="172">
        <v>7.6</v>
      </c>
      <c r="BO7" s="181">
        <f t="shared" ref="BO7:BO38" si="9">IF(BN7&gt;0,7.75/BN7,"")</f>
        <v>1.0197368421052633</v>
      </c>
      <c r="BP7" s="168">
        <v>1</v>
      </c>
      <c r="BQ7" s="168">
        <v>3</v>
      </c>
      <c r="BR7" s="186" t="s">
        <v>114</v>
      </c>
      <c r="BS7" s="186" t="s">
        <v>98</v>
      </c>
      <c r="BT7" s="167">
        <f>BN7*BP7</f>
        <v>7.6</v>
      </c>
      <c r="BU7" s="188">
        <v>6.3</v>
      </c>
      <c r="BV7" s="181">
        <f t="shared" ref="BV7:BV38" si="10">IF(BU7&gt;0,7.75/BU7,"")</f>
        <v>1.2301587301587302</v>
      </c>
      <c r="BW7" s="186">
        <v>1</v>
      </c>
      <c r="BX7" s="186">
        <v>3</v>
      </c>
      <c r="BY7" s="186" t="s">
        <v>97</v>
      </c>
      <c r="BZ7" s="186" t="s">
        <v>98</v>
      </c>
      <c r="CA7" s="167">
        <f>BU7*BW7</f>
        <v>6.3</v>
      </c>
      <c r="CB7" s="169">
        <v>7.1</v>
      </c>
      <c r="CC7" s="168">
        <f t="shared" ref="CC7:CC31" si="11">IF(CB7&gt;0,7.75/CB7,"")</f>
        <v>1.091549295774648</v>
      </c>
      <c r="CD7" s="168">
        <v>1</v>
      </c>
      <c r="CE7" s="168">
        <v>4</v>
      </c>
      <c r="CF7" s="168" t="s">
        <v>96</v>
      </c>
      <c r="CG7" s="168" t="s">
        <v>98</v>
      </c>
      <c r="CH7" s="167">
        <f>CB7*CD7</f>
        <v>7.1</v>
      </c>
      <c r="CI7" s="172">
        <v>6.5</v>
      </c>
      <c r="CJ7" s="181">
        <f t="shared" ref="CJ7:CJ38" si="12">IF(CI7&gt;0,7.75/CI7,"")</f>
        <v>1.1923076923076923</v>
      </c>
      <c r="CK7" s="168">
        <v>2</v>
      </c>
      <c r="CL7" s="168">
        <v>3</v>
      </c>
      <c r="CM7" s="186" t="s">
        <v>114</v>
      </c>
      <c r="CN7" s="186" t="s">
        <v>98</v>
      </c>
      <c r="CO7" s="167">
        <f>CI7*CK7</f>
        <v>13</v>
      </c>
      <c r="CP7" s="188">
        <v>5.0999999999999996</v>
      </c>
      <c r="CQ7" s="181">
        <f t="shared" ref="CQ7:CQ38" si="13">IF(CP7&gt;0,7.75/CP7,"")</f>
        <v>1.5196078431372551</v>
      </c>
      <c r="CR7" s="186">
        <v>1</v>
      </c>
      <c r="CS7" s="186">
        <v>4</v>
      </c>
      <c r="CT7" s="186" t="s">
        <v>111</v>
      </c>
      <c r="CU7" s="186" t="s">
        <v>98</v>
      </c>
      <c r="CV7" s="167">
        <f>CP7*CR7</f>
        <v>5.0999999999999996</v>
      </c>
      <c r="CW7" s="96"/>
    </row>
    <row r="8" spans="1:101">
      <c r="B8">
        <v>2</v>
      </c>
      <c r="C8" s="172">
        <v>7.6</v>
      </c>
      <c r="D8" s="181">
        <f t="shared" si="0"/>
        <v>1.0197368421052633</v>
      </c>
      <c r="E8" s="182">
        <v>1</v>
      </c>
      <c r="F8" s="168">
        <v>3</v>
      </c>
      <c r="G8" s="168" t="s">
        <v>97</v>
      </c>
      <c r="H8" s="168" t="s">
        <v>98</v>
      </c>
      <c r="I8" s="167">
        <f t="shared" ref="I8:I71" si="14">C8*E8</f>
        <v>7.6</v>
      </c>
      <c r="J8" s="183">
        <v>4.0999999999999996</v>
      </c>
      <c r="K8" s="168">
        <f t="shared" si="1"/>
        <v>1.8902439024390245</v>
      </c>
      <c r="L8" s="184">
        <v>1</v>
      </c>
      <c r="M8" s="184">
        <v>3</v>
      </c>
      <c r="N8" s="184" t="s">
        <v>97</v>
      </c>
      <c r="O8" s="184" t="s">
        <v>98</v>
      </c>
      <c r="P8" s="185">
        <f t="shared" ref="P8:P71" si="15">J8*L8</f>
        <v>4.0999999999999996</v>
      </c>
      <c r="Q8" s="169">
        <v>5.4</v>
      </c>
      <c r="R8" s="168">
        <f t="shared" si="2"/>
        <v>1.4351851851851851</v>
      </c>
      <c r="S8" s="168">
        <v>1</v>
      </c>
      <c r="T8" s="168">
        <v>3</v>
      </c>
      <c r="U8" s="168" t="s">
        <v>97</v>
      </c>
      <c r="V8" s="168" t="s">
        <v>98</v>
      </c>
      <c r="W8" s="167">
        <f t="shared" ref="W8:W71" si="16">Q8*S8</f>
        <v>5.4</v>
      </c>
      <c r="X8" s="172">
        <v>7.3</v>
      </c>
      <c r="Y8" s="181">
        <f t="shared" si="3"/>
        <v>1.0616438356164384</v>
      </c>
      <c r="Z8" s="168">
        <v>2</v>
      </c>
      <c r="AA8" s="168">
        <v>4</v>
      </c>
      <c r="AB8" s="168" t="s">
        <v>114</v>
      </c>
      <c r="AC8" s="168" t="s">
        <v>98</v>
      </c>
      <c r="AD8" s="167">
        <f t="shared" ref="AD8:AD71" si="17">X8*Z8</f>
        <v>14.6</v>
      </c>
      <c r="AE8" s="183">
        <v>9.1</v>
      </c>
      <c r="AF8" s="181">
        <f t="shared" si="4"/>
        <v>0.85164835164835173</v>
      </c>
      <c r="AG8" s="184">
        <v>2</v>
      </c>
      <c r="AH8" s="184">
        <v>4</v>
      </c>
      <c r="AI8" s="184" t="s">
        <v>111</v>
      </c>
      <c r="AJ8" s="184" t="s">
        <v>98</v>
      </c>
      <c r="AK8" s="167">
        <f t="shared" ref="AK8:AK71" si="18">AE8*AG8</f>
        <v>18.2</v>
      </c>
      <c r="AL8" s="169">
        <v>6.4</v>
      </c>
      <c r="AM8" s="168">
        <f t="shared" si="5"/>
        <v>1.2109375</v>
      </c>
      <c r="AN8" s="168">
        <v>1</v>
      </c>
      <c r="AO8" s="168">
        <v>3</v>
      </c>
      <c r="AP8" s="168" t="s">
        <v>97</v>
      </c>
      <c r="AQ8" s="168" t="s">
        <v>98</v>
      </c>
      <c r="AR8" s="167">
        <f t="shared" ref="AR8:AR71" si="19">AL8*AN8</f>
        <v>6.4</v>
      </c>
      <c r="AS8" s="172">
        <v>6.3</v>
      </c>
      <c r="AT8" s="181">
        <f t="shared" si="6"/>
        <v>1.2301587301587302</v>
      </c>
      <c r="AU8" s="168">
        <v>2</v>
      </c>
      <c r="AV8" s="168">
        <v>3</v>
      </c>
      <c r="AW8" s="186" t="s">
        <v>114</v>
      </c>
      <c r="AX8" s="186" t="s">
        <v>98</v>
      </c>
      <c r="AY8" s="167">
        <f t="shared" ref="AY8:AY71" si="20">AS8*AU8</f>
        <v>12.6</v>
      </c>
      <c r="AZ8" s="172">
        <v>6.5</v>
      </c>
      <c r="BA8" s="181">
        <f t="shared" si="7"/>
        <v>1.1923076923076923</v>
      </c>
      <c r="BB8" s="186">
        <v>7</v>
      </c>
      <c r="BC8" s="186">
        <v>2</v>
      </c>
      <c r="BD8" s="186" t="s">
        <v>111</v>
      </c>
      <c r="BE8" s="186" t="s">
        <v>98</v>
      </c>
      <c r="BF8" s="167">
        <f t="shared" ref="BF8:BF71" si="21">AZ8*BB8</f>
        <v>45.5</v>
      </c>
      <c r="BG8" s="169">
        <v>6.3</v>
      </c>
      <c r="BH8" s="168">
        <f t="shared" si="8"/>
        <v>1.2301587301587302</v>
      </c>
      <c r="BI8" s="168">
        <v>3</v>
      </c>
      <c r="BJ8" s="168">
        <v>5</v>
      </c>
      <c r="BK8" s="168" t="s">
        <v>96</v>
      </c>
      <c r="BL8" s="168" t="s">
        <v>98</v>
      </c>
      <c r="BM8" s="167">
        <f t="shared" ref="BM8:BM71" si="22">BG8*BI8</f>
        <v>18.899999999999999</v>
      </c>
      <c r="BN8" s="172">
        <v>8.3000000000000007</v>
      </c>
      <c r="BO8" s="181">
        <f t="shared" si="9"/>
        <v>0.9337349397590361</v>
      </c>
      <c r="BP8" s="168">
        <v>4</v>
      </c>
      <c r="BQ8" s="168">
        <v>5</v>
      </c>
      <c r="BR8" s="186" t="s">
        <v>96</v>
      </c>
      <c r="BS8" s="186" t="s">
        <v>100</v>
      </c>
      <c r="BT8" s="167">
        <f t="shared" ref="BT8:BT71" si="23">BN8*BP8</f>
        <v>33.200000000000003</v>
      </c>
      <c r="BU8" s="188">
        <v>5.8</v>
      </c>
      <c r="BV8" s="181">
        <f t="shared" si="10"/>
        <v>1.3362068965517242</v>
      </c>
      <c r="BW8" s="186">
        <v>2</v>
      </c>
      <c r="BX8" s="186">
        <v>2</v>
      </c>
      <c r="BY8" s="186" t="s">
        <v>97</v>
      </c>
      <c r="BZ8" s="186" t="s">
        <v>98</v>
      </c>
      <c r="CA8" s="167">
        <f t="shared" ref="CA8:CA71" si="24">BU8*BW8</f>
        <v>11.6</v>
      </c>
      <c r="CB8" s="169">
        <v>6</v>
      </c>
      <c r="CC8" s="168">
        <f t="shared" si="11"/>
        <v>1.2916666666666667</v>
      </c>
      <c r="CD8" s="168">
        <v>2</v>
      </c>
      <c r="CE8" s="168">
        <v>3</v>
      </c>
      <c r="CF8" s="168" t="s">
        <v>96</v>
      </c>
      <c r="CG8" s="168" t="s">
        <v>98</v>
      </c>
      <c r="CH8" s="167">
        <f t="shared" ref="CH8:CH71" si="25">CB8*CD8</f>
        <v>12</v>
      </c>
      <c r="CI8" s="172">
        <v>15.1</v>
      </c>
      <c r="CJ8" s="181">
        <f t="shared" si="12"/>
        <v>0.51324503311258274</v>
      </c>
      <c r="CK8" s="168">
        <v>1</v>
      </c>
      <c r="CL8" s="168">
        <v>4</v>
      </c>
      <c r="CM8" s="186" t="s">
        <v>97</v>
      </c>
      <c r="CN8" s="186" t="s">
        <v>98</v>
      </c>
      <c r="CO8" s="167">
        <f t="shared" ref="CO8:CO71" si="26">CI8*CK8</f>
        <v>15.1</v>
      </c>
      <c r="CP8" s="188">
        <v>4.9000000000000004</v>
      </c>
      <c r="CQ8" s="181">
        <f t="shared" si="13"/>
        <v>1.5816326530612244</v>
      </c>
      <c r="CR8" s="186">
        <v>1</v>
      </c>
      <c r="CS8" s="186">
        <v>3</v>
      </c>
      <c r="CT8" s="186" t="s">
        <v>97</v>
      </c>
      <c r="CU8" s="186" t="s">
        <v>98</v>
      </c>
      <c r="CV8" s="167">
        <f t="shared" ref="CV8:CV71" si="27">CP8*CR8</f>
        <v>4.9000000000000004</v>
      </c>
      <c r="CW8" s="96"/>
    </row>
    <row r="9" spans="1:101">
      <c r="B9">
        <v>3</v>
      </c>
      <c r="C9" s="172">
        <v>3.2</v>
      </c>
      <c r="D9" s="181">
        <f t="shared" si="0"/>
        <v>2.421875</v>
      </c>
      <c r="E9" s="182">
        <v>1</v>
      </c>
      <c r="F9" s="168">
        <v>3</v>
      </c>
      <c r="G9" s="168" t="s">
        <v>97</v>
      </c>
      <c r="H9" s="168" t="s">
        <v>98</v>
      </c>
      <c r="I9" s="167">
        <f t="shared" si="14"/>
        <v>3.2</v>
      </c>
      <c r="J9" s="183">
        <v>4</v>
      </c>
      <c r="K9" s="168">
        <f t="shared" si="1"/>
        <v>1.9375</v>
      </c>
      <c r="L9" s="184">
        <v>1</v>
      </c>
      <c r="M9" s="184">
        <v>2</v>
      </c>
      <c r="N9" s="184" t="s">
        <v>111</v>
      </c>
      <c r="O9" s="184" t="s">
        <v>98</v>
      </c>
      <c r="P9" s="185">
        <f t="shared" si="15"/>
        <v>4</v>
      </c>
      <c r="Q9" s="169">
        <v>6.5</v>
      </c>
      <c r="R9" s="168">
        <f t="shared" si="2"/>
        <v>1.1923076923076923</v>
      </c>
      <c r="S9" s="168">
        <v>4</v>
      </c>
      <c r="T9" s="168">
        <v>5</v>
      </c>
      <c r="U9" s="168" t="s">
        <v>111</v>
      </c>
      <c r="V9" s="168" t="s">
        <v>98</v>
      </c>
      <c r="W9" s="167">
        <f t="shared" si="16"/>
        <v>26</v>
      </c>
      <c r="X9" s="172">
        <v>6.4</v>
      </c>
      <c r="Y9" s="181">
        <f t="shared" si="3"/>
        <v>1.2109375</v>
      </c>
      <c r="Z9" s="168">
        <v>1</v>
      </c>
      <c r="AA9" s="168">
        <v>3</v>
      </c>
      <c r="AB9" s="168" t="s">
        <v>97</v>
      </c>
      <c r="AC9" s="168" t="s">
        <v>98</v>
      </c>
      <c r="AD9" s="167">
        <f t="shared" si="17"/>
        <v>6.4</v>
      </c>
      <c r="AE9" s="183">
        <v>5.8</v>
      </c>
      <c r="AF9" s="181">
        <f t="shared" si="4"/>
        <v>1.3362068965517242</v>
      </c>
      <c r="AG9" s="184">
        <v>3</v>
      </c>
      <c r="AH9" s="184">
        <v>3</v>
      </c>
      <c r="AI9" s="184" t="s">
        <v>97</v>
      </c>
      <c r="AJ9" s="184" t="s">
        <v>99</v>
      </c>
      <c r="AK9" s="167">
        <f t="shared" si="18"/>
        <v>17.399999999999999</v>
      </c>
      <c r="AL9" s="169">
        <v>7.6</v>
      </c>
      <c r="AM9" s="168">
        <f t="shared" si="5"/>
        <v>1.0197368421052633</v>
      </c>
      <c r="AN9" s="168">
        <v>1</v>
      </c>
      <c r="AO9" s="168">
        <v>4</v>
      </c>
      <c r="AP9" s="168" t="s">
        <v>97</v>
      </c>
      <c r="AQ9" s="168" t="s">
        <v>98</v>
      </c>
      <c r="AR9" s="167">
        <f t="shared" si="19"/>
        <v>7.6</v>
      </c>
      <c r="AS9" s="172">
        <v>4.7</v>
      </c>
      <c r="AT9" s="181">
        <f t="shared" si="6"/>
        <v>1.6489361702127658</v>
      </c>
      <c r="AU9" s="168">
        <v>1</v>
      </c>
      <c r="AV9" s="168">
        <v>3</v>
      </c>
      <c r="AW9" s="186" t="s">
        <v>97</v>
      </c>
      <c r="AX9" s="186" t="s">
        <v>98</v>
      </c>
      <c r="AY9" s="167">
        <f t="shared" si="20"/>
        <v>4.7</v>
      </c>
      <c r="AZ9" s="172">
        <v>6.4</v>
      </c>
      <c r="BA9" s="181">
        <f t="shared" si="7"/>
        <v>1.2109375</v>
      </c>
      <c r="BB9" s="186">
        <v>2</v>
      </c>
      <c r="BC9" s="186">
        <v>3</v>
      </c>
      <c r="BD9" s="186" t="s">
        <v>111</v>
      </c>
      <c r="BE9" s="186" t="s">
        <v>98</v>
      </c>
      <c r="BF9" s="167">
        <f t="shared" si="21"/>
        <v>12.8</v>
      </c>
      <c r="BG9" s="169">
        <v>6.6</v>
      </c>
      <c r="BH9" s="168">
        <f t="shared" si="8"/>
        <v>1.1742424242424243</v>
      </c>
      <c r="BI9" s="168">
        <v>1</v>
      </c>
      <c r="BJ9" s="168">
        <v>3</v>
      </c>
      <c r="BK9" s="168" t="s">
        <v>97</v>
      </c>
      <c r="BL9" s="168" t="s">
        <v>99</v>
      </c>
      <c r="BM9" s="167">
        <f t="shared" si="22"/>
        <v>6.6</v>
      </c>
      <c r="BN9" s="172">
        <v>7.5</v>
      </c>
      <c r="BO9" s="181">
        <f t="shared" si="9"/>
        <v>1.0333333333333334</v>
      </c>
      <c r="BP9" s="168">
        <v>1</v>
      </c>
      <c r="BQ9" s="168">
        <v>3</v>
      </c>
      <c r="BR9" s="186" t="s">
        <v>97</v>
      </c>
      <c r="BS9" s="186" t="s">
        <v>98</v>
      </c>
      <c r="BT9" s="167">
        <f t="shared" si="23"/>
        <v>7.5</v>
      </c>
      <c r="BU9" s="188">
        <v>6</v>
      </c>
      <c r="BV9" s="181">
        <f t="shared" si="10"/>
        <v>1.2916666666666667</v>
      </c>
      <c r="BW9" s="186">
        <v>2</v>
      </c>
      <c r="BX9" s="186">
        <v>3</v>
      </c>
      <c r="BY9" s="186" t="s">
        <v>111</v>
      </c>
      <c r="BZ9" s="186" t="s">
        <v>98</v>
      </c>
      <c r="CA9" s="158">
        <f t="shared" si="24"/>
        <v>12</v>
      </c>
      <c r="CB9" s="169">
        <v>6.4</v>
      </c>
      <c r="CC9" s="168">
        <f t="shared" si="11"/>
        <v>1.2109375</v>
      </c>
      <c r="CD9" s="168">
        <v>2</v>
      </c>
      <c r="CE9" s="168">
        <v>3</v>
      </c>
      <c r="CF9" s="168" t="s">
        <v>95</v>
      </c>
      <c r="CG9" s="168" t="s">
        <v>98</v>
      </c>
      <c r="CH9" s="167">
        <f t="shared" si="25"/>
        <v>12.8</v>
      </c>
      <c r="CI9" s="172">
        <v>10.8</v>
      </c>
      <c r="CJ9" s="181">
        <f t="shared" si="12"/>
        <v>0.71759259259259256</v>
      </c>
      <c r="CK9" s="168">
        <v>2</v>
      </c>
      <c r="CL9" s="168">
        <v>3</v>
      </c>
      <c r="CM9" s="186" t="s">
        <v>96</v>
      </c>
      <c r="CN9" s="186" t="s">
        <v>98</v>
      </c>
      <c r="CO9" s="167">
        <f t="shared" si="26"/>
        <v>21.6</v>
      </c>
      <c r="CP9" s="188">
        <v>5.6</v>
      </c>
      <c r="CQ9" s="181">
        <f t="shared" si="13"/>
        <v>1.3839285714285716</v>
      </c>
      <c r="CR9" s="186">
        <v>2</v>
      </c>
      <c r="CS9" s="186">
        <v>3</v>
      </c>
      <c r="CT9" s="186" t="s">
        <v>114</v>
      </c>
      <c r="CU9" s="186" t="s">
        <v>98</v>
      </c>
      <c r="CV9" s="167">
        <f t="shared" si="27"/>
        <v>11.2</v>
      </c>
      <c r="CW9" s="96"/>
    </row>
    <row r="10" spans="1:101">
      <c r="B10">
        <v>4</v>
      </c>
      <c r="C10" s="86">
        <v>5.0999999999999996</v>
      </c>
      <c r="D10" s="59">
        <f t="shared" si="0"/>
        <v>1.5196078431372551</v>
      </c>
      <c r="E10" s="57">
        <v>1</v>
      </c>
      <c r="F10" s="31">
        <v>3</v>
      </c>
      <c r="G10" s="31" t="s">
        <v>111</v>
      </c>
      <c r="H10" s="31" t="s">
        <v>98</v>
      </c>
      <c r="I10" s="88">
        <f t="shared" si="14"/>
        <v>5.0999999999999996</v>
      </c>
      <c r="J10" s="114">
        <v>4.7</v>
      </c>
      <c r="K10" s="168">
        <f t="shared" si="1"/>
        <v>1.6489361702127658</v>
      </c>
      <c r="L10" s="113">
        <v>1</v>
      </c>
      <c r="M10" s="113">
        <v>3</v>
      </c>
      <c r="N10" s="113" t="s">
        <v>111</v>
      </c>
      <c r="O10" s="113" t="s">
        <v>98</v>
      </c>
      <c r="P10" s="90">
        <f t="shared" si="15"/>
        <v>4.7</v>
      </c>
      <c r="Q10" s="135">
        <v>6.7</v>
      </c>
      <c r="R10" s="31">
        <f t="shared" si="2"/>
        <v>1.1567164179104477</v>
      </c>
      <c r="S10" s="31">
        <v>1</v>
      </c>
      <c r="T10" s="31">
        <v>3</v>
      </c>
      <c r="U10" s="31" t="s">
        <v>97</v>
      </c>
      <c r="V10" s="31" t="s">
        <v>98</v>
      </c>
      <c r="W10" s="88">
        <f t="shared" si="16"/>
        <v>6.7</v>
      </c>
      <c r="X10" s="172">
        <v>7.4</v>
      </c>
      <c r="Y10" s="59">
        <f t="shared" si="3"/>
        <v>1.0472972972972971</v>
      </c>
      <c r="Z10" s="31">
        <v>2</v>
      </c>
      <c r="AA10" s="31">
        <v>4</v>
      </c>
      <c r="AB10" s="31" t="s">
        <v>96</v>
      </c>
      <c r="AC10" s="31" t="s">
        <v>98</v>
      </c>
      <c r="AD10" s="88">
        <f t="shared" si="17"/>
        <v>14.8</v>
      </c>
      <c r="AE10" s="114">
        <v>4.7</v>
      </c>
      <c r="AF10" s="59">
        <f t="shared" si="4"/>
        <v>1.6489361702127658</v>
      </c>
      <c r="AG10" s="113">
        <v>1</v>
      </c>
      <c r="AH10" s="113">
        <v>3</v>
      </c>
      <c r="AI10" s="113" t="s">
        <v>111</v>
      </c>
      <c r="AJ10" s="113" t="s">
        <v>98</v>
      </c>
      <c r="AK10" s="88">
        <f t="shared" si="18"/>
        <v>4.7</v>
      </c>
      <c r="AL10" s="135">
        <v>9.1</v>
      </c>
      <c r="AM10" s="31">
        <f t="shared" si="5"/>
        <v>0.85164835164835173</v>
      </c>
      <c r="AN10" s="31">
        <v>2</v>
      </c>
      <c r="AO10" s="31">
        <v>3</v>
      </c>
      <c r="AP10" s="31" t="s">
        <v>96</v>
      </c>
      <c r="AQ10" s="31" t="s">
        <v>98</v>
      </c>
      <c r="AR10" s="88">
        <f t="shared" si="19"/>
        <v>18.2</v>
      </c>
      <c r="AS10" s="86">
        <v>4.3</v>
      </c>
      <c r="AT10" s="59">
        <f t="shared" si="6"/>
        <v>1.8023255813953489</v>
      </c>
      <c r="AU10" s="31">
        <v>1</v>
      </c>
      <c r="AV10" s="31">
        <v>3</v>
      </c>
      <c r="AW10" s="130" t="s">
        <v>111</v>
      </c>
      <c r="AX10" s="130" t="s">
        <v>98</v>
      </c>
      <c r="AY10" s="88">
        <f t="shared" si="20"/>
        <v>4.3</v>
      </c>
      <c r="AZ10" s="86">
        <v>5.8</v>
      </c>
      <c r="BA10" s="59">
        <f t="shared" si="7"/>
        <v>1.3362068965517242</v>
      </c>
      <c r="BB10" s="130">
        <v>1</v>
      </c>
      <c r="BC10" s="130">
        <v>3</v>
      </c>
      <c r="BD10" s="130" t="s">
        <v>111</v>
      </c>
      <c r="BE10" s="130" t="s">
        <v>98</v>
      </c>
      <c r="BF10" s="88">
        <f t="shared" si="21"/>
        <v>5.8</v>
      </c>
      <c r="BG10" s="135">
        <v>7.6</v>
      </c>
      <c r="BH10" s="31">
        <f t="shared" si="8"/>
        <v>1.0197368421052633</v>
      </c>
      <c r="BI10" s="31">
        <v>2</v>
      </c>
      <c r="BJ10" s="31">
        <v>5</v>
      </c>
      <c r="BK10" s="31" t="s">
        <v>97</v>
      </c>
      <c r="BL10" s="31" t="s">
        <v>98</v>
      </c>
      <c r="BM10" s="88">
        <f t="shared" si="22"/>
        <v>15.2</v>
      </c>
      <c r="BN10" s="86">
        <v>5.8</v>
      </c>
      <c r="BO10" s="59">
        <f t="shared" si="9"/>
        <v>1.3362068965517242</v>
      </c>
      <c r="BP10" s="31">
        <v>1</v>
      </c>
      <c r="BQ10" s="31">
        <v>3</v>
      </c>
      <c r="BR10" s="130" t="s">
        <v>97</v>
      </c>
      <c r="BS10" s="130" t="s">
        <v>98</v>
      </c>
      <c r="BT10" s="88">
        <f t="shared" si="23"/>
        <v>5.8</v>
      </c>
      <c r="BU10" s="87">
        <v>5.6</v>
      </c>
      <c r="BV10" s="59">
        <f t="shared" si="10"/>
        <v>1.3839285714285716</v>
      </c>
      <c r="BW10" s="130">
        <v>2</v>
      </c>
      <c r="BX10" s="130">
        <v>3</v>
      </c>
      <c r="BY10" s="130" t="s">
        <v>111</v>
      </c>
      <c r="BZ10" s="130" t="s">
        <v>98</v>
      </c>
      <c r="CA10" s="88">
        <f t="shared" si="24"/>
        <v>11.2</v>
      </c>
      <c r="CB10" s="135">
        <v>6.3</v>
      </c>
      <c r="CC10" s="31">
        <f t="shared" si="11"/>
        <v>1.2301587301587302</v>
      </c>
      <c r="CD10" s="31">
        <v>1</v>
      </c>
      <c r="CE10" s="31">
        <v>3</v>
      </c>
      <c r="CF10" s="31" t="s">
        <v>97</v>
      </c>
      <c r="CG10" s="31" t="s">
        <v>98</v>
      </c>
      <c r="CH10" s="88">
        <f t="shared" si="25"/>
        <v>6.3</v>
      </c>
      <c r="CI10" s="86">
        <v>5.3</v>
      </c>
      <c r="CJ10" s="59">
        <f t="shared" si="12"/>
        <v>1.4622641509433962</v>
      </c>
      <c r="CK10" s="31">
        <v>1</v>
      </c>
      <c r="CL10" s="31">
        <v>3</v>
      </c>
      <c r="CM10" s="130" t="s">
        <v>97</v>
      </c>
      <c r="CN10" s="130" t="s">
        <v>98</v>
      </c>
      <c r="CO10" s="88">
        <f t="shared" si="26"/>
        <v>5.3</v>
      </c>
      <c r="CP10" s="87">
        <v>4.5999999999999996</v>
      </c>
      <c r="CQ10" s="59">
        <f t="shared" si="13"/>
        <v>1.6847826086956523</v>
      </c>
      <c r="CR10" s="130">
        <v>1</v>
      </c>
      <c r="CS10" s="130">
        <v>3</v>
      </c>
      <c r="CT10" s="130" t="s">
        <v>97</v>
      </c>
      <c r="CU10" s="130" t="s">
        <v>98</v>
      </c>
      <c r="CV10" s="88">
        <f t="shared" si="27"/>
        <v>4.5999999999999996</v>
      </c>
      <c r="CW10" s="96"/>
    </row>
    <row r="11" spans="1:101">
      <c r="B11">
        <v>5</v>
      </c>
      <c r="C11" s="86">
        <v>4.8</v>
      </c>
      <c r="D11" s="59">
        <f t="shared" si="0"/>
        <v>1.6145833333333335</v>
      </c>
      <c r="E11" s="57">
        <v>1</v>
      </c>
      <c r="F11" s="31">
        <v>3</v>
      </c>
      <c r="G11" s="31" t="s">
        <v>96</v>
      </c>
      <c r="H11" s="31" t="s">
        <v>98</v>
      </c>
      <c r="I11" s="88">
        <f t="shared" si="14"/>
        <v>4.8</v>
      </c>
      <c r="J11" s="114">
        <v>5.4</v>
      </c>
      <c r="K11" s="168">
        <f t="shared" si="1"/>
        <v>1.4351851851851851</v>
      </c>
      <c r="L11" s="113">
        <v>2</v>
      </c>
      <c r="M11" s="113">
        <v>3</v>
      </c>
      <c r="N11" s="113" t="s">
        <v>97</v>
      </c>
      <c r="O11" s="113" t="s">
        <v>98</v>
      </c>
      <c r="P11" s="90">
        <f t="shared" si="15"/>
        <v>10.8</v>
      </c>
      <c r="Q11" s="135">
        <v>8</v>
      </c>
      <c r="R11" s="31">
        <f t="shared" si="2"/>
        <v>0.96875</v>
      </c>
      <c r="S11" s="31">
        <v>13</v>
      </c>
      <c r="T11" s="31">
        <v>3</v>
      </c>
      <c r="U11" s="31" t="s">
        <v>96</v>
      </c>
      <c r="V11" s="31" t="s">
        <v>98</v>
      </c>
      <c r="W11" s="88">
        <f t="shared" si="16"/>
        <v>104</v>
      </c>
      <c r="X11" s="172">
        <v>11.2</v>
      </c>
      <c r="Y11" s="59">
        <f t="shared" si="3"/>
        <v>0.69196428571428581</v>
      </c>
      <c r="Z11" s="31">
        <v>2</v>
      </c>
      <c r="AA11" s="31">
        <v>3</v>
      </c>
      <c r="AB11" s="31" t="s">
        <v>97</v>
      </c>
      <c r="AC11" s="31" t="s">
        <v>100</v>
      </c>
      <c r="AD11" s="88">
        <f t="shared" si="17"/>
        <v>22.4</v>
      </c>
      <c r="AE11" s="114">
        <v>4.2</v>
      </c>
      <c r="AF11" s="59">
        <f t="shared" si="4"/>
        <v>1.8452380952380951</v>
      </c>
      <c r="AG11" s="113">
        <v>1</v>
      </c>
      <c r="AH11" s="113">
        <v>4</v>
      </c>
      <c r="AI11" s="113" t="s">
        <v>111</v>
      </c>
      <c r="AJ11" s="113" t="s">
        <v>98</v>
      </c>
      <c r="AK11" s="88">
        <f t="shared" si="18"/>
        <v>4.2</v>
      </c>
      <c r="AL11" s="135">
        <v>4.8</v>
      </c>
      <c r="AM11" s="31">
        <f t="shared" si="5"/>
        <v>1.6145833333333335</v>
      </c>
      <c r="AN11" s="31">
        <v>1</v>
      </c>
      <c r="AO11" s="31">
        <v>3</v>
      </c>
      <c r="AP11" s="31" t="s">
        <v>97</v>
      </c>
      <c r="AQ11" s="31" t="s">
        <v>98</v>
      </c>
      <c r="AR11" s="88">
        <f t="shared" si="19"/>
        <v>4.8</v>
      </c>
      <c r="AS11" s="86">
        <v>5.6</v>
      </c>
      <c r="AT11" s="59">
        <f t="shared" si="6"/>
        <v>1.3839285714285716</v>
      </c>
      <c r="AU11" s="31">
        <v>1</v>
      </c>
      <c r="AV11" s="31">
        <v>3</v>
      </c>
      <c r="AW11" s="130" t="s">
        <v>97</v>
      </c>
      <c r="AX11" s="130" t="s">
        <v>99</v>
      </c>
      <c r="AY11" s="88">
        <f t="shared" si="20"/>
        <v>5.6</v>
      </c>
      <c r="AZ11" s="86">
        <v>5</v>
      </c>
      <c r="BA11" s="59">
        <f t="shared" si="7"/>
        <v>1.55</v>
      </c>
      <c r="BB11" s="130">
        <v>1</v>
      </c>
      <c r="BC11" s="130">
        <v>3</v>
      </c>
      <c r="BD11" s="130" t="s">
        <v>97</v>
      </c>
      <c r="BE11" s="130" t="s">
        <v>98</v>
      </c>
      <c r="BF11" s="88">
        <f t="shared" si="21"/>
        <v>5</v>
      </c>
      <c r="BG11" s="135">
        <v>6.3</v>
      </c>
      <c r="BH11" s="31">
        <f t="shared" si="8"/>
        <v>1.2301587301587302</v>
      </c>
      <c r="BI11" s="31">
        <v>1</v>
      </c>
      <c r="BJ11" s="31">
        <v>3</v>
      </c>
      <c r="BK11" s="31" t="s">
        <v>97</v>
      </c>
      <c r="BL11" s="31" t="s">
        <v>98</v>
      </c>
      <c r="BM11" s="88">
        <f t="shared" si="22"/>
        <v>6.3</v>
      </c>
      <c r="BN11" s="86">
        <v>6.1</v>
      </c>
      <c r="BO11" s="59">
        <f t="shared" si="9"/>
        <v>1.2704918032786885</v>
      </c>
      <c r="BP11" s="31">
        <v>1</v>
      </c>
      <c r="BQ11" s="31">
        <v>3</v>
      </c>
      <c r="BR11" s="130" t="s">
        <v>111</v>
      </c>
      <c r="BS11" s="130" t="s">
        <v>98</v>
      </c>
      <c r="BT11" s="88">
        <f t="shared" si="23"/>
        <v>6.1</v>
      </c>
      <c r="BU11" s="87">
        <v>4.7</v>
      </c>
      <c r="BV11" s="59">
        <f t="shared" si="10"/>
        <v>1.6489361702127658</v>
      </c>
      <c r="BW11" s="130">
        <v>1</v>
      </c>
      <c r="BX11" s="130">
        <v>3</v>
      </c>
      <c r="BY11" s="130" t="s">
        <v>111</v>
      </c>
      <c r="BZ11" s="130" t="s">
        <v>98</v>
      </c>
      <c r="CA11" s="88">
        <f t="shared" si="24"/>
        <v>4.7</v>
      </c>
      <c r="CB11" s="135">
        <v>14</v>
      </c>
      <c r="CC11" s="31">
        <f t="shared" si="11"/>
        <v>0.5535714285714286</v>
      </c>
      <c r="CD11" s="31">
        <v>2</v>
      </c>
      <c r="CE11" s="31">
        <v>3</v>
      </c>
      <c r="CF11" s="31" t="s">
        <v>96</v>
      </c>
      <c r="CG11" s="31" t="s">
        <v>98</v>
      </c>
      <c r="CH11" s="88">
        <f t="shared" si="25"/>
        <v>28</v>
      </c>
      <c r="CI11" s="86">
        <v>8.6</v>
      </c>
      <c r="CJ11" s="59">
        <f t="shared" si="12"/>
        <v>0.90116279069767447</v>
      </c>
      <c r="CK11" s="31">
        <v>2</v>
      </c>
      <c r="CL11" s="31">
        <v>3</v>
      </c>
      <c r="CM11" s="130" t="s">
        <v>96</v>
      </c>
      <c r="CN11" s="130" t="s">
        <v>99</v>
      </c>
      <c r="CO11" s="88">
        <f t="shared" si="26"/>
        <v>17.2</v>
      </c>
      <c r="CP11" s="87">
        <v>5.9</v>
      </c>
      <c r="CQ11" s="59">
        <f t="shared" si="13"/>
        <v>1.3135593220338981</v>
      </c>
      <c r="CR11" s="130">
        <v>1</v>
      </c>
      <c r="CS11" s="130">
        <v>3</v>
      </c>
      <c r="CT11" s="130" t="s">
        <v>97</v>
      </c>
      <c r="CU11" s="130" t="s">
        <v>98</v>
      </c>
      <c r="CV11" s="88">
        <f t="shared" si="27"/>
        <v>5.9</v>
      </c>
      <c r="CW11" s="96"/>
    </row>
    <row r="12" spans="1:101">
      <c r="B12">
        <v>6</v>
      </c>
      <c r="C12" s="86">
        <v>3.9</v>
      </c>
      <c r="D12" s="59">
        <f t="shared" si="0"/>
        <v>1.9871794871794872</v>
      </c>
      <c r="E12" s="57">
        <v>1</v>
      </c>
      <c r="F12" s="31">
        <v>3</v>
      </c>
      <c r="G12" s="31" t="s">
        <v>111</v>
      </c>
      <c r="H12" s="31" t="s">
        <v>98</v>
      </c>
      <c r="I12" s="88">
        <f t="shared" si="14"/>
        <v>3.9</v>
      </c>
      <c r="J12" s="114">
        <v>5.3</v>
      </c>
      <c r="K12" s="168">
        <f t="shared" si="1"/>
        <v>1.4622641509433962</v>
      </c>
      <c r="L12" s="113">
        <v>1</v>
      </c>
      <c r="M12" s="113">
        <v>3</v>
      </c>
      <c r="N12" s="113" t="s">
        <v>97</v>
      </c>
      <c r="O12" s="113" t="s">
        <v>98</v>
      </c>
      <c r="P12" s="90">
        <f t="shared" si="15"/>
        <v>5.3</v>
      </c>
      <c r="Q12" s="135">
        <v>5.6</v>
      </c>
      <c r="R12" s="31">
        <f t="shared" si="2"/>
        <v>1.3839285714285716</v>
      </c>
      <c r="S12" s="31">
        <v>1</v>
      </c>
      <c r="T12" s="31">
        <v>3</v>
      </c>
      <c r="U12" s="31" t="s">
        <v>111</v>
      </c>
      <c r="V12" s="31" t="s">
        <v>98</v>
      </c>
      <c r="W12" s="88">
        <f t="shared" si="16"/>
        <v>5.6</v>
      </c>
      <c r="X12" s="172">
        <v>5.7</v>
      </c>
      <c r="Y12" s="59">
        <f t="shared" si="3"/>
        <v>1.3596491228070176</v>
      </c>
      <c r="Z12" s="31">
        <v>1</v>
      </c>
      <c r="AA12" s="31">
        <v>3</v>
      </c>
      <c r="AB12" s="31" t="s">
        <v>97</v>
      </c>
      <c r="AC12" s="31" t="s">
        <v>112</v>
      </c>
      <c r="AD12" s="88">
        <f t="shared" si="17"/>
        <v>5.7</v>
      </c>
      <c r="AE12" s="114">
        <v>6.6</v>
      </c>
      <c r="AF12" s="59">
        <f t="shared" si="4"/>
        <v>1.1742424242424243</v>
      </c>
      <c r="AG12" s="113">
        <v>1</v>
      </c>
      <c r="AH12" s="113">
        <v>4</v>
      </c>
      <c r="AI12" s="113" t="s">
        <v>111</v>
      </c>
      <c r="AJ12" s="113" t="s">
        <v>98</v>
      </c>
      <c r="AK12" s="88">
        <f t="shared" si="18"/>
        <v>6.6</v>
      </c>
      <c r="AL12" s="135">
        <v>6.5</v>
      </c>
      <c r="AM12" s="31">
        <f t="shared" si="5"/>
        <v>1.1923076923076923</v>
      </c>
      <c r="AN12" s="31">
        <v>1</v>
      </c>
      <c r="AO12" s="31">
        <v>3</v>
      </c>
      <c r="AP12" s="31" t="s">
        <v>96</v>
      </c>
      <c r="AQ12" s="31" t="s">
        <v>98</v>
      </c>
      <c r="AR12" s="88">
        <f t="shared" si="19"/>
        <v>6.5</v>
      </c>
      <c r="AS12" s="86">
        <v>4.2</v>
      </c>
      <c r="AT12" s="59">
        <f t="shared" si="6"/>
        <v>1.8452380952380951</v>
      </c>
      <c r="AU12" s="31">
        <v>1</v>
      </c>
      <c r="AV12" s="31">
        <v>3</v>
      </c>
      <c r="AW12" s="130" t="s">
        <v>111</v>
      </c>
      <c r="AX12" s="130" t="s">
        <v>98</v>
      </c>
      <c r="AY12" s="88">
        <f t="shared" si="20"/>
        <v>4.2</v>
      </c>
      <c r="AZ12" s="86">
        <v>4.0999999999999996</v>
      </c>
      <c r="BA12" s="59">
        <f t="shared" si="7"/>
        <v>1.8902439024390245</v>
      </c>
      <c r="BB12" s="130">
        <v>1</v>
      </c>
      <c r="BC12" s="130">
        <v>3</v>
      </c>
      <c r="BD12" s="130" t="s">
        <v>111</v>
      </c>
      <c r="BE12" s="130" t="s">
        <v>98</v>
      </c>
      <c r="BF12" s="88">
        <f t="shared" si="21"/>
        <v>4.0999999999999996</v>
      </c>
      <c r="BG12" s="135">
        <v>6.2</v>
      </c>
      <c r="BH12" s="31">
        <f t="shared" si="8"/>
        <v>1.25</v>
      </c>
      <c r="BI12" s="31">
        <v>2</v>
      </c>
      <c r="BJ12" s="31">
        <v>3</v>
      </c>
      <c r="BK12" s="31" t="s">
        <v>96</v>
      </c>
      <c r="BL12" s="31" t="s">
        <v>98</v>
      </c>
      <c r="BM12" s="88">
        <f t="shared" si="22"/>
        <v>12.4</v>
      </c>
      <c r="BN12" s="86">
        <v>7.3</v>
      </c>
      <c r="BO12" s="59">
        <f t="shared" si="9"/>
        <v>1.0616438356164384</v>
      </c>
      <c r="BP12" s="31">
        <v>1</v>
      </c>
      <c r="BQ12" s="31">
        <v>3</v>
      </c>
      <c r="BR12" s="130" t="s">
        <v>111</v>
      </c>
      <c r="BS12" s="130" t="s">
        <v>98</v>
      </c>
      <c r="BT12" s="88">
        <f t="shared" si="23"/>
        <v>7.3</v>
      </c>
      <c r="BU12" s="87">
        <v>6.6</v>
      </c>
      <c r="BV12" s="59">
        <f t="shared" si="10"/>
        <v>1.1742424242424243</v>
      </c>
      <c r="BW12" s="130">
        <v>2</v>
      </c>
      <c r="BX12" s="130">
        <v>3</v>
      </c>
      <c r="BY12" s="130" t="s">
        <v>111</v>
      </c>
      <c r="BZ12" s="130" t="s">
        <v>98</v>
      </c>
      <c r="CA12" s="88">
        <f t="shared" si="24"/>
        <v>13.2</v>
      </c>
      <c r="CB12" s="135">
        <v>4.5999999999999996</v>
      </c>
      <c r="CC12" s="31">
        <f t="shared" si="11"/>
        <v>1.6847826086956523</v>
      </c>
      <c r="CD12" s="31">
        <v>1</v>
      </c>
      <c r="CE12" s="31">
        <v>3</v>
      </c>
      <c r="CF12" s="31" t="s">
        <v>97</v>
      </c>
      <c r="CG12" s="31" t="s">
        <v>98</v>
      </c>
      <c r="CH12" s="88">
        <f t="shared" si="25"/>
        <v>4.5999999999999996</v>
      </c>
      <c r="CI12" s="86">
        <v>5.3</v>
      </c>
      <c r="CJ12" s="59">
        <f t="shared" si="12"/>
        <v>1.4622641509433962</v>
      </c>
      <c r="CK12" s="31">
        <v>1</v>
      </c>
      <c r="CL12" s="31">
        <v>3</v>
      </c>
      <c r="CM12" s="130" t="s">
        <v>97</v>
      </c>
      <c r="CN12" s="130" t="s">
        <v>98</v>
      </c>
      <c r="CO12" s="88">
        <f t="shared" si="26"/>
        <v>5.3</v>
      </c>
      <c r="CP12" s="87">
        <v>6.4</v>
      </c>
      <c r="CQ12" s="59">
        <f t="shared" si="13"/>
        <v>1.2109375</v>
      </c>
      <c r="CR12" s="130">
        <v>3</v>
      </c>
      <c r="CS12" s="130">
        <v>3</v>
      </c>
      <c r="CT12" s="130" t="s">
        <v>111</v>
      </c>
      <c r="CU12" s="130" t="s">
        <v>98</v>
      </c>
      <c r="CV12" s="88">
        <f t="shared" si="27"/>
        <v>19.200000000000003</v>
      </c>
      <c r="CW12" s="96"/>
    </row>
    <row r="13" spans="1:101">
      <c r="B13">
        <v>7</v>
      </c>
      <c r="C13" s="86">
        <v>7.9</v>
      </c>
      <c r="D13" s="59">
        <f t="shared" si="0"/>
        <v>0.98101265822784811</v>
      </c>
      <c r="E13" s="57">
        <v>1</v>
      </c>
      <c r="F13" s="31">
        <v>3</v>
      </c>
      <c r="G13" s="31" t="s">
        <v>111</v>
      </c>
      <c r="H13" s="31" t="s">
        <v>98</v>
      </c>
      <c r="I13" s="88">
        <f t="shared" si="14"/>
        <v>7.9</v>
      </c>
      <c r="J13" s="114">
        <v>4.3</v>
      </c>
      <c r="K13" s="168">
        <f t="shared" si="1"/>
        <v>1.8023255813953489</v>
      </c>
      <c r="L13" s="113">
        <v>1</v>
      </c>
      <c r="M13" s="113">
        <v>3</v>
      </c>
      <c r="N13" s="113" t="s">
        <v>97</v>
      </c>
      <c r="O13" s="113" t="s">
        <v>98</v>
      </c>
      <c r="P13" s="90">
        <f t="shared" si="15"/>
        <v>4.3</v>
      </c>
      <c r="Q13" s="135">
        <v>7.6</v>
      </c>
      <c r="R13" s="31">
        <f t="shared" si="2"/>
        <v>1.0197368421052633</v>
      </c>
      <c r="S13" s="31">
        <v>1</v>
      </c>
      <c r="T13" s="31">
        <v>4</v>
      </c>
      <c r="U13" s="31" t="s">
        <v>96</v>
      </c>
      <c r="V13" s="31" t="s">
        <v>98</v>
      </c>
      <c r="W13" s="88">
        <f t="shared" si="16"/>
        <v>7.6</v>
      </c>
      <c r="X13" s="172">
        <v>6.2</v>
      </c>
      <c r="Y13" s="59">
        <f t="shared" si="3"/>
        <v>1.25</v>
      </c>
      <c r="Z13" s="31">
        <v>2</v>
      </c>
      <c r="AA13" s="31">
        <v>3</v>
      </c>
      <c r="AB13" s="31" t="s">
        <v>96</v>
      </c>
      <c r="AC13" s="31" t="s">
        <v>98</v>
      </c>
      <c r="AD13" s="88">
        <f t="shared" si="17"/>
        <v>12.4</v>
      </c>
      <c r="AE13" s="114">
        <v>6.6</v>
      </c>
      <c r="AF13" s="59">
        <f t="shared" si="4"/>
        <v>1.1742424242424243</v>
      </c>
      <c r="AG13" s="113">
        <v>1</v>
      </c>
      <c r="AH13" s="113">
        <v>3</v>
      </c>
      <c r="AI13" s="113" t="s">
        <v>114</v>
      </c>
      <c r="AJ13" s="113" t="s">
        <v>98</v>
      </c>
      <c r="AK13" s="88">
        <f t="shared" si="18"/>
        <v>6.6</v>
      </c>
      <c r="AL13" s="135">
        <v>6.6</v>
      </c>
      <c r="AM13" s="31">
        <f t="shared" si="5"/>
        <v>1.1742424242424243</v>
      </c>
      <c r="AN13" s="31">
        <v>1</v>
      </c>
      <c r="AO13" s="31">
        <v>3</v>
      </c>
      <c r="AP13" s="31" t="s">
        <v>111</v>
      </c>
      <c r="AQ13" s="31" t="s">
        <v>98</v>
      </c>
      <c r="AR13" s="88">
        <f t="shared" si="19"/>
        <v>6.6</v>
      </c>
      <c r="AS13" s="86">
        <v>6.4</v>
      </c>
      <c r="AT13" s="59">
        <f t="shared" si="6"/>
        <v>1.2109375</v>
      </c>
      <c r="AU13" s="31">
        <v>1</v>
      </c>
      <c r="AV13" s="31">
        <v>4</v>
      </c>
      <c r="AW13" s="130" t="s">
        <v>96</v>
      </c>
      <c r="AX13" s="130" t="s">
        <v>98</v>
      </c>
      <c r="AY13" s="88">
        <f t="shared" si="20"/>
        <v>6.4</v>
      </c>
      <c r="AZ13" s="86">
        <v>5.2</v>
      </c>
      <c r="BA13" s="59">
        <f t="shared" si="7"/>
        <v>1.4903846153846154</v>
      </c>
      <c r="BB13" s="130">
        <v>2</v>
      </c>
      <c r="BC13" s="130">
        <v>3</v>
      </c>
      <c r="BD13" s="130" t="s">
        <v>97</v>
      </c>
      <c r="BE13" s="130" t="s">
        <v>98</v>
      </c>
      <c r="BF13" s="88">
        <f t="shared" si="21"/>
        <v>10.4</v>
      </c>
      <c r="BG13" s="135">
        <v>9.6999999999999993</v>
      </c>
      <c r="BH13" s="31">
        <f t="shared" si="8"/>
        <v>0.7989690721649485</v>
      </c>
      <c r="BI13" s="31">
        <v>2</v>
      </c>
      <c r="BJ13" s="31">
        <v>3</v>
      </c>
      <c r="BK13" s="31" t="s">
        <v>96</v>
      </c>
      <c r="BL13" s="31" t="s">
        <v>98</v>
      </c>
      <c r="BM13" s="88">
        <f t="shared" si="22"/>
        <v>19.399999999999999</v>
      </c>
      <c r="BN13" s="86">
        <v>7.1</v>
      </c>
      <c r="BO13" s="59">
        <f t="shared" si="9"/>
        <v>1.091549295774648</v>
      </c>
      <c r="BP13" s="31">
        <v>1</v>
      </c>
      <c r="BQ13" s="31">
        <v>4</v>
      </c>
      <c r="BR13" s="130" t="s">
        <v>97</v>
      </c>
      <c r="BS13" s="130" t="s">
        <v>98</v>
      </c>
      <c r="BT13" s="88">
        <f t="shared" si="23"/>
        <v>7.1</v>
      </c>
      <c r="BU13" s="87">
        <v>4.4000000000000004</v>
      </c>
      <c r="BV13" s="59">
        <f t="shared" si="10"/>
        <v>1.7613636363636362</v>
      </c>
      <c r="BW13" s="130">
        <v>1</v>
      </c>
      <c r="BX13" s="130">
        <v>3</v>
      </c>
      <c r="BY13" s="130" t="s">
        <v>111</v>
      </c>
      <c r="BZ13" s="130" t="s">
        <v>98</v>
      </c>
      <c r="CA13" s="88">
        <f t="shared" si="24"/>
        <v>4.4000000000000004</v>
      </c>
      <c r="CB13" s="135">
        <v>6.9</v>
      </c>
      <c r="CC13" s="31">
        <f t="shared" si="11"/>
        <v>1.1231884057971013</v>
      </c>
      <c r="CD13" s="31">
        <v>1</v>
      </c>
      <c r="CE13" s="31">
        <v>3</v>
      </c>
      <c r="CF13" s="31" t="s">
        <v>96</v>
      </c>
      <c r="CG13" s="31" t="s">
        <v>98</v>
      </c>
      <c r="CH13" s="88">
        <f t="shared" si="25"/>
        <v>6.9</v>
      </c>
      <c r="CI13" s="86">
        <v>9.6999999999999993</v>
      </c>
      <c r="CJ13" s="59">
        <f t="shared" si="12"/>
        <v>0.7989690721649485</v>
      </c>
      <c r="CK13" s="31">
        <v>2</v>
      </c>
      <c r="CL13" s="31">
        <v>3</v>
      </c>
      <c r="CM13" s="130" t="s">
        <v>96</v>
      </c>
      <c r="CN13" s="130" t="s">
        <v>98</v>
      </c>
      <c r="CO13" s="88">
        <f t="shared" si="26"/>
        <v>19.399999999999999</v>
      </c>
      <c r="CP13" s="87">
        <v>5.8</v>
      </c>
      <c r="CQ13" s="59">
        <f t="shared" si="13"/>
        <v>1.3362068965517242</v>
      </c>
      <c r="CR13" s="130">
        <v>2</v>
      </c>
      <c r="CS13" s="130">
        <v>3</v>
      </c>
      <c r="CT13" s="130" t="s">
        <v>111</v>
      </c>
      <c r="CU13" s="130" t="s">
        <v>98</v>
      </c>
      <c r="CV13" s="88">
        <f t="shared" si="27"/>
        <v>11.6</v>
      </c>
      <c r="CW13" s="96"/>
    </row>
    <row r="14" spans="1:101">
      <c r="B14">
        <v>8</v>
      </c>
      <c r="C14" s="86">
        <v>5.3</v>
      </c>
      <c r="D14" s="59">
        <f t="shared" si="0"/>
        <v>1.4622641509433962</v>
      </c>
      <c r="E14" s="57">
        <v>1</v>
      </c>
      <c r="F14" s="31">
        <v>3</v>
      </c>
      <c r="G14" s="31" t="s">
        <v>97</v>
      </c>
      <c r="H14" s="31" t="s">
        <v>99</v>
      </c>
      <c r="I14" s="88">
        <f t="shared" si="14"/>
        <v>5.3</v>
      </c>
      <c r="J14" s="114">
        <v>4.5999999999999996</v>
      </c>
      <c r="K14" s="168">
        <f t="shared" si="1"/>
        <v>1.6847826086956523</v>
      </c>
      <c r="L14" s="113">
        <v>1</v>
      </c>
      <c r="M14" s="113">
        <v>3</v>
      </c>
      <c r="N14" s="113" t="s">
        <v>111</v>
      </c>
      <c r="O14" s="113" t="s">
        <v>98</v>
      </c>
      <c r="P14" s="90">
        <f t="shared" si="15"/>
        <v>4.5999999999999996</v>
      </c>
      <c r="Q14" s="135">
        <v>6.4</v>
      </c>
      <c r="R14" s="31">
        <f t="shared" si="2"/>
        <v>1.2109375</v>
      </c>
      <c r="S14" s="31">
        <v>4</v>
      </c>
      <c r="T14" s="31">
        <v>3</v>
      </c>
      <c r="U14" s="31" t="s">
        <v>96</v>
      </c>
      <c r="V14" s="31" t="s">
        <v>98</v>
      </c>
      <c r="W14" s="88">
        <f t="shared" si="16"/>
        <v>25.6</v>
      </c>
      <c r="X14" s="172">
        <v>7.1</v>
      </c>
      <c r="Y14" s="59">
        <f t="shared" si="3"/>
        <v>1.091549295774648</v>
      </c>
      <c r="Z14" s="31">
        <v>2</v>
      </c>
      <c r="AA14" s="31">
        <v>3</v>
      </c>
      <c r="AB14" s="31" t="s">
        <v>111</v>
      </c>
      <c r="AC14" s="31" t="s">
        <v>98</v>
      </c>
      <c r="AD14" s="88">
        <f t="shared" si="17"/>
        <v>14.2</v>
      </c>
      <c r="AE14" s="114">
        <v>4.8</v>
      </c>
      <c r="AF14" s="59">
        <f t="shared" si="4"/>
        <v>1.6145833333333335</v>
      </c>
      <c r="AG14" s="113">
        <v>1</v>
      </c>
      <c r="AH14" s="113">
        <v>3</v>
      </c>
      <c r="AI14" s="113" t="s">
        <v>111</v>
      </c>
      <c r="AJ14" s="113" t="s">
        <v>98</v>
      </c>
      <c r="AK14" s="88">
        <f t="shared" si="18"/>
        <v>4.8</v>
      </c>
      <c r="AL14" s="135">
        <v>4.5999999999999996</v>
      </c>
      <c r="AM14" s="31">
        <f t="shared" si="5"/>
        <v>1.6847826086956523</v>
      </c>
      <c r="AN14" s="31">
        <v>1</v>
      </c>
      <c r="AO14" s="31">
        <v>3</v>
      </c>
      <c r="AP14" s="31" t="s">
        <v>97</v>
      </c>
      <c r="AQ14" s="31" t="s">
        <v>98</v>
      </c>
      <c r="AR14" s="88">
        <f t="shared" si="19"/>
        <v>4.5999999999999996</v>
      </c>
      <c r="AS14" s="86">
        <v>4.4000000000000004</v>
      </c>
      <c r="AT14" s="59">
        <f t="shared" si="6"/>
        <v>1.7613636363636362</v>
      </c>
      <c r="AU14" s="31">
        <v>1</v>
      </c>
      <c r="AV14" s="31">
        <v>3</v>
      </c>
      <c r="AW14" s="130" t="s">
        <v>111</v>
      </c>
      <c r="AX14" s="130" t="s">
        <v>98</v>
      </c>
      <c r="AY14" s="88">
        <f t="shared" si="20"/>
        <v>4.4000000000000004</v>
      </c>
      <c r="AZ14" s="86">
        <v>6.6</v>
      </c>
      <c r="BA14" s="59">
        <f t="shared" si="7"/>
        <v>1.1742424242424243</v>
      </c>
      <c r="BB14" s="130">
        <v>1</v>
      </c>
      <c r="BC14" s="130">
        <v>3</v>
      </c>
      <c r="BD14" s="130" t="s">
        <v>111</v>
      </c>
      <c r="BE14" s="130" t="s">
        <v>98</v>
      </c>
      <c r="BF14" s="88">
        <f t="shared" si="21"/>
        <v>6.6</v>
      </c>
      <c r="BG14" s="135">
        <v>7.4</v>
      </c>
      <c r="BH14" s="31">
        <f t="shared" si="8"/>
        <v>1.0472972972972971</v>
      </c>
      <c r="BI14" s="31">
        <v>2</v>
      </c>
      <c r="BJ14" s="31">
        <v>4</v>
      </c>
      <c r="BK14" s="31" t="s">
        <v>96</v>
      </c>
      <c r="BL14" s="31" t="s">
        <v>99</v>
      </c>
      <c r="BM14" s="88">
        <f t="shared" si="22"/>
        <v>14.8</v>
      </c>
      <c r="BN14" s="86">
        <v>11</v>
      </c>
      <c r="BO14" s="59">
        <f t="shared" si="9"/>
        <v>0.70454545454545459</v>
      </c>
      <c r="BP14" s="31">
        <v>1</v>
      </c>
      <c r="BQ14" s="31">
        <v>3</v>
      </c>
      <c r="BR14" s="130" t="s">
        <v>96</v>
      </c>
      <c r="BS14" s="130" t="s">
        <v>98</v>
      </c>
      <c r="BT14" s="88">
        <f t="shared" si="23"/>
        <v>11</v>
      </c>
      <c r="BU14" s="87">
        <v>6.1</v>
      </c>
      <c r="BV14" s="59">
        <f t="shared" si="10"/>
        <v>1.2704918032786885</v>
      </c>
      <c r="BW14" s="130">
        <v>2</v>
      </c>
      <c r="BX14" s="130">
        <v>3</v>
      </c>
      <c r="BY14" s="130" t="s">
        <v>111</v>
      </c>
      <c r="BZ14" s="130" t="s">
        <v>98</v>
      </c>
      <c r="CA14" s="88">
        <f t="shared" si="24"/>
        <v>12.2</v>
      </c>
      <c r="CB14" s="135">
        <v>5.0999999999999996</v>
      </c>
      <c r="CC14" s="31">
        <f t="shared" si="11"/>
        <v>1.5196078431372551</v>
      </c>
      <c r="CD14" s="31">
        <v>2</v>
      </c>
      <c r="CE14" s="31">
        <v>3</v>
      </c>
      <c r="CF14" s="31" t="s">
        <v>97</v>
      </c>
      <c r="CG14" s="31" t="s">
        <v>100</v>
      </c>
      <c r="CH14" s="88">
        <f t="shared" si="25"/>
        <v>10.199999999999999</v>
      </c>
      <c r="CI14" s="86">
        <v>6.6</v>
      </c>
      <c r="CJ14" s="59">
        <f t="shared" si="12"/>
        <v>1.1742424242424243</v>
      </c>
      <c r="CK14" s="31">
        <v>3</v>
      </c>
      <c r="CL14" s="31">
        <v>3</v>
      </c>
      <c r="CM14" s="130" t="s">
        <v>96</v>
      </c>
      <c r="CN14" s="130" t="s">
        <v>98</v>
      </c>
      <c r="CO14" s="88">
        <f t="shared" si="26"/>
        <v>19.799999999999997</v>
      </c>
      <c r="CP14" s="87">
        <v>6.8</v>
      </c>
      <c r="CQ14" s="59">
        <f t="shared" si="13"/>
        <v>1.1397058823529411</v>
      </c>
      <c r="CR14" s="130">
        <v>2</v>
      </c>
      <c r="CS14" s="130">
        <v>3</v>
      </c>
      <c r="CT14" s="130" t="s">
        <v>96</v>
      </c>
      <c r="CU14" s="130" t="s">
        <v>98</v>
      </c>
      <c r="CV14" s="88">
        <f t="shared" si="27"/>
        <v>13.6</v>
      </c>
      <c r="CW14" s="96"/>
    </row>
    <row r="15" spans="1:101">
      <c r="B15">
        <v>9</v>
      </c>
      <c r="C15" s="87">
        <v>4.7</v>
      </c>
      <c r="D15" s="59">
        <f t="shared" si="0"/>
        <v>1.6489361702127658</v>
      </c>
      <c r="E15" s="90">
        <v>1</v>
      </c>
      <c r="F15" s="130">
        <v>3</v>
      </c>
      <c r="G15" s="130" t="s">
        <v>111</v>
      </c>
      <c r="H15" s="130" t="s">
        <v>98</v>
      </c>
      <c r="I15" s="88">
        <f t="shared" si="14"/>
        <v>4.7</v>
      </c>
      <c r="J15" s="114">
        <v>5.9</v>
      </c>
      <c r="K15" s="168">
        <f t="shared" si="1"/>
        <v>1.3135593220338981</v>
      </c>
      <c r="L15" s="113">
        <v>1</v>
      </c>
      <c r="M15" s="113">
        <v>3</v>
      </c>
      <c r="N15" s="113" t="s">
        <v>111</v>
      </c>
      <c r="O15" s="113" t="s">
        <v>98</v>
      </c>
      <c r="P15" s="90">
        <f t="shared" si="15"/>
        <v>5.9</v>
      </c>
      <c r="Q15" s="135">
        <v>6.2</v>
      </c>
      <c r="R15" s="31">
        <f t="shared" si="2"/>
        <v>1.25</v>
      </c>
      <c r="S15" s="31">
        <v>2</v>
      </c>
      <c r="T15" s="31">
        <v>3</v>
      </c>
      <c r="U15" s="31" t="s">
        <v>97</v>
      </c>
      <c r="V15" s="31" t="s">
        <v>98</v>
      </c>
      <c r="W15" s="88">
        <f t="shared" si="16"/>
        <v>12.4</v>
      </c>
      <c r="X15" s="172">
        <v>6.4</v>
      </c>
      <c r="Y15" s="59">
        <f t="shared" si="3"/>
        <v>1.2109375</v>
      </c>
      <c r="Z15" s="31">
        <v>1</v>
      </c>
      <c r="AA15" s="31">
        <v>3</v>
      </c>
      <c r="AB15" s="31" t="s">
        <v>97</v>
      </c>
      <c r="AC15" s="31" t="s">
        <v>98</v>
      </c>
      <c r="AD15" s="88">
        <f t="shared" si="17"/>
        <v>6.4</v>
      </c>
      <c r="AE15" s="114">
        <v>5.4</v>
      </c>
      <c r="AF15" s="59">
        <f t="shared" si="4"/>
        <v>1.4351851851851851</v>
      </c>
      <c r="AG15" s="113">
        <v>1</v>
      </c>
      <c r="AH15" s="113">
        <v>3</v>
      </c>
      <c r="AI15" s="113" t="s">
        <v>97</v>
      </c>
      <c r="AJ15" s="113" t="s">
        <v>112</v>
      </c>
      <c r="AK15" s="88">
        <f t="shared" si="18"/>
        <v>5.4</v>
      </c>
      <c r="AL15" s="135">
        <v>6.6</v>
      </c>
      <c r="AM15" s="31">
        <f t="shared" si="5"/>
        <v>1.1742424242424243</v>
      </c>
      <c r="AN15" s="31">
        <v>2</v>
      </c>
      <c r="AO15" s="31">
        <v>3</v>
      </c>
      <c r="AP15" s="31" t="s">
        <v>97</v>
      </c>
      <c r="AQ15" s="31" t="s">
        <v>98</v>
      </c>
      <c r="AR15" s="88">
        <f t="shared" si="19"/>
        <v>13.2</v>
      </c>
      <c r="AS15" s="86">
        <v>5.8</v>
      </c>
      <c r="AT15" s="59">
        <f t="shared" si="6"/>
        <v>1.3362068965517242</v>
      </c>
      <c r="AU15" s="31">
        <v>2</v>
      </c>
      <c r="AV15" s="31">
        <v>3</v>
      </c>
      <c r="AW15" s="130" t="s">
        <v>96</v>
      </c>
      <c r="AX15" s="130" t="s">
        <v>98</v>
      </c>
      <c r="AY15" s="88">
        <f t="shared" si="20"/>
        <v>11.6</v>
      </c>
      <c r="AZ15" s="86">
        <v>5.5</v>
      </c>
      <c r="BA15" s="59">
        <f t="shared" si="7"/>
        <v>1.4090909090909092</v>
      </c>
      <c r="BB15" s="130">
        <v>1</v>
      </c>
      <c r="BC15" s="130">
        <v>3</v>
      </c>
      <c r="BD15" s="130" t="s">
        <v>111</v>
      </c>
      <c r="BE15" s="130" t="s">
        <v>98</v>
      </c>
      <c r="BF15" s="88">
        <f t="shared" si="21"/>
        <v>5.5</v>
      </c>
      <c r="BG15" s="135">
        <v>10.3</v>
      </c>
      <c r="BH15" s="31">
        <f t="shared" si="8"/>
        <v>0.75242718446601942</v>
      </c>
      <c r="BI15" s="31">
        <v>3</v>
      </c>
      <c r="BJ15" s="31">
        <v>3</v>
      </c>
      <c r="BK15" s="31" t="s">
        <v>96</v>
      </c>
      <c r="BL15" s="31" t="s">
        <v>98</v>
      </c>
      <c r="BM15" s="88">
        <f t="shared" si="22"/>
        <v>30.900000000000002</v>
      </c>
      <c r="BN15" s="86">
        <v>6</v>
      </c>
      <c r="BO15" s="59">
        <f t="shared" si="9"/>
        <v>1.2916666666666667</v>
      </c>
      <c r="BP15" s="31">
        <v>1</v>
      </c>
      <c r="BQ15" s="31">
        <v>3</v>
      </c>
      <c r="BR15" s="130" t="s">
        <v>97</v>
      </c>
      <c r="BS15" s="130" t="s">
        <v>98</v>
      </c>
      <c r="BT15" s="88">
        <f t="shared" si="23"/>
        <v>6</v>
      </c>
      <c r="BU15" s="87">
        <v>5.6</v>
      </c>
      <c r="BV15" s="59">
        <f t="shared" si="10"/>
        <v>1.3839285714285716</v>
      </c>
      <c r="BW15" s="130">
        <v>2</v>
      </c>
      <c r="BX15" s="130">
        <v>3</v>
      </c>
      <c r="BY15" s="130" t="s">
        <v>97</v>
      </c>
      <c r="BZ15" s="130" t="s">
        <v>98</v>
      </c>
      <c r="CA15" s="88">
        <f t="shared" si="24"/>
        <v>11.2</v>
      </c>
      <c r="CB15" s="135">
        <v>7.5</v>
      </c>
      <c r="CC15" s="31">
        <f t="shared" si="11"/>
        <v>1.0333333333333334</v>
      </c>
      <c r="CD15" s="31">
        <v>1</v>
      </c>
      <c r="CE15" s="31">
        <v>3</v>
      </c>
      <c r="CF15" s="31" t="s">
        <v>96</v>
      </c>
      <c r="CG15" s="31" t="s">
        <v>98</v>
      </c>
      <c r="CH15" s="88">
        <f t="shared" si="25"/>
        <v>7.5</v>
      </c>
      <c r="CI15" s="86">
        <v>6.6</v>
      </c>
      <c r="CJ15" s="59">
        <f t="shared" si="12"/>
        <v>1.1742424242424243</v>
      </c>
      <c r="CK15" s="31">
        <v>5</v>
      </c>
      <c r="CL15" s="31">
        <v>3</v>
      </c>
      <c r="CM15" s="130" t="s">
        <v>96</v>
      </c>
      <c r="CN15" s="130" t="s">
        <v>98</v>
      </c>
      <c r="CO15" s="88">
        <f t="shared" si="26"/>
        <v>33</v>
      </c>
      <c r="CP15" s="87">
        <v>5.0999999999999996</v>
      </c>
      <c r="CQ15" s="59">
        <f t="shared" si="13"/>
        <v>1.5196078431372551</v>
      </c>
      <c r="CR15" s="130">
        <v>1</v>
      </c>
      <c r="CS15" s="130">
        <v>3</v>
      </c>
      <c r="CT15" s="130" t="s">
        <v>97</v>
      </c>
      <c r="CU15" s="130" t="s">
        <v>98</v>
      </c>
      <c r="CV15" s="88">
        <f t="shared" si="27"/>
        <v>5.0999999999999996</v>
      </c>
      <c r="CW15" s="96"/>
    </row>
    <row r="16" spans="1:101">
      <c r="B16">
        <v>10</v>
      </c>
      <c r="C16" s="87">
        <v>6.5</v>
      </c>
      <c r="D16" s="59">
        <f t="shared" si="0"/>
        <v>1.1923076923076923</v>
      </c>
      <c r="E16" s="90">
        <v>2</v>
      </c>
      <c r="F16" s="130">
        <v>3</v>
      </c>
      <c r="G16" s="130" t="s">
        <v>111</v>
      </c>
      <c r="H16" s="130" t="s">
        <v>98</v>
      </c>
      <c r="I16" s="88">
        <f t="shared" si="14"/>
        <v>13</v>
      </c>
      <c r="J16" s="114">
        <v>5.3</v>
      </c>
      <c r="K16" s="168">
        <f t="shared" si="1"/>
        <v>1.4622641509433962</v>
      </c>
      <c r="L16" s="113">
        <v>1</v>
      </c>
      <c r="M16" s="113">
        <v>4</v>
      </c>
      <c r="N16" s="113" t="s">
        <v>111</v>
      </c>
      <c r="O16" s="113" t="s">
        <v>98</v>
      </c>
      <c r="P16" s="90">
        <f t="shared" si="15"/>
        <v>5.3</v>
      </c>
      <c r="Q16" s="135">
        <v>5.7</v>
      </c>
      <c r="R16" s="31">
        <f t="shared" si="2"/>
        <v>1.3596491228070176</v>
      </c>
      <c r="S16" s="31">
        <v>3</v>
      </c>
      <c r="T16" s="31">
        <v>3</v>
      </c>
      <c r="U16" s="31" t="s">
        <v>96</v>
      </c>
      <c r="V16" s="31" t="s">
        <v>98</v>
      </c>
      <c r="W16" s="88">
        <f t="shared" si="16"/>
        <v>17.100000000000001</v>
      </c>
      <c r="X16" s="172">
        <v>5</v>
      </c>
      <c r="Y16" s="59">
        <f t="shared" si="3"/>
        <v>1.55</v>
      </c>
      <c r="Z16" s="31">
        <v>1</v>
      </c>
      <c r="AA16" s="31">
        <v>3</v>
      </c>
      <c r="AB16" s="31" t="s">
        <v>111</v>
      </c>
      <c r="AC16" s="31" t="s">
        <v>98</v>
      </c>
      <c r="AD16" s="88">
        <f t="shared" si="17"/>
        <v>5</v>
      </c>
      <c r="AE16" s="114">
        <v>7.3</v>
      </c>
      <c r="AF16" s="59">
        <f t="shared" si="4"/>
        <v>1.0616438356164384</v>
      </c>
      <c r="AG16" s="113">
        <v>1</v>
      </c>
      <c r="AH16" s="113">
        <v>4</v>
      </c>
      <c r="AI16" s="113" t="s">
        <v>96</v>
      </c>
      <c r="AJ16" s="113" t="s">
        <v>98</v>
      </c>
      <c r="AK16" s="88">
        <f t="shared" si="18"/>
        <v>7.3</v>
      </c>
      <c r="AL16" s="135">
        <v>9.3000000000000007</v>
      </c>
      <c r="AM16" s="31">
        <f t="shared" si="5"/>
        <v>0.83333333333333326</v>
      </c>
      <c r="AN16" s="31">
        <v>1</v>
      </c>
      <c r="AO16" s="31">
        <v>4</v>
      </c>
      <c r="AP16" s="31" t="s">
        <v>97</v>
      </c>
      <c r="AQ16" s="31" t="s">
        <v>98</v>
      </c>
      <c r="AR16" s="88">
        <f t="shared" si="19"/>
        <v>9.3000000000000007</v>
      </c>
      <c r="AS16" s="86">
        <v>6.3</v>
      </c>
      <c r="AT16" s="59">
        <f t="shared" si="6"/>
        <v>1.2301587301587302</v>
      </c>
      <c r="AU16" s="31">
        <v>2</v>
      </c>
      <c r="AV16" s="31">
        <v>5</v>
      </c>
      <c r="AW16" s="130" t="s">
        <v>96</v>
      </c>
      <c r="AX16" s="130" t="s">
        <v>98</v>
      </c>
      <c r="AY16" s="88">
        <f t="shared" si="20"/>
        <v>12.6</v>
      </c>
      <c r="AZ16" s="86">
        <v>5.6</v>
      </c>
      <c r="BA16" s="59">
        <f t="shared" si="7"/>
        <v>1.3839285714285716</v>
      </c>
      <c r="BB16" s="130">
        <v>1</v>
      </c>
      <c r="BC16" s="130">
        <v>3</v>
      </c>
      <c r="BD16" s="130" t="s">
        <v>97</v>
      </c>
      <c r="BE16" s="130" t="s">
        <v>98</v>
      </c>
      <c r="BF16" s="88">
        <f t="shared" si="21"/>
        <v>5.6</v>
      </c>
      <c r="BG16" s="135">
        <v>4.8</v>
      </c>
      <c r="BH16" s="31">
        <f t="shared" si="8"/>
        <v>1.6145833333333335</v>
      </c>
      <c r="BI16" s="31">
        <v>1</v>
      </c>
      <c r="BJ16" s="31">
        <v>3</v>
      </c>
      <c r="BK16" s="31" t="s">
        <v>97</v>
      </c>
      <c r="BL16" s="31" t="s">
        <v>112</v>
      </c>
      <c r="BM16" s="88">
        <f t="shared" si="22"/>
        <v>4.8</v>
      </c>
      <c r="BN16" s="86">
        <v>6.7</v>
      </c>
      <c r="BO16" s="59">
        <f t="shared" si="9"/>
        <v>1.1567164179104477</v>
      </c>
      <c r="BP16" s="31">
        <v>2</v>
      </c>
      <c r="BQ16" s="31">
        <v>3</v>
      </c>
      <c r="BR16" s="130" t="s">
        <v>96</v>
      </c>
      <c r="BS16" s="130" t="s">
        <v>98</v>
      </c>
      <c r="BT16" s="88">
        <f t="shared" si="23"/>
        <v>13.4</v>
      </c>
      <c r="BU16" s="87">
        <v>5.7</v>
      </c>
      <c r="BV16" s="59">
        <f t="shared" si="10"/>
        <v>1.3596491228070176</v>
      </c>
      <c r="BW16" s="130">
        <v>1</v>
      </c>
      <c r="BX16" s="130">
        <v>3</v>
      </c>
      <c r="BY16" s="130" t="s">
        <v>111</v>
      </c>
      <c r="BZ16" s="130" t="s">
        <v>98</v>
      </c>
      <c r="CA16" s="88">
        <f t="shared" si="24"/>
        <v>5.7</v>
      </c>
      <c r="CB16" s="135">
        <v>5.4</v>
      </c>
      <c r="CC16" s="31">
        <f t="shared" si="11"/>
        <v>1.4351851851851851</v>
      </c>
      <c r="CD16" s="31">
        <v>1</v>
      </c>
      <c r="CE16" s="31">
        <v>3</v>
      </c>
      <c r="CF16" s="31" t="s">
        <v>96</v>
      </c>
      <c r="CG16" s="31" t="s">
        <v>98</v>
      </c>
      <c r="CH16" s="88">
        <f t="shared" si="25"/>
        <v>5.4</v>
      </c>
      <c r="CI16" s="87">
        <v>6.9</v>
      </c>
      <c r="CJ16" s="59">
        <f t="shared" si="12"/>
        <v>1.1231884057971013</v>
      </c>
      <c r="CK16" s="130">
        <v>2</v>
      </c>
      <c r="CL16" s="130">
        <v>3</v>
      </c>
      <c r="CM16" s="130" t="s">
        <v>96</v>
      </c>
      <c r="CN16" s="130" t="s">
        <v>98</v>
      </c>
      <c r="CO16" s="88">
        <f t="shared" si="26"/>
        <v>13.8</v>
      </c>
      <c r="CP16" s="87">
        <v>5.4</v>
      </c>
      <c r="CQ16" s="59">
        <f t="shared" si="13"/>
        <v>1.4351851851851851</v>
      </c>
      <c r="CR16" s="130">
        <v>1</v>
      </c>
      <c r="CS16" s="130">
        <v>3</v>
      </c>
      <c r="CT16" s="130" t="s">
        <v>97</v>
      </c>
      <c r="CU16" s="130" t="s">
        <v>98</v>
      </c>
      <c r="CV16" s="88">
        <f t="shared" si="27"/>
        <v>5.4</v>
      </c>
      <c r="CW16" s="96"/>
    </row>
    <row r="17" spans="2:101">
      <c r="B17">
        <v>11</v>
      </c>
      <c r="C17" s="87">
        <v>6.8</v>
      </c>
      <c r="D17" s="59">
        <f t="shared" si="0"/>
        <v>1.1397058823529411</v>
      </c>
      <c r="E17" s="90">
        <v>3</v>
      </c>
      <c r="F17" s="130">
        <v>3</v>
      </c>
      <c r="G17" s="130" t="s">
        <v>111</v>
      </c>
      <c r="H17" s="130" t="s">
        <v>98</v>
      </c>
      <c r="I17" s="88">
        <f t="shared" si="14"/>
        <v>20.399999999999999</v>
      </c>
      <c r="J17" s="114">
        <v>6.8</v>
      </c>
      <c r="K17" s="168">
        <f t="shared" si="1"/>
        <v>1.1397058823529411</v>
      </c>
      <c r="L17" s="113">
        <v>2</v>
      </c>
      <c r="M17" s="113">
        <v>3</v>
      </c>
      <c r="N17" s="113" t="s">
        <v>97</v>
      </c>
      <c r="O17" s="113" t="s">
        <v>98</v>
      </c>
      <c r="P17" s="90">
        <f t="shared" si="15"/>
        <v>13.6</v>
      </c>
      <c r="Q17" s="135">
        <v>7.4</v>
      </c>
      <c r="R17" s="31">
        <f t="shared" si="2"/>
        <v>1.0472972972972971</v>
      </c>
      <c r="S17" s="31">
        <v>2</v>
      </c>
      <c r="T17" s="31">
        <v>3</v>
      </c>
      <c r="U17" s="31" t="s">
        <v>96</v>
      </c>
      <c r="V17" s="31" t="s">
        <v>98</v>
      </c>
      <c r="W17" s="88">
        <f t="shared" si="16"/>
        <v>14.8</v>
      </c>
      <c r="X17" s="87">
        <v>4.9000000000000004</v>
      </c>
      <c r="Y17" s="59">
        <f t="shared" si="3"/>
        <v>1.5816326530612244</v>
      </c>
      <c r="Z17" s="130">
        <v>2</v>
      </c>
      <c r="AA17" s="130">
        <v>3</v>
      </c>
      <c r="AB17" s="130" t="s">
        <v>96</v>
      </c>
      <c r="AC17" s="130" t="s">
        <v>98</v>
      </c>
      <c r="AD17" s="88">
        <f t="shared" si="17"/>
        <v>9.8000000000000007</v>
      </c>
      <c r="AE17" s="114">
        <v>6</v>
      </c>
      <c r="AF17" s="59">
        <f t="shared" si="4"/>
        <v>1.2916666666666667</v>
      </c>
      <c r="AG17" s="113">
        <v>1</v>
      </c>
      <c r="AH17" s="113">
        <v>3</v>
      </c>
      <c r="AI17" s="113" t="s">
        <v>111</v>
      </c>
      <c r="AJ17" s="113" t="s">
        <v>98</v>
      </c>
      <c r="AK17" s="88">
        <f t="shared" si="18"/>
        <v>6</v>
      </c>
      <c r="AL17" s="135">
        <v>4.9000000000000004</v>
      </c>
      <c r="AM17" s="31">
        <f t="shared" si="5"/>
        <v>1.5816326530612244</v>
      </c>
      <c r="AN17" s="31">
        <v>1</v>
      </c>
      <c r="AO17" s="31">
        <v>3</v>
      </c>
      <c r="AP17" s="31" t="s">
        <v>97</v>
      </c>
      <c r="AQ17" s="31" t="s">
        <v>98</v>
      </c>
      <c r="AR17" s="88">
        <f t="shared" si="19"/>
        <v>4.9000000000000004</v>
      </c>
      <c r="AS17" s="86">
        <v>6.8</v>
      </c>
      <c r="AT17" s="59">
        <f t="shared" si="6"/>
        <v>1.1397058823529411</v>
      </c>
      <c r="AU17" s="31">
        <v>2</v>
      </c>
      <c r="AV17" s="31">
        <v>4</v>
      </c>
      <c r="AW17" s="130" t="s">
        <v>96</v>
      </c>
      <c r="AX17" s="130" t="s">
        <v>98</v>
      </c>
      <c r="AY17" s="88">
        <f t="shared" si="20"/>
        <v>13.6</v>
      </c>
      <c r="AZ17" s="87">
        <v>7.3</v>
      </c>
      <c r="BA17" s="59">
        <f t="shared" si="7"/>
        <v>1.0616438356164384</v>
      </c>
      <c r="BB17" s="130">
        <v>1</v>
      </c>
      <c r="BC17" s="130">
        <v>3</v>
      </c>
      <c r="BD17" s="130" t="s">
        <v>111</v>
      </c>
      <c r="BE17" s="130" t="s">
        <v>98</v>
      </c>
      <c r="BF17" s="88">
        <f t="shared" si="21"/>
        <v>7.3</v>
      </c>
      <c r="BG17" s="135">
        <v>7.4</v>
      </c>
      <c r="BH17" s="31">
        <f t="shared" si="8"/>
        <v>1.0472972972972971</v>
      </c>
      <c r="BI17" s="31">
        <v>1</v>
      </c>
      <c r="BJ17" s="31">
        <v>3</v>
      </c>
      <c r="BK17" s="31" t="s">
        <v>97</v>
      </c>
      <c r="BL17" s="31" t="s">
        <v>98</v>
      </c>
      <c r="BM17" s="88">
        <f t="shared" si="22"/>
        <v>7.4</v>
      </c>
      <c r="BN17" s="87">
        <v>7.7</v>
      </c>
      <c r="BO17" s="59">
        <f t="shared" si="9"/>
        <v>1.0064935064935066</v>
      </c>
      <c r="BP17" s="130">
        <v>2</v>
      </c>
      <c r="BQ17" s="130">
        <v>3</v>
      </c>
      <c r="BR17" s="130" t="s">
        <v>96</v>
      </c>
      <c r="BS17" s="130" t="s">
        <v>98</v>
      </c>
      <c r="BT17" s="88">
        <f t="shared" si="23"/>
        <v>15.4</v>
      </c>
      <c r="BU17" s="87">
        <v>4.9000000000000004</v>
      </c>
      <c r="BV17" s="59">
        <f t="shared" si="10"/>
        <v>1.5816326530612244</v>
      </c>
      <c r="BW17" s="130">
        <v>1</v>
      </c>
      <c r="BX17" s="130">
        <v>3</v>
      </c>
      <c r="BY17" s="130" t="s">
        <v>97</v>
      </c>
      <c r="BZ17" s="130" t="s">
        <v>98</v>
      </c>
      <c r="CA17" s="88">
        <f t="shared" si="24"/>
        <v>4.9000000000000004</v>
      </c>
      <c r="CB17" s="135">
        <v>9.1</v>
      </c>
      <c r="CC17" s="31">
        <f t="shared" si="11"/>
        <v>0.85164835164835173</v>
      </c>
      <c r="CD17" s="31">
        <v>2</v>
      </c>
      <c r="CE17" s="31">
        <v>3</v>
      </c>
      <c r="CF17" s="31" t="s">
        <v>97</v>
      </c>
      <c r="CG17" s="31" t="s">
        <v>98</v>
      </c>
      <c r="CH17" s="88">
        <f t="shared" si="25"/>
        <v>18.2</v>
      </c>
      <c r="CI17" s="87">
        <v>8.6999999999999993</v>
      </c>
      <c r="CJ17" s="59">
        <f t="shared" si="12"/>
        <v>0.8908045977011495</v>
      </c>
      <c r="CK17" s="130">
        <v>2</v>
      </c>
      <c r="CL17" s="130">
        <v>3</v>
      </c>
      <c r="CM17" s="130" t="s">
        <v>96</v>
      </c>
      <c r="CN17" s="130" t="s">
        <v>98</v>
      </c>
      <c r="CO17" s="88">
        <f t="shared" si="26"/>
        <v>17.399999999999999</v>
      </c>
      <c r="CP17" s="87">
        <v>5.7</v>
      </c>
      <c r="CQ17" s="59">
        <f t="shared" si="13"/>
        <v>1.3596491228070176</v>
      </c>
      <c r="CR17" s="130">
        <v>2</v>
      </c>
      <c r="CS17" s="130">
        <v>3</v>
      </c>
      <c r="CT17" s="130" t="s">
        <v>97</v>
      </c>
      <c r="CU17" s="130" t="s">
        <v>112</v>
      </c>
      <c r="CV17" s="88">
        <f t="shared" si="27"/>
        <v>11.4</v>
      </c>
      <c r="CW17" s="96"/>
    </row>
    <row r="18" spans="2:101">
      <c r="B18">
        <v>12</v>
      </c>
      <c r="C18" s="87">
        <v>7.1</v>
      </c>
      <c r="D18" s="59">
        <f t="shared" si="0"/>
        <v>1.091549295774648</v>
      </c>
      <c r="E18" s="90">
        <v>2</v>
      </c>
      <c r="F18" s="130">
        <v>3</v>
      </c>
      <c r="G18" s="130" t="s">
        <v>97</v>
      </c>
      <c r="H18" s="130" t="s">
        <v>98</v>
      </c>
      <c r="I18" s="88">
        <f t="shared" si="14"/>
        <v>14.2</v>
      </c>
      <c r="J18" s="114">
        <v>6</v>
      </c>
      <c r="K18" s="168">
        <f t="shared" si="1"/>
        <v>1.2916666666666667</v>
      </c>
      <c r="L18" s="113">
        <v>1</v>
      </c>
      <c r="M18" s="113">
        <v>3</v>
      </c>
      <c r="N18" s="113" t="s">
        <v>97</v>
      </c>
      <c r="O18" s="113" t="s">
        <v>98</v>
      </c>
      <c r="P18" s="90">
        <f t="shared" si="15"/>
        <v>6</v>
      </c>
      <c r="Q18" s="135">
        <v>6.4</v>
      </c>
      <c r="R18" s="31">
        <f t="shared" si="2"/>
        <v>1.2109375</v>
      </c>
      <c r="S18" s="31">
        <v>1</v>
      </c>
      <c r="T18" s="31">
        <v>4</v>
      </c>
      <c r="U18" s="31" t="s">
        <v>97</v>
      </c>
      <c r="V18" s="31" t="s">
        <v>98</v>
      </c>
      <c r="W18" s="88">
        <f t="shared" si="16"/>
        <v>6.4</v>
      </c>
      <c r="X18" s="87">
        <v>5.6</v>
      </c>
      <c r="Y18" s="59">
        <f t="shared" si="3"/>
        <v>1.3839285714285716</v>
      </c>
      <c r="Z18" s="130">
        <v>1</v>
      </c>
      <c r="AA18" s="130">
        <v>3</v>
      </c>
      <c r="AB18" s="130" t="s">
        <v>97</v>
      </c>
      <c r="AC18" s="130" t="s">
        <v>98</v>
      </c>
      <c r="AD18" s="88">
        <f t="shared" si="17"/>
        <v>5.6</v>
      </c>
      <c r="AE18" s="114">
        <v>9.1</v>
      </c>
      <c r="AF18" s="59">
        <f t="shared" si="4"/>
        <v>0.85164835164835173</v>
      </c>
      <c r="AG18" s="113">
        <v>2</v>
      </c>
      <c r="AH18" s="113">
        <v>5</v>
      </c>
      <c r="AI18" s="113" t="s">
        <v>111</v>
      </c>
      <c r="AJ18" s="113" t="s">
        <v>99</v>
      </c>
      <c r="AK18" s="88">
        <f t="shared" si="18"/>
        <v>18.2</v>
      </c>
      <c r="AL18" s="135">
        <v>5.5</v>
      </c>
      <c r="AM18" s="31">
        <f t="shared" si="5"/>
        <v>1.4090909090909092</v>
      </c>
      <c r="AN18" s="31">
        <v>2</v>
      </c>
      <c r="AO18" s="31">
        <v>3</v>
      </c>
      <c r="AP18" s="31" t="s">
        <v>96</v>
      </c>
      <c r="AQ18" s="31" t="s">
        <v>98</v>
      </c>
      <c r="AR18" s="88">
        <f t="shared" si="19"/>
        <v>11</v>
      </c>
      <c r="AS18" s="86">
        <v>5.6</v>
      </c>
      <c r="AT18" s="59">
        <f t="shared" si="6"/>
        <v>1.3839285714285716</v>
      </c>
      <c r="AU18" s="31">
        <v>1</v>
      </c>
      <c r="AV18" s="31">
        <v>3</v>
      </c>
      <c r="AW18" s="130" t="s">
        <v>97</v>
      </c>
      <c r="AX18" s="130" t="s">
        <v>98</v>
      </c>
      <c r="AY18" s="88">
        <f t="shared" si="20"/>
        <v>5.6</v>
      </c>
      <c r="AZ18" s="87">
        <v>5.9</v>
      </c>
      <c r="BA18" s="59">
        <f t="shared" si="7"/>
        <v>1.3135593220338981</v>
      </c>
      <c r="BB18" s="130">
        <v>12</v>
      </c>
      <c r="BC18" s="130">
        <v>5</v>
      </c>
      <c r="BD18" s="130" t="s">
        <v>114</v>
      </c>
      <c r="BE18" s="130" t="s">
        <v>98</v>
      </c>
      <c r="BF18" s="88">
        <f t="shared" si="21"/>
        <v>70.800000000000011</v>
      </c>
      <c r="BG18" s="135">
        <v>6</v>
      </c>
      <c r="BH18" s="31">
        <f t="shared" si="8"/>
        <v>1.2916666666666667</v>
      </c>
      <c r="BI18" s="31">
        <v>2</v>
      </c>
      <c r="BJ18" s="31">
        <v>3</v>
      </c>
      <c r="BK18" s="31" t="s">
        <v>96</v>
      </c>
      <c r="BL18" s="31" t="s">
        <v>98</v>
      </c>
      <c r="BM18" s="88">
        <f t="shared" si="22"/>
        <v>12</v>
      </c>
      <c r="BN18" s="87">
        <v>6.5</v>
      </c>
      <c r="BO18" s="59">
        <f t="shared" si="9"/>
        <v>1.1923076923076923</v>
      </c>
      <c r="BP18" s="130">
        <v>1</v>
      </c>
      <c r="BQ18" s="130">
        <v>3</v>
      </c>
      <c r="BR18" s="130" t="s">
        <v>96</v>
      </c>
      <c r="BS18" s="130" t="s">
        <v>98</v>
      </c>
      <c r="BT18" s="88">
        <f t="shared" si="23"/>
        <v>6.5</v>
      </c>
      <c r="BU18" s="87">
        <v>7.1</v>
      </c>
      <c r="BV18" s="59">
        <f t="shared" si="10"/>
        <v>1.091549295774648</v>
      </c>
      <c r="BW18" s="130">
        <v>2</v>
      </c>
      <c r="BX18" s="130">
        <v>3</v>
      </c>
      <c r="BY18" s="130" t="s">
        <v>114</v>
      </c>
      <c r="BZ18" s="130" t="s">
        <v>98</v>
      </c>
      <c r="CA18" s="88">
        <f t="shared" si="24"/>
        <v>14.2</v>
      </c>
      <c r="CB18" s="135">
        <v>5.6</v>
      </c>
      <c r="CC18" s="31">
        <f t="shared" si="11"/>
        <v>1.3839285714285716</v>
      </c>
      <c r="CD18" s="31">
        <v>1</v>
      </c>
      <c r="CE18" s="31">
        <v>3</v>
      </c>
      <c r="CF18" s="31" t="s">
        <v>97</v>
      </c>
      <c r="CG18" s="31" t="s">
        <v>98</v>
      </c>
      <c r="CH18" s="88">
        <f t="shared" si="25"/>
        <v>5.6</v>
      </c>
      <c r="CI18" s="87">
        <v>6.5</v>
      </c>
      <c r="CJ18" s="59">
        <f t="shared" si="12"/>
        <v>1.1923076923076923</v>
      </c>
      <c r="CK18" s="130">
        <v>2</v>
      </c>
      <c r="CL18" s="130">
        <v>3</v>
      </c>
      <c r="CM18" s="130" t="s">
        <v>97</v>
      </c>
      <c r="CN18" s="130" t="s">
        <v>98</v>
      </c>
      <c r="CO18" s="88">
        <f t="shared" si="26"/>
        <v>13</v>
      </c>
      <c r="CP18" s="87">
        <v>7.9</v>
      </c>
      <c r="CQ18" s="59">
        <f t="shared" si="13"/>
        <v>0.98101265822784811</v>
      </c>
      <c r="CR18" s="130">
        <v>1</v>
      </c>
      <c r="CS18" s="130">
        <v>3</v>
      </c>
      <c r="CT18" s="130" t="s">
        <v>111</v>
      </c>
      <c r="CU18" s="130" t="s">
        <v>99</v>
      </c>
      <c r="CV18" s="88">
        <f t="shared" si="27"/>
        <v>7.9</v>
      </c>
      <c r="CW18" s="96"/>
    </row>
    <row r="19" spans="2:101">
      <c r="B19">
        <v>13</v>
      </c>
      <c r="C19" s="87">
        <v>7.2</v>
      </c>
      <c r="D19" s="59">
        <f t="shared" si="0"/>
        <v>1.0763888888888888</v>
      </c>
      <c r="E19" s="90">
        <v>1</v>
      </c>
      <c r="F19" s="130">
        <v>3</v>
      </c>
      <c r="G19" s="130" t="s">
        <v>111</v>
      </c>
      <c r="H19" s="130" t="s">
        <v>98</v>
      </c>
      <c r="I19" s="88">
        <f t="shared" si="14"/>
        <v>7.2</v>
      </c>
      <c r="J19" s="114">
        <v>5.9</v>
      </c>
      <c r="K19" s="168">
        <f t="shared" si="1"/>
        <v>1.3135593220338981</v>
      </c>
      <c r="L19" s="113">
        <v>1</v>
      </c>
      <c r="M19" s="113">
        <v>3</v>
      </c>
      <c r="N19" s="113" t="s">
        <v>111</v>
      </c>
      <c r="O19" s="113" t="s">
        <v>98</v>
      </c>
      <c r="P19" s="90">
        <f t="shared" si="15"/>
        <v>5.9</v>
      </c>
      <c r="Q19" s="135">
        <v>6.3</v>
      </c>
      <c r="R19" s="31">
        <f t="shared" si="2"/>
        <v>1.2301587301587302</v>
      </c>
      <c r="S19" s="31">
        <v>1</v>
      </c>
      <c r="T19" s="31">
        <v>3</v>
      </c>
      <c r="U19" s="31" t="s">
        <v>97</v>
      </c>
      <c r="V19" s="31" t="s">
        <v>98</v>
      </c>
      <c r="W19" s="88">
        <f t="shared" si="16"/>
        <v>6.3</v>
      </c>
      <c r="X19" s="87">
        <v>5.3</v>
      </c>
      <c r="Y19" s="59">
        <f t="shared" si="3"/>
        <v>1.4622641509433962</v>
      </c>
      <c r="Z19" s="130">
        <v>1</v>
      </c>
      <c r="AA19" s="130">
        <v>3</v>
      </c>
      <c r="AB19" s="130" t="s">
        <v>97</v>
      </c>
      <c r="AC19" s="130" t="s">
        <v>98</v>
      </c>
      <c r="AD19" s="88">
        <f t="shared" si="17"/>
        <v>5.3</v>
      </c>
      <c r="AE19" s="114">
        <v>5.7</v>
      </c>
      <c r="AF19" s="59">
        <f t="shared" si="4"/>
        <v>1.3596491228070176</v>
      </c>
      <c r="AG19" s="113">
        <v>1</v>
      </c>
      <c r="AH19" s="113">
        <v>3</v>
      </c>
      <c r="AI19" s="113" t="s">
        <v>111</v>
      </c>
      <c r="AJ19" s="113" t="s">
        <v>98</v>
      </c>
      <c r="AK19" s="88">
        <f t="shared" si="18"/>
        <v>5.7</v>
      </c>
      <c r="AL19" s="135">
        <v>10.4</v>
      </c>
      <c r="AM19" s="31">
        <f t="shared" si="5"/>
        <v>0.74519230769230771</v>
      </c>
      <c r="AN19" s="31">
        <v>2</v>
      </c>
      <c r="AO19" s="31">
        <v>3</v>
      </c>
      <c r="AP19" s="31" t="s">
        <v>96</v>
      </c>
      <c r="AQ19" s="31" t="s">
        <v>98</v>
      </c>
      <c r="AR19" s="88">
        <f t="shared" si="19"/>
        <v>20.8</v>
      </c>
      <c r="AS19" s="87">
        <v>6.3</v>
      </c>
      <c r="AT19" s="59">
        <f t="shared" si="6"/>
        <v>1.2301587301587302</v>
      </c>
      <c r="AU19" s="130">
        <v>2</v>
      </c>
      <c r="AV19" s="130">
        <v>3</v>
      </c>
      <c r="AW19" s="130" t="s">
        <v>96</v>
      </c>
      <c r="AX19" s="130" t="s">
        <v>98</v>
      </c>
      <c r="AY19" s="88">
        <f t="shared" si="20"/>
        <v>12.6</v>
      </c>
      <c r="AZ19" s="87">
        <v>7.3</v>
      </c>
      <c r="BA19" s="59">
        <f t="shared" si="7"/>
        <v>1.0616438356164384</v>
      </c>
      <c r="BB19" s="130">
        <v>2</v>
      </c>
      <c r="BC19" s="130">
        <v>5</v>
      </c>
      <c r="BD19" s="130" t="s">
        <v>96</v>
      </c>
      <c r="BE19" s="130" t="s">
        <v>98</v>
      </c>
      <c r="BF19" s="88">
        <f t="shared" si="21"/>
        <v>14.6</v>
      </c>
      <c r="BG19" s="135">
        <v>4.9000000000000004</v>
      </c>
      <c r="BH19" s="31">
        <f t="shared" si="8"/>
        <v>1.5816326530612244</v>
      </c>
      <c r="BI19" s="31">
        <v>1</v>
      </c>
      <c r="BJ19" s="31">
        <v>3</v>
      </c>
      <c r="BK19" s="31" t="s">
        <v>97</v>
      </c>
      <c r="BL19" s="31" t="s">
        <v>98</v>
      </c>
      <c r="BM19" s="88">
        <f t="shared" si="22"/>
        <v>4.9000000000000004</v>
      </c>
      <c r="BN19" s="87">
        <v>14.6</v>
      </c>
      <c r="BO19" s="59">
        <f t="shared" si="9"/>
        <v>0.53082191780821919</v>
      </c>
      <c r="BP19" s="130">
        <v>3</v>
      </c>
      <c r="BQ19" s="130">
        <v>3</v>
      </c>
      <c r="BR19" s="130" t="s">
        <v>96</v>
      </c>
      <c r="BS19" s="130" t="s">
        <v>98</v>
      </c>
      <c r="BT19" s="88">
        <f t="shared" si="23"/>
        <v>43.8</v>
      </c>
      <c r="BU19" s="87">
        <v>6.2</v>
      </c>
      <c r="BV19" s="59">
        <f t="shared" si="10"/>
        <v>1.25</v>
      </c>
      <c r="BW19" s="130">
        <v>1</v>
      </c>
      <c r="BX19" s="130">
        <v>3</v>
      </c>
      <c r="BY19" s="130" t="s">
        <v>97</v>
      </c>
      <c r="BZ19" s="130" t="s">
        <v>98</v>
      </c>
      <c r="CA19" s="88">
        <f t="shared" si="24"/>
        <v>6.2</v>
      </c>
      <c r="CB19" s="135">
        <v>5.6</v>
      </c>
      <c r="CC19" s="31">
        <f t="shared" si="11"/>
        <v>1.3839285714285716</v>
      </c>
      <c r="CD19" s="31">
        <v>1</v>
      </c>
      <c r="CE19" s="31">
        <v>3</v>
      </c>
      <c r="CF19" s="31" t="s">
        <v>97</v>
      </c>
      <c r="CG19" s="31" t="s">
        <v>98</v>
      </c>
      <c r="CH19" s="88">
        <f t="shared" si="25"/>
        <v>5.6</v>
      </c>
      <c r="CI19" s="87">
        <v>7.4</v>
      </c>
      <c r="CJ19" s="59">
        <f t="shared" si="12"/>
        <v>1.0472972972972971</v>
      </c>
      <c r="CK19" s="130">
        <v>2</v>
      </c>
      <c r="CL19" s="130">
        <v>3</v>
      </c>
      <c r="CM19" s="130" t="s">
        <v>111</v>
      </c>
      <c r="CN19" s="130" t="s">
        <v>98</v>
      </c>
      <c r="CO19" s="88">
        <f t="shared" si="26"/>
        <v>14.8</v>
      </c>
      <c r="CP19" s="87">
        <v>6.7</v>
      </c>
      <c r="CQ19" s="59">
        <f t="shared" si="13"/>
        <v>1.1567164179104477</v>
      </c>
      <c r="CR19" s="130">
        <v>1</v>
      </c>
      <c r="CS19" s="130">
        <v>4</v>
      </c>
      <c r="CT19" s="130" t="s">
        <v>97</v>
      </c>
      <c r="CU19" s="130" t="s">
        <v>98</v>
      </c>
      <c r="CV19" s="88">
        <f t="shared" si="27"/>
        <v>6.7</v>
      </c>
      <c r="CW19" s="96"/>
    </row>
    <row r="20" spans="2:101">
      <c r="B20">
        <v>14</v>
      </c>
      <c r="C20" s="87">
        <v>6.9</v>
      </c>
      <c r="D20" s="59">
        <f t="shared" si="0"/>
        <v>1.1231884057971013</v>
      </c>
      <c r="E20" s="90">
        <v>1</v>
      </c>
      <c r="F20" s="130">
        <v>3</v>
      </c>
      <c r="G20" s="130" t="s">
        <v>97</v>
      </c>
      <c r="H20" s="130" t="s">
        <v>98</v>
      </c>
      <c r="I20" s="88">
        <f t="shared" si="14"/>
        <v>6.9</v>
      </c>
      <c r="J20" s="114">
        <v>6.7</v>
      </c>
      <c r="K20" s="168">
        <f t="shared" si="1"/>
        <v>1.1567164179104477</v>
      </c>
      <c r="L20" s="113">
        <v>1</v>
      </c>
      <c r="M20" s="113">
        <v>5</v>
      </c>
      <c r="N20" s="113" t="s">
        <v>97</v>
      </c>
      <c r="O20" s="113" t="s">
        <v>98</v>
      </c>
      <c r="P20" s="90">
        <f t="shared" si="15"/>
        <v>6.7</v>
      </c>
      <c r="Q20" s="135">
        <v>4.9000000000000004</v>
      </c>
      <c r="R20" s="31">
        <f t="shared" si="2"/>
        <v>1.5816326530612244</v>
      </c>
      <c r="S20" s="31">
        <v>1</v>
      </c>
      <c r="T20" s="31">
        <v>3</v>
      </c>
      <c r="U20" s="31" t="s">
        <v>97</v>
      </c>
      <c r="V20" s="31" t="s">
        <v>98</v>
      </c>
      <c r="W20" s="88">
        <f t="shared" si="16"/>
        <v>4.9000000000000004</v>
      </c>
      <c r="X20" s="87">
        <v>6.3</v>
      </c>
      <c r="Y20" s="59">
        <f t="shared" si="3"/>
        <v>1.2301587301587302</v>
      </c>
      <c r="Z20" s="130">
        <v>1</v>
      </c>
      <c r="AA20" s="130">
        <v>3</v>
      </c>
      <c r="AB20" s="130" t="s">
        <v>97</v>
      </c>
      <c r="AC20" s="130" t="s">
        <v>98</v>
      </c>
      <c r="AD20" s="88">
        <f t="shared" si="17"/>
        <v>6.3</v>
      </c>
      <c r="AE20" s="114">
        <v>7.2</v>
      </c>
      <c r="AF20" s="59">
        <f t="shared" si="4"/>
        <v>1.0763888888888888</v>
      </c>
      <c r="AG20" s="113">
        <v>2</v>
      </c>
      <c r="AH20" s="113">
        <v>3</v>
      </c>
      <c r="AI20" s="113" t="s">
        <v>111</v>
      </c>
      <c r="AJ20" s="113" t="s">
        <v>100</v>
      </c>
      <c r="AK20" s="88">
        <f t="shared" si="18"/>
        <v>14.4</v>
      </c>
      <c r="AL20" s="135">
        <v>8.6</v>
      </c>
      <c r="AM20" s="31">
        <f t="shared" si="5"/>
        <v>0.90116279069767447</v>
      </c>
      <c r="AN20" s="31">
        <v>2</v>
      </c>
      <c r="AO20" s="31">
        <v>3</v>
      </c>
      <c r="AP20" s="31" t="s">
        <v>96</v>
      </c>
      <c r="AQ20" s="31" t="s">
        <v>98</v>
      </c>
      <c r="AR20" s="88">
        <f t="shared" si="19"/>
        <v>17.2</v>
      </c>
      <c r="AS20" s="87">
        <v>6.5</v>
      </c>
      <c r="AT20" s="59">
        <f t="shared" si="6"/>
        <v>1.1923076923076923</v>
      </c>
      <c r="AU20" s="130">
        <v>1</v>
      </c>
      <c r="AV20" s="130">
        <v>3</v>
      </c>
      <c r="AW20" s="130" t="s">
        <v>96</v>
      </c>
      <c r="AX20" s="130" t="s">
        <v>99</v>
      </c>
      <c r="AY20" s="88">
        <f t="shared" si="20"/>
        <v>6.5</v>
      </c>
      <c r="AZ20" s="87">
        <v>6.5</v>
      </c>
      <c r="BA20" s="59">
        <f t="shared" si="7"/>
        <v>1.1923076923076923</v>
      </c>
      <c r="BB20" s="130">
        <v>1</v>
      </c>
      <c r="BC20" s="130">
        <v>3</v>
      </c>
      <c r="BD20" s="130" t="s">
        <v>96</v>
      </c>
      <c r="BE20" s="130" t="s">
        <v>98</v>
      </c>
      <c r="BF20" s="88">
        <f t="shared" si="21"/>
        <v>6.5</v>
      </c>
      <c r="BG20" s="135">
        <v>5.3</v>
      </c>
      <c r="BH20" s="31">
        <f t="shared" si="8"/>
        <v>1.4622641509433962</v>
      </c>
      <c r="BI20" s="31">
        <v>2</v>
      </c>
      <c r="BJ20" s="31">
        <v>4</v>
      </c>
      <c r="BK20" s="31" t="s">
        <v>97</v>
      </c>
      <c r="BL20" s="31" t="s">
        <v>98</v>
      </c>
      <c r="BM20" s="88">
        <f t="shared" si="22"/>
        <v>10.6</v>
      </c>
      <c r="BN20" s="87">
        <v>6.6</v>
      </c>
      <c r="BO20" s="59">
        <f t="shared" si="9"/>
        <v>1.1742424242424243</v>
      </c>
      <c r="BP20" s="130">
        <v>3</v>
      </c>
      <c r="BQ20" s="130">
        <v>5</v>
      </c>
      <c r="BR20" s="130" t="s">
        <v>97</v>
      </c>
      <c r="BS20" s="130" t="s">
        <v>98</v>
      </c>
      <c r="BT20" s="88">
        <f t="shared" si="23"/>
        <v>19.799999999999997</v>
      </c>
      <c r="BU20" s="87">
        <v>4.2</v>
      </c>
      <c r="BV20" s="59">
        <f t="shared" si="10"/>
        <v>1.8452380952380951</v>
      </c>
      <c r="BW20" s="130">
        <v>1</v>
      </c>
      <c r="BX20" s="130">
        <v>3</v>
      </c>
      <c r="BY20" s="130" t="s">
        <v>111</v>
      </c>
      <c r="BZ20" s="130" t="s">
        <v>98</v>
      </c>
      <c r="CA20" s="88">
        <f t="shared" si="24"/>
        <v>4.2</v>
      </c>
      <c r="CB20" s="135">
        <v>9.6</v>
      </c>
      <c r="CC20" s="31">
        <f t="shared" si="11"/>
        <v>0.80729166666666674</v>
      </c>
      <c r="CD20" s="31">
        <v>1</v>
      </c>
      <c r="CE20" s="31">
        <v>3</v>
      </c>
      <c r="CF20" s="31" t="s">
        <v>96</v>
      </c>
      <c r="CG20" s="31" t="s">
        <v>98</v>
      </c>
      <c r="CH20" s="88">
        <f t="shared" si="25"/>
        <v>9.6</v>
      </c>
      <c r="CI20" s="87">
        <v>4.9000000000000004</v>
      </c>
      <c r="CJ20" s="59">
        <f t="shared" si="12"/>
        <v>1.5816326530612244</v>
      </c>
      <c r="CK20" s="130">
        <v>1</v>
      </c>
      <c r="CL20" s="130">
        <v>3</v>
      </c>
      <c r="CM20" s="130" t="s">
        <v>97</v>
      </c>
      <c r="CN20" s="130" t="s">
        <v>98</v>
      </c>
      <c r="CO20" s="88">
        <f t="shared" si="26"/>
        <v>4.9000000000000004</v>
      </c>
      <c r="CP20" s="87">
        <v>4.9000000000000004</v>
      </c>
      <c r="CQ20" s="59">
        <f t="shared" si="13"/>
        <v>1.5816326530612244</v>
      </c>
      <c r="CR20" s="130">
        <v>1</v>
      </c>
      <c r="CS20" s="130">
        <v>3</v>
      </c>
      <c r="CT20" s="130" t="s">
        <v>111</v>
      </c>
      <c r="CU20" s="130" t="s">
        <v>98</v>
      </c>
      <c r="CV20" s="88">
        <f t="shared" si="27"/>
        <v>4.9000000000000004</v>
      </c>
      <c r="CW20" s="96"/>
    </row>
    <row r="21" spans="2:101">
      <c r="B21">
        <v>15</v>
      </c>
      <c r="C21" s="87">
        <v>4.5999999999999996</v>
      </c>
      <c r="D21" s="59">
        <f t="shared" si="0"/>
        <v>1.6847826086956523</v>
      </c>
      <c r="E21" s="90">
        <v>1</v>
      </c>
      <c r="F21" s="130">
        <v>3</v>
      </c>
      <c r="G21" s="130" t="s">
        <v>111</v>
      </c>
      <c r="H21" s="130" t="s">
        <v>98</v>
      </c>
      <c r="I21" s="88">
        <f t="shared" si="14"/>
        <v>4.5999999999999996</v>
      </c>
      <c r="J21" s="114">
        <v>6.2</v>
      </c>
      <c r="K21" s="168">
        <f t="shared" si="1"/>
        <v>1.25</v>
      </c>
      <c r="L21" s="113">
        <v>1</v>
      </c>
      <c r="M21" s="113">
        <v>3</v>
      </c>
      <c r="N21" s="113" t="s">
        <v>97</v>
      </c>
      <c r="O21" s="113" t="s">
        <v>98</v>
      </c>
      <c r="P21" s="90">
        <f t="shared" si="15"/>
        <v>6.2</v>
      </c>
      <c r="Q21" s="135">
        <v>5.5</v>
      </c>
      <c r="R21" s="31">
        <f t="shared" si="2"/>
        <v>1.4090909090909092</v>
      </c>
      <c r="S21" s="31">
        <v>1</v>
      </c>
      <c r="T21" s="31">
        <v>3</v>
      </c>
      <c r="U21" s="31" t="s">
        <v>111</v>
      </c>
      <c r="V21" s="31" t="s">
        <v>98</v>
      </c>
      <c r="W21" s="88">
        <f t="shared" si="16"/>
        <v>5.5</v>
      </c>
      <c r="X21" s="87">
        <v>5.0999999999999996</v>
      </c>
      <c r="Y21" s="59">
        <f t="shared" si="3"/>
        <v>1.5196078431372551</v>
      </c>
      <c r="Z21" s="130">
        <v>1</v>
      </c>
      <c r="AA21" s="130">
        <v>3</v>
      </c>
      <c r="AB21" s="130" t="s">
        <v>97</v>
      </c>
      <c r="AC21" s="130" t="s">
        <v>77</v>
      </c>
      <c r="AD21" s="88">
        <f t="shared" si="17"/>
        <v>5.0999999999999996</v>
      </c>
      <c r="AE21" s="114">
        <v>6.2</v>
      </c>
      <c r="AF21" s="59">
        <f t="shared" si="4"/>
        <v>1.25</v>
      </c>
      <c r="AG21" s="113">
        <v>1</v>
      </c>
      <c r="AH21" s="113">
        <v>4</v>
      </c>
      <c r="AI21" s="113" t="s">
        <v>96</v>
      </c>
      <c r="AJ21" s="113" t="s">
        <v>98</v>
      </c>
      <c r="AK21" s="88">
        <f t="shared" si="18"/>
        <v>6.2</v>
      </c>
      <c r="AL21" s="135">
        <v>6.4</v>
      </c>
      <c r="AM21" s="31">
        <f t="shared" si="5"/>
        <v>1.2109375</v>
      </c>
      <c r="AN21" s="31">
        <v>2</v>
      </c>
      <c r="AO21" s="31">
        <v>3</v>
      </c>
      <c r="AP21" s="31" t="s">
        <v>96</v>
      </c>
      <c r="AQ21" s="31" t="s">
        <v>98</v>
      </c>
      <c r="AR21" s="88">
        <f t="shared" si="19"/>
        <v>12.8</v>
      </c>
      <c r="AS21" s="87">
        <v>6</v>
      </c>
      <c r="AT21" s="59">
        <f t="shared" si="6"/>
        <v>1.2916666666666667</v>
      </c>
      <c r="AU21" s="130">
        <v>1</v>
      </c>
      <c r="AV21" s="130">
        <v>3</v>
      </c>
      <c r="AW21" s="130" t="s">
        <v>96</v>
      </c>
      <c r="AX21" s="130" t="s">
        <v>98</v>
      </c>
      <c r="AY21" s="88">
        <f t="shared" si="20"/>
        <v>6</v>
      </c>
      <c r="AZ21" s="87">
        <v>7.3</v>
      </c>
      <c r="BA21" s="59">
        <f t="shared" si="7"/>
        <v>1.0616438356164384</v>
      </c>
      <c r="BB21" s="130">
        <v>2</v>
      </c>
      <c r="BC21" s="130">
        <v>3</v>
      </c>
      <c r="BD21" s="130" t="s">
        <v>111</v>
      </c>
      <c r="BE21" s="130" t="s">
        <v>98</v>
      </c>
      <c r="BF21" s="88">
        <f t="shared" si="21"/>
        <v>14.6</v>
      </c>
      <c r="BG21" s="135">
        <v>5.0999999999999996</v>
      </c>
      <c r="BH21" s="31">
        <f t="shared" si="8"/>
        <v>1.5196078431372551</v>
      </c>
      <c r="BI21" s="31">
        <v>1</v>
      </c>
      <c r="BJ21" s="31">
        <v>3</v>
      </c>
      <c r="BK21" s="31" t="s">
        <v>96</v>
      </c>
      <c r="BL21" s="31" t="s">
        <v>99</v>
      </c>
      <c r="BM21" s="88">
        <f t="shared" si="22"/>
        <v>5.0999999999999996</v>
      </c>
      <c r="BN21" s="87">
        <v>7.5</v>
      </c>
      <c r="BO21" s="59">
        <f t="shared" ref="BO21:BO35" si="28">IF(BN21&gt;0,7.75/BN21,"")</f>
        <v>1.0333333333333334</v>
      </c>
      <c r="BP21" s="130">
        <v>2</v>
      </c>
      <c r="BQ21" s="130">
        <v>3</v>
      </c>
      <c r="BR21" s="130" t="s">
        <v>111</v>
      </c>
      <c r="BS21" s="130" t="s">
        <v>98</v>
      </c>
      <c r="BT21" s="88">
        <f t="shared" ref="BT21:BT35" si="29">BN21*BP21</f>
        <v>15</v>
      </c>
      <c r="BU21" s="87">
        <v>6.1</v>
      </c>
      <c r="BV21" s="59">
        <f t="shared" si="10"/>
        <v>1.2704918032786885</v>
      </c>
      <c r="BW21" s="130">
        <v>1</v>
      </c>
      <c r="BX21" s="130">
        <v>3</v>
      </c>
      <c r="BY21" s="130" t="s">
        <v>111</v>
      </c>
      <c r="BZ21" s="130" t="s">
        <v>98</v>
      </c>
      <c r="CA21" s="88">
        <f t="shared" si="24"/>
        <v>6.1</v>
      </c>
      <c r="CB21" s="135">
        <v>7.2</v>
      </c>
      <c r="CC21" s="31">
        <f t="shared" si="11"/>
        <v>1.0763888888888888</v>
      </c>
      <c r="CD21" s="31">
        <v>2</v>
      </c>
      <c r="CE21" s="31">
        <v>3</v>
      </c>
      <c r="CF21" s="31" t="s">
        <v>96</v>
      </c>
      <c r="CG21" s="31" t="s">
        <v>98</v>
      </c>
      <c r="CH21" s="88">
        <f t="shared" si="25"/>
        <v>14.4</v>
      </c>
      <c r="CI21" s="87">
        <v>7.8</v>
      </c>
      <c r="CJ21" s="59">
        <f t="shared" si="12"/>
        <v>0.99358974358974361</v>
      </c>
      <c r="CK21" s="130">
        <v>2</v>
      </c>
      <c r="CL21" s="130">
        <v>3</v>
      </c>
      <c r="CM21" s="130" t="s">
        <v>96</v>
      </c>
      <c r="CN21" s="130" t="s">
        <v>98</v>
      </c>
      <c r="CO21" s="88">
        <f t="shared" si="26"/>
        <v>15.6</v>
      </c>
      <c r="CP21" s="87">
        <v>5.5</v>
      </c>
      <c r="CQ21" s="59">
        <f t="shared" si="13"/>
        <v>1.4090909090909092</v>
      </c>
      <c r="CR21" s="130">
        <v>2</v>
      </c>
      <c r="CS21" s="130">
        <v>3</v>
      </c>
      <c r="CT21" s="130" t="s">
        <v>111</v>
      </c>
      <c r="CU21" s="130" t="s">
        <v>98</v>
      </c>
      <c r="CV21" s="88">
        <f t="shared" si="27"/>
        <v>11</v>
      </c>
      <c r="CW21" s="96"/>
    </row>
    <row r="22" spans="2:101">
      <c r="B22">
        <v>16</v>
      </c>
      <c r="C22" s="87">
        <v>5.0999999999999996</v>
      </c>
      <c r="D22" s="59">
        <f t="shared" si="0"/>
        <v>1.5196078431372551</v>
      </c>
      <c r="E22" s="90">
        <v>1</v>
      </c>
      <c r="F22" s="130">
        <v>3</v>
      </c>
      <c r="G22" s="130" t="s">
        <v>111</v>
      </c>
      <c r="H22" s="130" t="s">
        <v>98</v>
      </c>
      <c r="I22" s="88">
        <f t="shared" si="14"/>
        <v>5.0999999999999996</v>
      </c>
      <c r="J22" s="114">
        <v>5.3</v>
      </c>
      <c r="K22" s="168">
        <f t="shared" si="1"/>
        <v>1.4622641509433962</v>
      </c>
      <c r="L22" s="113">
        <v>1</v>
      </c>
      <c r="M22" s="113">
        <v>2</v>
      </c>
      <c r="N22" s="113" t="s">
        <v>111</v>
      </c>
      <c r="O22" s="113" t="s">
        <v>98</v>
      </c>
      <c r="P22" s="90">
        <f t="shared" si="15"/>
        <v>5.3</v>
      </c>
      <c r="Q22" s="135">
        <v>7.9</v>
      </c>
      <c r="R22" s="31">
        <f t="shared" si="2"/>
        <v>0.98101265822784811</v>
      </c>
      <c r="S22" s="31">
        <v>2</v>
      </c>
      <c r="T22" s="31">
        <v>5</v>
      </c>
      <c r="U22" s="31" t="s">
        <v>97</v>
      </c>
      <c r="V22" s="31" t="s">
        <v>98</v>
      </c>
      <c r="W22" s="88">
        <f t="shared" si="16"/>
        <v>15.8</v>
      </c>
      <c r="X22" s="87">
        <v>7.1</v>
      </c>
      <c r="Y22" s="59">
        <f t="shared" si="3"/>
        <v>1.091549295774648</v>
      </c>
      <c r="Z22" s="130">
        <v>2</v>
      </c>
      <c r="AA22" s="130">
        <v>4</v>
      </c>
      <c r="AB22" s="130" t="s">
        <v>96</v>
      </c>
      <c r="AC22" s="130" t="s">
        <v>98</v>
      </c>
      <c r="AD22" s="88">
        <f t="shared" si="17"/>
        <v>14.2</v>
      </c>
      <c r="AE22" s="114">
        <v>6.8</v>
      </c>
      <c r="AF22" s="59">
        <f t="shared" si="4"/>
        <v>1.1397058823529411</v>
      </c>
      <c r="AG22" s="113">
        <v>1</v>
      </c>
      <c r="AH22" s="113">
        <v>3</v>
      </c>
      <c r="AI22" s="113" t="s">
        <v>111</v>
      </c>
      <c r="AJ22" s="113" t="s">
        <v>98</v>
      </c>
      <c r="AK22" s="88">
        <f t="shared" si="18"/>
        <v>6.8</v>
      </c>
      <c r="AL22" s="135">
        <v>8.6999999999999993</v>
      </c>
      <c r="AM22" s="31">
        <f t="shared" si="5"/>
        <v>0.8908045977011495</v>
      </c>
      <c r="AN22" s="31">
        <v>2</v>
      </c>
      <c r="AO22" s="31">
        <v>3</v>
      </c>
      <c r="AP22" s="31" t="s">
        <v>96</v>
      </c>
      <c r="AQ22" s="31" t="s">
        <v>98</v>
      </c>
      <c r="AR22" s="88">
        <f t="shared" si="19"/>
        <v>17.399999999999999</v>
      </c>
      <c r="AS22" s="87">
        <v>6.1</v>
      </c>
      <c r="AT22" s="59">
        <f t="shared" si="6"/>
        <v>1.2704918032786885</v>
      </c>
      <c r="AU22" s="130">
        <v>1</v>
      </c>
      <c r="AV22" s="130">
        <v>3</v>
      </c>
      <c r="AW22" s="130" t="s">
        <v>96</v>
      </c>
      <c r="AX22" s="130" t="s">
        <v>98</v>
      </c>
      <c r="AY22" s="88">
        <f t="shared" si="20"/>
        <v>6.1</v>
      </c>
      <c r="AZ22" s="87">
        <v>5.7</v>
      </c>
      <c r="BA22" s="59">
        <f t="shared" ref="BA22:BA50" si="30">IF(AZ22&gt;0,7.75/AZ22,"")</f>
        <v>1.3596491228070176</v>
      </c>
      <c r="BB22" s="130">
        <v>1</v>
      </c>
      <c r="BC22" s="130">
        <v>3</v>
      </c>
      <c r="BD22" s="130" t="s">
        <v>97</v>
      </c>
      <c r="BE22" s="130" t="s">
        <v>98</v>
      </c>
      <c r="BF22" s="88">
        <f t="shared" ref="BF22:BF50" si="31">AZ22*BB22</f>
        <v>5.7</v>
      </c>
      <c r="BG22" s="135">
        <v>5</v>
      </c>
      <c r="BH22" s="31">
        <f t="shared" si="8"/>
        <v>1.55</v>
      </c>
      <c r="BI22" s="31">
        <v>1</v>
      </c>
      <c r="BJ22" s="31">
        <v>3</v>
      </c>
      <c r="BK22" s="31" t="s">
        <v>97</v>
      </c>
      <c r="BL22" s="31" t="s">
        <v>98</v>
      </c>
      <c r="BM22" s="88">
        <f t="shared" si="22"/>
        <v>5</v>
      </c>
      <c r="BN22" s="87">
        <v>24.9</v>
      </c>
      <c r="BO22" s="59">
        <f t="shared" si="28"/>
        <v>0.31124497991967875</v>
      </c>
      <c r="BP22" s="130">
        <v>1</v>
      </c>
      <c r="BQ22" s="130">
        <v>4</v>
      </c>
      <c r="BR22" s="130" t="s">
        <v>97</v>
      </c>
      <c r="BS22" s="130" t="s">
        <v>98</v>
      </c>
      <c r="BT22" s="88">
        <f t="shared" si="29"/>
        <v>24.9</v>
      </c>
      <c r="BU22" s="87">
        <v>8.6</v>
      </c>
      <c r="BV22" s="59">
        <f t="shared" si="10"/>
        <v>0.90116279069767447</v>
      </c>
      <c r="BW22" s="130">
        <v>1</v>
      </c>
      <c r="BX22" s="130">
        <v>4</v>
      </c>
      <c r="BY22" s="130" t="s">
        <v>97</v>
      </c>
      <c r="BZ22" s="130" t="s">
        <v>98</v>
      </c>
      <c r="CA22" s="88">
        <f t="shared" si="24"/>
        <v>8.6</v>
      </c>
      <c r="CB22" s="135">
        <v>6.1</v>
      </c>
      <c r="CC22" s="31">
        <f t="shared" si="11"/>
        <v>1.2704918032786885</v>
      </c>
      <c r="CD22" s="31">
        <v>50</v>
      </c>
      <c r="CE22" s="31">
        <v>3</v>
      </c>
      <c r="CF22" s="31" t="s">
        <v>96</v>
      </c>
      <c r="CG22" s="31" t="s">
        <v>98</v>
      </c>
      <c r="CH22" s="88">
        <f t="shared" si="25"/>
        <v>305</v>
      </c>
      <c r="CI22" s="87">
        <v>6.5</v>
      </c>
      <c r="CJ22" s="59">
        <f t="shared" si="12"/>
        <v>1.1923076923076923</v>
      </c>
      <c r="CK22" s="130">
        <v>2</v>
      </c>
      <c r="CL22" s="130">
        <v>3</v>
      </c>
      <c r="CM22" s="130" t="s">
        <v>111</v>
      </c>
      <c r="CN22" s="130" t="s">
        <v>98</v>
      </c>
      <c r="CO22" s="88">
        <f t="shared" si="26"/>
        <v>13</v>
      </c>
      <c r="CP22" s="87">
        <v>6</v>
      </c>
      <c r="CQ22" s="59">
        <f t="shared" si="13"/>
        <v>1.2916666666666667</v>
      </c>
      <c r="CR22" s="130">
        <v>1</v>
      </c>
      <c r="CS22" s="130">
        <v>3</v>
      </c>
      <c r="CT22" s="130" t="s">
        <v>97</v>
      </c>
      <c r="CU22" s="130" t="s">
        <v>98</v>
      </c>
      <c r="CV22" s="88">
        <f t="shared" si="27"/>
        <v>6</v>
      </c>
      <c r="CW22" s="96"/>
    </row>
    <row r="23" spans="2:101">
      <c r="B23">
        <v>17</v>
      </c>
      <c r="C23" s="87">
        <v>7.3</v>
      </c>
      <c r="D23" s="59">
        <f t="shared" si="0"/>
        <v>1.0616438356164384</v>
      </c>
      <c r="E23" s="90">
        <v>1</v>
      </c>
      <c r="F23" s="130">
        <v>3</v>
      </c>
      <c r="G23" s="130" t="s">
        <v>97</v>
      </c>
      <c r="H23" s="130" t="s">
        <v>92</v>
      </c>
      <c r="I23" s="88">
        <f t="shared" si="14"/>
        <v>7.3</v>
      </c>
      <c r="J23" s="114">
        <v>5.7</v>
      </c>
      <c r="K23" s="168">
        <f t="shared" si="1"/>
        <v>1.3596491228070176</v>
      </c>
      <c r="L23" s="113">
        <v>2</v>
      </c>
      <c r="M23" s="113">
        <v>5</v>
      </c>
      <c r="N23" s="113" t="s">
        <v>96</v>
      </c>
      <c r="O23" s="113" t="s">
        <v>98</v>
      </c>
      <c r="P23" s="90">
        <f t="shared" si="15"/>
        <v>11.4</v>
      </c>
      <c r="Q23" s="135">
        <v>4.9000000000000004</v>
      </c>
      <c r="R23" s="31">
        <f t="shared" si="2"/>
        <v>1.5816326530612244</v>
      </c>
      <c r="S23" s="31">
        <v>1</v>
      </c>
      <c r="T23" s="31">
        <v>3</v>
      </c>
      <c r="U23" s="31" t="s">
        <v>97</v>
      </c>
      <c r="V23" s="31" t="s">
        <v>98</v>
      </c>
      <c r="W23" s="88">
        <f t="shared" si="16"/>
        <v>4.9000000000000004</v>
      </c>
      <c r="X23" s="87">
        <v>4.8</v>
      </c>
      <c r="Y23" s="59">
        <f t="shared" si="3"/>
        <v>1.6145833333333335</v>
      </c>
      <c r="Z23" s="130">
        <v>1</v>
      </c>
      <c r="AA23" s="130">
        <v>3</v>
      </c>
      <c r="AB23" s="130" t="s">
        <v>111</v>
      </c>
      <c r="AC23" s="130" t="s">
        <v>98</v>
      </c>
      <c r="AD23" s="88">
        <f t="shared" si="17"/>
        <v>4.8</v>
      </c>
      <c r="AE23" s="114">
        <v>5.3</v>
      </c>
      <c r="AF23" s="59">
        <f t="shared" si="4"/>
        <v>1.4622641509433962</v>
      </c>
      <c r="AG23" s="113">
        <v>1</v>
      </c>
      <c r="AH23" s="113">
        <v>3</v>
      </c>
      <c r="AI23" s="113" t="s">
        <v>111</v>
      </c>
      <c r="AJ23" s="113" t="s">
        <v>98</v>
      </c>
      <c r="AK23" s="88">
        <f t="shared" si="18"/>
        <v>5.3</v>
      </c>
      <c r="AL23" s="135">
        <v>6.5</v>
      </c>
      <c r="AM23" s="31">
        <f t="shared" si="5"/>
        <v>1.1923076923076923</v>
      </c>
      <c r="AN23" s="31">
        <v>1</v>
      </c>
      <c r="AO23" s="31">
        <v>3</v>
      </c>
      <c r="AP23" s="31" t="s">
        <v>97</v>
      </c>
      <c r="AQ23" s="31" t="s">
        <v>98</v>
      </c>
      <c r="AR23" s="88">
        <f t="shared" si="19"/>
        <v>6.5</v>
      </c>
      <c r="AS23" s="87">
        <v>4.7</v>
      </c>
      <c r="AT23" s="59">
        <f t="shared" si="6"/>
        <v>1.6489361702127658</v>
      </c>
      <c r="AU23" s="130">
        <v>1</v>
      </c>
      <c r="AV23" s="130">
        <v>3</v>
      </c>
      <c r="AW23" s="130" t="s">
        <v>111</v>
      </c>
      <c r="AX23" s="130" t="s">
        <v>98</v>
      </c>
      <c r="AY23" s="88">
        <f t="shared" si="20"/>
        <v>4.7</v>
      </c>
      <c r="AZ23" s="87">
        <v>7.3</v>
      </c>
      <c r="BA23" s="59">
        <f t="shared" si="30"/>
        <v>1.0616438356164384</v>
      </c>
      <c r="BB23" s="130">
        <v>2</v>
      </c>
      <c r="BC23" s="130">
        <v>4</v>
      </c>
      <c r="BD23" s="130" t="s">
        <v>111</v>
      </c>
      <c r="BE23" s="130" t="s">
        <v>98</v>
      </c>
      <c r="BF23" s="88">
        <f t="shared" si="31"/>
        <v>14.6</v>
      </c>
      <c r="BG23" s="135">
        <v>5</v>
      </c>
      <c r="BH23" s="31">
        <f t="shared" si="8"/>
        <v>1.55</v>
      </c>
      <c r="BI23" s="31">
        <v>1</v>
      </c>
      <c r="BJ23" s="31">
        <v>3</v>
      </c>
      <c r="BK23" s="31" t="s">
        <v>96</v>
      </c>
      <c r="BL23" s="31" t="s">
        <v>98</v>
      </c>
      <c r="BM23" s="88">
        <f t="shared" si="22"/>
        <v>5</v>
      </c>
      <c r="BN23" s="87">
        <v>7.5</v>
      </c>
      <c r="BO23" s="59">
        <f t="shared" si="28"/>
        <v>1.0333333333333334</v>
      </c>
      <c r="BP23" s="130">
        <v>2</v>
      </c>
      <c r="BQ23" s="130">
        <v>3</v>
      </c>
      <c r="BR23" s="130" t="s">
        <v>111</v>
      </c>
      <c r="BS23" s="130" t="s">
        <v>98</v>
      </c>
      <c r="BT23" s="88">
        <f t="shared" si="29"/>
        <v>15</v>
      </c>
      <c r="BU23" s="87">
        <v>5.3</v>
      </c>
      <c r="BV23" s="59">
        <f t="shared" si="10"/>
        <v>1.4622641509433962</v>
      </c>
      <c r="BW23" s="130">
        <v>1</v>
      </c>
      <c r="BX23" s="130">
        <v>3</v>
      </c>
      <c r="BY23" s="130" t="s">
        <v>111</v>
      </c>
      <c r="BZ23" s="130" t="s">
        <v>98</v>
      </c>
      <c r="CA23" s="88">
        <f t="shared" si="24"/>
        <v>5.3</v>
      </c>
      <c r="CB23" s="135">
        <v>5.9</v>
      </c>
      <c r="CC23" s="31">
        <f t="shared" si="11"/>
        <v>1.3135593220338981</v>
      </c>
      <c r="CD23" s="31">
        <v>6</v>
      </c>
      <c r="CE23" s="31">
        <v>3</v>
      </c>
      <c r="CF23" s="31" t="s">
        <v>96</v>
      </c>
      <c r="CG23" s="31" t="s">
        <v>98</v>
      </c>
      <c r="CH23" s="88">
        <f t="shared" si="25"/>
        <v>35.400000000000006</v>
      </c>
      <c r="CI23" s="87">
        <v>4.3</v>
      </c>
      <c r="CJ23" s="59">
        <f t="shared" si="12"/>
        <v>1.8023255813953489</v>
      </c>
      <c r="CK23" s="130">
        <v>1</v>
      </c>
      <c r="CL23" s="130">
        <v>3</v>
      </c>
      <c r="CM23" s="130" t="s">
        <v>97</v>
      </c>
      <c r="CN23" s="130" t="s">
        <v>98</v>
      </c>
      <c r="CO23" s="88">
        <f t="shared" si="26"/>
        <v>4.3</v>
      </c>
      <c r="CP23" s="87">
        <v>4.8</v>
      </c>
      <c r="CQ23" s="59">
        <f t="shared" si="13"/>
        <v>1.6145833333333335</v>
      </c>
      <c r="CR23" s="130">
        <v>1</v>
      </c>
      <c r="CS23" s="130">
        <v>3</v>
      </c>
      <c r="CT23" s="130" t="s">
        <v>96</v>
      </c>
      <c r="CU23" s="130" t="s">
        <v>98</v>
      </c>
      <c r="CV23" s="88">
        <f t="shared" si="27"/>
        <v>4.8</v>
      </c>
      <c r="CW23" s="96"/>
    </row>
    <row r="24" spans="2:101">
      <c r="B24">
        <v>18</v>
      </c>
      <c r="C24" s="87">
        <v>8</v>
      </c>
      <c r="D24" s="59">
        <f t="shared" si="0"/>
        <v>0.96875</v>
      </c>
      <c r="E24" s="90">
        <v>1</v>
      </c>
      <c r="F24" s="130">
        <v>4</v>
      </c>
      <c r="G24" s="130" t="s">
        <v>97</v>
      </c>
      <c r="H24" s="130" t="s">
        <v>98</v>
      </c>
      <c r="I24" s="88">
        <f t="shared" si="14"/>
        <v>8</v>
      </c>
      <c r="J24" s="114">
        <v>6.4</v>
      </c>
      <c r="K24" s="168">
        <f t="shared" si="1"/>
        <v>1.2109375</v>
      </c>
      <c r="L24" s="113">
        <v>2</v>
      </c>
      <c r="M24" s="113">
        <v>3</v>
      </c>
      <c r="N24" s="113" t="s">
        <v>96</v>
      </c>
      <c r="O24" s="113" t="s">
        <v>99</v>
      </c>
      <c r="P24" s="90">
        <f t="shared" si="15"/>
        <v>12.8</v>
      </c>
      <c r="Q24" s="135">
        <v>5.8</v>
      </c>
      <c r="R24" s="31">
        <f t="shared" si="2"/>
        <v>1.3362068965517242</v>
      </c>
      <c r="S24" s="31">
        <v>1</v>
      </c>
      <c r="T24" s="31">
        <v>3</v>
      </c>
      <c r="U24" s="31" t="s">
        <v>97</v>
      </c>
      <c r="V24" s="31" t="s">
        <v>98</v>
      </c>
      <c r="W24" s="88">
        <f t="shared" si="16"/>
        <v>5.8</v>
      </c>
      <c r="X24" s="87">
        <v>5.2</v>
      </c>
      <c r="Y24" s="59">
        <f t="shared" si="3"/>
        <v>1.4903846153846154</v>
      </c>
      <c r="Z24" s="130">
        <v>2</v>
      </c>
      <c r="AA24" s="130">
        <v>3</v>
      </c>
      <c r="AB24" s="130" t="s">
        <v>96</v>
      </c>
      <c r="AC24" s="130" t="s">
        <v>98</v>
      </c>
      <c r="AD24" s="88">
        <f t="shared" si="17"/>
        <v>10.4</v>
      </c>
      <c r="AE24" s="114">
        <v>5.7</v>
      </c>
      <c r="AF24" s="59">
        <f t="shared" si="4"/>
        <v>1.3596491228070176</v>
      </c>
      <c r="AG24" s="113">
        <v>1</v>
      </c>
      <c r="AH24" s="113">
        <v>3</v>
      </c>
      <c r="AI24" s="113" t="s">
        <v>111</v>
      </c>
      <c r="AJ24" s="113" t="s">
        <v>98</v>
      </c>
      <c r="AK24" s="88">
        <f t="shared" si="18"/>
        <v>5.7</v>
      </c>
      <c r="AL24" s="135">
        <v>8.5</v>
      </c>
      <c r="AM24" s="31">
        <f t="shared" si="5"/>
        <v>0.91176470588235292</v>
      </c>
      <c r="AN24" s="31">
        <v>2</v>
      </c>
      <c r="AO24" s="31">
        <v>3</v>
      </c>
      <c r="AP24" s="31" t="s">
        <v>96</v>
      </c>
      <c r="AQ24" s="31" t="s">
        <v>98</v>
      </c>
      <c r="AR24" s="88">
        <f t="shared" si="19"/>
        <v>17</v>
      </c>
      <c r="AS24" s="87">
        <v>6.6</v>
      </c>
      <c r="AT24" s="59">
        <f t="shared" si="6"/>
        <v>1.1742424242424243</v>
      </c>
      <c r="AU24" s="130">
        <v>4</v>
      </c>
      <c r="AV24" s="130">
        <v>3</v>
      </c>
      <c r="AW24" s="130" t="s">
        <v>96</v>
      </c>
      <c r="AX24" s="130" t="s">
        <v>98</v>
      </c>
      <c r="AY24" s="88">
        <f t="shared" si="20"/>
        <v>26.4</v>
      </c>
      <c r="AZ24" s="87">
        <v>8.6999999999999993</v>
      </c>
      <c r="BA24" s="59">
        <f t="shared" si="30"/>
        <v>0.8908045977011495</v>
      </c>
      <c r="BB24" s="130">
        <v>2</v>
      </c>
      <c r="BC24" s="130">
        <v>3</v>
      </c>
      <c r="BD24" s="130" t="s">
        <v>96</v>
      </c>
      <c r="BE24" s="130" t="s">
        <v>98</v>
      </c>
      <c r="BF24" s="88">
        <f t="shared" si="31"/>
        <v>17.399999999999999</v>
      </c>
      <c r="BG24" s="135">
        <v>6.9</v>
      </c>
      <c r="BH24" s="31">
        <f t="shared" si="8"/>
        <v>1.1231884057971013</v>
      </c>
      <c r="BI24" s="31">
        <v>2</v>
      </c>
      <c r="BJ24" s="31">
        <v>3</v>
      </c>
      <c r="BK24" s="31" t="s">
        <v>96</v>
      </c>
      <c r="BL24" s="31" t="s">
        <v>98</v>
      </c>
      <c r="BM24" s="88">
        <f t="shared" si="22"/>
        <v>13.8</v>
      </c>
      <c r="BN24" s="87">
        <v>7.1</v>
      </c>
      <c r="BO24" s="59">
        <f t="shared" si="28"/>
        <v>1.091549295774648</v>
      </c>
      <c r="BP24" s="130">
        <v>3</v>
      </c>
      <c r="BQ24" s="130">
        <v>3</v>
      </c>
      <c r="BR24" s="130" t="s">
        <v>97</v>
      </c>
      <c r="BS24" s="130" t="s">
        <v>98</v>
      </c>
      <c r="BT24" s="88">
        <f t="shared" si="29"/>
        <v>21.299999999999997</v>
      </c>
      <c r="BU24" s="87">
        <v>4.4000000000000004</v>
      </c>
      <c r="BV24" s="59">
        <f t="shared" si="10"/>
        <v>1.7613636363636362</v>
      </c>
      <c r="BW24" s="130">
        <v>1</v>
      </c>
      <c r="BX24" s="130">
        <v>3</v>
      </c>
      <c r="BY24" s="130" t="s">
        <v>111</v>
      </c>
      <c r="BZ24" s="130" t="s">
        <v>98</v>
      </c>
      <c r="CA24" s="88">
        <f t="shared" si="24"/>
        <v>4.4000000000000004</v>
      </c>
      <c r="CB24" s="135">
        <v>6.5</v>
      </c>
      <c r="CC24" s="31">
        <f t="shared" si="11"/>
        <v>1.1923076923076923</v>
      </c>
      <c r="CD24" s="31">
        <v>2</v>
      </c>
      <c r="CE24" s="31">
        <v>3</v>
      </c>
      <c r="CF24" s="31" t="s">
        <v>96</v>
      </c>
      <c r="CG24" s="31" t="s">
        <v>98</v>
      </c>
      <c r="CH24" s="88">
        <f t="shared" si="25"/>
        <v>13</v>
      </c>
      <c r="CI24" s="87">
        <v>16.100000000000001</v>
      </c>
      <c r="CJ24" s="59">
        <f t="shared" si="12"/>
        <v>0.48136645962732916</v>
      </c>
      <c r="CK24" s="130">
        <v>2</v>
      </c>
      <c r="CL24" s="130">
        <v>5</v>
      </c>
      <c r="CM24" s="130" t="s">
        <v>111</v>
      </c>
      <c r="CN24" s="130" t="s">
        <v>98</v>
      </c>
      <c r="CO24" s="88">
        <f t="shared" si="26"/>
        <v>32.200000000000003</v>
      </c>
      <c r="CP24" s="87">
        <v>3.7</v>
      </c>
      <c r="CQ24" s="59">
        <f t="shared" si="13"/>
        <v>2.0945945945945943</v>
      </c>
      <c r="CR24" s="130">
        <v>1</v>
      </c>
      <c r="CS24" s="130">
        <v>3</v>
      </c>
      <c r="CT24" s="130" t="s">
        <v>97</v>
      </c>
      <c r="CU24" s="130" t="s">
        <v>98</v>
      </c>
      <c r="CV24" s="88">
        <f t="shared" si="27"/>
        <v>3.7</v>
      </c>
      <c r="CW24" s="96"/>
    </row>
    <row r="25" spans="2:101">
      <c r="B25">
        <v>19</v>
      </c>
      <c r="C25" s="87">
        <v>6</v>
      </c>
      <c r="D25" s="59">
        <f t="shared" si="0"/>
        <v>1.2916666666666667</v>
      </c>
      <c r="E25" s="90">
        <v>1</v>
      </c>
      <c r="F25" s="130">
        <v>3</v>
      </c>
      <c r="G25" s="130" t="s">
        <v>97</v>
      </c>
      <c r="H25" s="130" t="s">
        <v>98</v>
      </c>
      <c r="I25" s="88">
        <f t="shared" si="14"/>
        <v>6</v>
      </c>
      <c r="J25" s="114">
        <v>6.2</v>
      </c>
      <c r="K25" s="168">
        <f t="shared" si="1"/>
        <v>1.25</v>
      </c>
      <c r="L25" s="113">
        <v>4</v>
      </c>
      <c r="M25" s="113">
        <v>2</v>
      </c>
      <c r="N25" s="113" t="s">
        <v>111</v>
      </c>
      <c r="O25" s="113" t="s">
        <v>98</v>
      </c>
      <c r="P25" s="90">
        <f t="shared" si="15"/>
        <v>24.8</v>
      </c>
      <c r="Q25" s="135">
        <v>5.7</v>
      </c>
      <c r="R25" s="31">
        <f t="shared" si="2"/>
        <v>1.3596491228070176</v>
      </c>
      <c r="S25" s="31">
        <v>1</v>
      </c>
      <c r="T25" s="31">
        <v>3</v>
      </c>
      <c r="U25" s="31" t="s">
        <v>97</v>
      </c>
      <c r="V25" s="31" t="s">
        <v>98</v>
      </c>
      <c r="W25" s="88">
        <f t="shared" si="16"/>
        <v>5.7</v>
      </c>
      <c r="X25" s="87">
        <v>5.4</v>
      </c>
      <c r="Y25" s="59">
        <f t="shared" si="3"/>
        <v>1.4351851851851851</v>
      </c>
      <c r="Z25" s="130">
        <v>1</v>
      </c>
      <c r="AA25" s="130">
        <v>3</v>
      </c>
      <c r="AB25" s="130" t="s">
        <v>111</v>
      </c>
      <c r="AC25" s="130" t="s">
        <v>98</v>
      </c>
      <c r="AD25" s="88">
        <f t="shared" si="17"/>
        <v>5.4</v>
      </c>
      <c r="AE25" s="114">
        <v>9.8000000000000007</v>
      </c>
      <c r="AF25" s="59">
        <f t="shared" si="4"/>
        <v>0.79081632653061218</v>
      </c>
      <c r="AG25" s="113">
        <v>2</v>
      </c>
      <c r="AH25" s="113">
        <v>3</v>
      </c>
      <c r="AI25" s="113" t="s">
        <v>111</v>
      </c>
      <c r="AJ25" s="113" t="s">
        <v>100</v>
      </c>
      <c r="AK25" s="88">
        <f t="shared" si="18"/>
        <v>19.600000000000001</v>
      </c>
      <c r="AL25" s="135">
        <v>5.8</v>
      </c>
      <c r="AM25" s="31">
        <f t="shared" si="5"/>
        <v>1.3362068965517242</v>
      </c>
      <c r="AN25" s="31">
        <v>2</v>
      </c>
      <c r="AO25" s="31">
        <v>3</v>
      </c>
      <c r="AP25" s="31" t="s">
        <v>96</v>
      </c>
      <c r="AQ25" s="31" t="s">
        <v>98</v>
      </c>
      <c r="AR25" s="88">
        <f t="shared" si="19"/>
        <v>11.6</v>
      </c>
      <c r="AS25" s="87">
        <v>8.5</v>
      </c>
      <c r="AT25" s="59">
        <f t="shared" si="6"/>
        <v>0.91176470588235292</v>
      </c>
      <c r="AU25" s="130">
        <v>2</v>
      </c>
      <c r="AV25" s="130">
        <v>4</v>
      </c>
      <c r="AW25" s="130" t="s">
        <v>96</v>
      </c>
      <c r="AX25" s="130" t="s">
        <v>98</v>
      </c>
      <c r="AY25" s="88">
        <f t="shared" si="20"/>
        <v>17</v>
      </c>
      <c r="AZ25" s="87">
        <v>8.6</v>
      </c>
      <c r="BA25" s="59">
        <f t="shared" si="30"/>
        <v>0.90116279069767447</v>
      </c>
      <c r="BB25" s="130">
        <v>4</v>
      </c>
      <c r="BC25" s="130">
        <v>5</v>
      </c>
      <c r="BD25" s="130" t="s">
        <v>96</v>
      </c>
      <c r="BE25" s="130" t="s">
        <v>98</v>
      </c>
      <c r="BF25" s="88">
        <f t="shared" si="31"/>
        <v>34.4</v>
      </c>
      <c r="BG25" s="135">
        <v>4.9000000000000004</v>
      </c>
      <c r="BH25" s="31">
        <f t="shared" si="8"/>
        <v>1.5816326530612244</v>
      </c>
      <c r="BI25" s="31">
        <v>2</v>
      </c>
      <c r="BJ25" s="31">
        <v>3</v>
      </c>
      <c r="BK25" s="31" t="s">
        <v>97</v>
      </c>
      <c r="BL25" s="31" t="s">
        <v>98</v>
      </c>
      <c r="BM25" s="88">
        <f t="shared" si="22"/>
        <v>9.8000000000000007</v>
      </c>
      <c r="BN25" s="87">
        <v>12.7</v>
      </c>
      <c r="BO25" s="59">
        <f t="shared" si="28"/>
        <v>0.61023622047244097</v>
      </c>
      <c r="BP25" s="130">
        <v>1</v>
      </c>
      <c r="BQ25" s="130">
        <v>4</v>
      </c>
      <c r="BR25" s="130" t="s">
        <v>97</v>
      </c>
      <c r="BS25" s="130" t="s">
        <v>98</v>
      </c>
      <c r="BT25" s="88">
        <f t="shared" si="29"/>
        <v>12.7</v>
      </c>
      <c r="BU25" s="87">
        <v>4.0999999999999996</v>
      </c>
      <c r="BV25" s="59">
        <f t="shared" si="10"/>
        <v>1.8902439024390245</v>
      </c>
      <c r="BW25" s="130">
        <v>1</v>
      </c>
      <c r="BX25" s="130">
        <v>3</v>
      </c>
      <c r="BY25" s="130" t="s">
        <v>97</v>
      </c>
      <c r="BZ25" s="130" t="s">
        <v>98</v>
      </c>
      <c r="CA25" s="88">
        <f t="shared" si="24"/>
        <v>4.0999999999999996</v>
      </c>
      <c r="CB25" s="135">
        <v>9.8000000000000007</v>
      </c>
      <c r="CC25" s="31">
        <f t="shared" si="11"/>
        <v>0.79081632653061218</v>
      </c>
      <c r="CD25" s="31">
        <v>2</v>
      </c>
      <c r="CE25" s="31">
        <v>3</v>
      </c>
      <c r="CF25" s="31" t="s">
        <v>96</v>
      </c>
      <c r="CG25" s="31" t="s">
        <v>98</v>
      </c>
      <c r="CH25" s="88">
        <f t="shared" si="25"/>
        <v>19.600000000000001</v>
      </c>
      <c r="CI25" s="87">
        <v>6.8</v>
      </c>
      <c r="CJ25" s="59">
        <f t="shared" si="12"/>
        <v>1.1397058823529411</v>
      </c>
      <c r="CK25" s="130">
        <v>1</v>
      </c>
      <c r="CL25" s="130">
        <v>3</v>
      </c>
      <c r="CM25" s="130" t="s">
        <v>97</v>
      </c>
      <c r="CN25" s="130" t="s">
        <v>98</v>
      </c>
      <c r="CO25" s="88">
        <f t="shared" si="26"/>
        <v>6.8</v>
      </c>
      <c r="CP25" s="87">
        <v>5.0999999999999996</v>
      </c>
      <c r="CQ25" s="59">
        <f t="shared" si="13"/>
        <v>1.5196078431372551</v>
      </c>
      <c r="CR25" s="130">
        <v>1</v>
      </c>
      <c r="CS25" s="130">
        <v>3</v>
      </c>
      <c r="CT25" s="130" t="s">
        <v>96</v>
      </c>
      <c r="CU25" s="130" t="s">
        <v>98</v>
      </c>
      <c r="CV25" s="88">
        <f t="shared" si="27"/>
        <v>5.0999999999999996</v>
      </c>
      <c r="CW25" s="96"/>
    </row>
    <row r="26" spans="2:101">
      <c r="B26">
        <v>20</v>
      </c>
      <c r="C26" s="87">
        <v>6.1</v>
      </c>
      <c r="D26" s="59">
        <f t="shared" si="0"/>
        <v>1.2704918032786885</v>
      </c>
      <c r="E26" s="90">
        <v>2</v>
      </c>
      <c r="F26" s="130">
        <v>3</v>
      </c>
      <c r="G26" s="130" t="s">
        <v>111</v>
      </c>
      <c r="H26" s="130" t="s">
        <v>98</v>
      </c>
      <c r="I26" s="88">
        <f t="shared" si="14"/>
        <v>12.2</v>
      </c>
      <c r="J26" s="114">
        <v>7.5</v>
      </c>
      <c r="K26" s="168">
        <f t="shared" si="1"/>
        <v>1.0333333333333334</v>
      </c>
      <c r="L26" s="113">
        <v>1</v>
      </c>
      <c r="M26" s="113">
        <v>3</v>
      </c>
      <c r="N26" s="113" t="s">
        <v>97</v>
      </c>
      <c r="O26" s="113" t="s">
        <v>99</v>
      </c>
      <c r="P26" s="90">
        <f t="shared" si="15"/>
        <v>7.5</v>
      </c>
      <c r="Q26" s="135">
        <v>7.5</v>
      </c>
      <c r="R26" s="31">
        <f t="shared" si="2"/>
        <v>1.0333333333333334</v>
      </c>
      <c r="S26" s="31">
        <v>4</v>
      </c>
      <c r="T26" s="31">
        <v>5</v>
      </c>
      <c r="U26" s="31" t="s">
        <v>96</v>
      </c>
      <c r="V26" s="31" t="s">
        <v>98</v>
      </c>
      <c r="W26" s="88">
        <f t="shared" si="16"/>
        <v>30</v>
      </c>
      <c r="X26" s="87">
        <v>5.8</v>
      </c>
      <c r="Y26" s="59">
        <f t="shared" si="3"/>
        <v>1.3362068965517242</v>
      </c>
      <c r="Z26" s="130">
        <v>1</v>
      </c>
      <c r="AA26" s="130">
        <v>3</v>
      </c>
      <c r="AB26" s="130" t="s">
        <v>97</v>
      </c>
      <c r="AC26" s="130" t="s">
        <v>98</v>
      </c>
      <c r="AD26" s="88">
        <f t="shared" si="17"/>
        <v>5.8</v>
      </c>
      <c r="AE26" s="114">
        <v>5.6</v>
      </c>
      <c r="AF26" s="59">
        <f t="shared" si="4"/>
        <v>1.3839285714285716</v>
      </c>
      <c r="AG26" s="113">
        <v>1</v>
      </c>
      <c r="AH26" s="113">
        <v>3</v>
      </c>
      <c r="AI26" s="113" t="s">
        <v>97</v>
      </c>
      <c r="AJ26" s="113" t="s">
        <v>98</v>
      </c>
      <c r="AK26" s="88">
        <f t="shared" si="18"/>
        <v>5.6</v>
      </c>
      <c r="AL26" s="135">
        <v>7.3</v>
      </c>
      <c r="AM26" s="31">
        <f t="shared" si="5"/>
        <v>1.0616438356164384</v>
      </c>
      <c r="AN26" s="31">
        <v>1</v>
      </c>
      <c r="AO26" s="31">
        <v>4</v>
      </c>
      <c r="AP26" s="31" t="s">
        <v>97</v>
      </c>
      <c r="AQ26" s="31" t="s">
        <v>98</v>
      </c>
      <c r="AR26" s="88">
        <f t="shared" si="19"/>
        <v>7.3</v>
      </c>
      <c r="AS26" s="87">
        <v>5.2</v>
      </c>
      <c r="AT26" s="59">
        <f t="shared" si="6"/>
        <v>1.4903846153846154</v>
      </c>
      <c r="AU26" s="130">
        <v>1</v>
      </c>
      <c r="AV26" s="130">
        <v>3</v>
      </c>
      <c r="AW26" s="130" t="s">
        <v>97</v>
      </c>
      <c r="AX26" s="130" t="s">
        <v>98</v>
      </c>
      <c r="AY26" s="88">
        <f t="shared" si="20"/>
        <v>5.2</v>
      </c>
      <c r="AZ26" s="87">
        <v>4.5</v>
      </c>
      <c r="BA26" s="59">
        <f t="shared" si="30"/>
        <v>1.7222222222222223</v>
      </c>
      <c r="BB26" s="130">
        <v>1</v>
      </c>
      <c r="BC26" s="130">
        <v>3</v>
      </c>
      <c r="BD26" s="130" t="s">
        <v>111</v>
      </c>
      <c r="BE26" s="130" t="s">
        <v>98</v>
      </c>
      <c r="BF26" s="88">
        <f t="shared" si="31"/>
        <v>4.5</v>
      </c>
      <c r="BG26" s="135">
        <v>7.5</v>
      </c>
      <c r="BH26" s="31">
        <f t="shared" si="8"/>
        <v>1.0333333333333334</v>
      </c>
      <c r="BI26" s="31">
        <v>1</v>
      </c>
      <c r="BJ26" s="31">
        <v>4</v>
      </c>
      <c r="BK26" s="31" t="s">
        <v>97</v>
      </c>
      <c r="BL26" s="31" t="s">
        <v>98</v>
      </c>
      <c r="BM26" s="88">
        <f t="shared" si="22"/>
        <v>7.5</v>
      </c>
      <c r="BN26" s="87">
        <v>5.7</v>
      </c>
      <c r="BO26" s="59">
        <f t="shared" si="28"/>
        <v>1.3596491228070176</v>
      </c>
      <c r="BP26" s="130">
        <v>2</v>
      </c>
      <c r="BQ26" s="130">
        <v>5</v>
      </c>
      <c r="BR26" s="130" t="s">
        <v>97</v>
      </c>
      <c r="BS26" s="130" t="s">
        <v>98</v>
      </c>
      <c r="BT26" s="88">
        <f t="shared" si="29"/>
        <v>11.4</v>
      </c>
      <c r="BU26" s="87">
        <v>5.6</v>
      </c>
      <c r="BV26" s="59">
        <f t="shared" si="10"/>
        <v>1.3839285714285716</v>
      </c>
      <c r="BW26" s="130">
        <v>1</v>
      </c>
      <c r="BX26" s="130">
        <v>3</v>
      </c>
      <c r="BY26" s="130" t="s">
        <v>97</v>
      </c>
      <c r="BZ26" s="130" t="s">
        <v>98</v>
      </c>
      <c r="CA26" s="88">
        <f t="shared" si="24"/>
        <v>5.6</v>
      </c>
      <c r="CB26" s="135">
        <v>5.9</v>
      </c>
      <c r="CC26" s="31">
        <f t="shared" si="11"/>
        <v>1.3135593220338981</v>
      </c>
      <c r="CD26" s="31">
        <v>3</v>
      </c>
      <c r="CE26" s="31">
        <v>5</v>
      </c>
      <c r="CF26" s="31" t="s">
        <v>97</v>
      </c>
      <c r="CG26" s="31" t="s">
        <v>98</v>
      </c>
      <c r="CH26" s="88">
        <f t="shared" si="25"/>
        <v>17.700000000000003</v>
      </c>
      <c r="CI26" s="87">
        <v>11</v>
      </c>
      <c r="CJ26" s="59">
        <f t="shared" si="12"/>
        <v>0.70454545454545459</v>
      </c>
      <c r="CK26" s="130">
        <v>1</v>
      </c>
      <c r="CL26" s="130">
        <v>3</v>
      </c>
      <c r="CM26" s="130" t="s">
        <v>96</v>
      </c>
      <c r="CN26" s="130" t="s">
        <v>98</v>
      </c>
      <c r="CO26" s="88">
        <f t="shared" si="26"/>
        <v>11</v>
      </c>
      <c r="CP26" s="87">
        <v>6</v>
      </c>
      <c r="CQ26" s="59">
        <f t="shared" si="13"/>
        <v>1.2916666666666667</v>
      </c>
      <c r="CR26" s="130">
        <v>1</v>
      </c>
      <c r="CS26" s="130">
        <v>3</v>
      </c>
      <c r="CT26" s="130" t="s">
        <v>96</v>
      </c>
      <c r="CU26" s="130" t="s">
        <v>98</v>
      </c>
      <c r="CV26" s="88">
        <f t="shared" si="27"/>
        <v>6</v>
      </c>
      <c r="CW26" s="96"/>
    </row>
    <row r="27" spans="2:101">
      <c r="B27">
        <v>21</v>
      </c>
      <c r="C27" s="87">
        <v>6.5</v>
      </c>
      <c r="D27" s="59">
        <f t="shared" si="0"/>
        <v>1.1923076923076923</v>
      </c>
      <c r="E27" s="90">
        <v>1</v>
      </c>
      <c r="F27" s="130">
        <v>4</v>
      </c>
      <c r="G27" s="130" t="s">
        <v>111</v>
      </c>
      <c r="H27" s="130" t="s">
        <v>98</v>
      </c>
      <c r="I27" s="88">
        <f t="shared" si="14"/>
        <v>6.5</v>
      </c>
      <c r="J27" s="114">
        <v>5.0999999999999996</v>
      </c>
      <c r="K27" s="168">
        <f t="shared" si="1"/>
        <v>1.5196078431372551</v>
      </c>
      <c r="L27" s="113">
        <v>2</v>
      </c>
      <c r="M27" s="113">
        <v>3</v>
      </c>
      <c r="N27" s="113" t="s">
        <v>97</v>
      </c>
      <c r="O27" s="113" t="s">
        <v>98</v>
      </c>
      <c r="P27" s="90">
        <f t="shared" si="15"/>
        <v>10.199999999999999</v>
      </c>
      <c r="Q27" s="135">
        <v>10.199999999999999</v>
      </c>
      <c r="R27" s="31">
        <f t="shared" si="2"/>
        <v>0.75980392156862753</v>
      </c>
      <c r="S27" s="31">
        <v>1</v>
      </c>
      <c r="T27" s="31">
        <v>4</v>
      </c>
      <c r="U27" s="31" t="s">
        <v>97</v>
      </c>
      <c r="V27" s="31" t="s">
        <v>98</v>
      </c>
      <c r="W27" s="88">
        <f t="shared" si="16"/>
        <v>10.199999999999999</v>
      </c>
      <c r="X27" s="87">
        <v>6.6</v>
      </c>
      <c r="Y27" s="59">
        <f t="shared" si="3"/>
        <v>1.1742424242424243</v>
      </c>
      <c r="Z27" s="130">
        <v>1</v>
      </c>
      <c r="AA27" s="130">
        <v>3</v>
      </c>
      <c r="AB27" s="130" t="s">
        <v>111</v>
      </c>
      <c r="AC27" s="130" t="s">
        <v>98</v>
      </c>
      <c r="AD27" s="88">
        <f t="shared" si="17"/>
        <v>6.6</v>
      </c>
      <c r="AE27" s="114">
        <v>8.3000000000000007</v>
      </c>
      <c r="AF27" s="59">
        <f t="shared" si="4"/>
        <v>0.9337349397590361</v>
      </c>
      <c r="AG27" s="113">
        <v>1</v>
      </c>
      <c r="AH27" s="113">
        <v>4</v>
      </c>
      <c r="AI27" s="113" t="s">
        <v>97</v>
      </c>
      <c r="AJ27" s="113" t="s">
        <v>99</v>
      </c>
      <c r="AK27" s="88">
        <f t="shared" si="18"/>
        <v>8.3000000000000007</v>
      </c>
      <c r="AL27" s="135">
        <v>6.6</v>
      </c>
      <c r="AM27" s="31">
        <f t="shared" si="5"/>
        <v>1.1742424242424243</v>
      </c>
      <c r="AN27" s="31">
        <v>1</v>
      </c>
      <c r="AO27" s="31">
        <v>3</v>
      </c>
      <c r="AP27" s="31" t="s">
        <v>97</v>
      </c>
      <c r="AQ27" s="31" t="s">
        <v>98</v>
      </c>
      <c r="AR27" s="88">
        <f t="shared" si="19"/>
        <v>6.6</v>
      </c>
      <c r="AS27" s="87">
        <v>6.8</v>
      </c>
      <c r="AT27" s="59">
        <f t="shared" si="6"/>
        <v>1.1397058823529411</v>
      </c>
      <c r="AU27" s="130">
        <v>1</v>
      </c>
      <c r="AV27" s="130">
        <v>3</v>
      </c>
      <c r="AW27" s="130" t="s">
        <v>96</v>
      </c>
      <c r="AX27" s="130" t="s">
        <v>98</v>
      </c>
      <c r="AY27" s="88">
        <f t="shared" si="20"/>
        <v>6.8</v>
      </c>
      <c r="AZ27" s="87">
        <v>6.3</v>
      </c>
      <c r="BA27" s="59">
        <f t="shared" si="30"/>
        <v>1.2301587301587302</v>
      </c>
      <c r="BB27" s="130">
        <v>1</v>
      </c>
      <c r="BC27" s="130">
        <v>3</v>
      </c>
      <c r="BD27" s="130" t="s">
        <v>97</v>
      </c>
      <c r="BE27" s="130" t="s">
        <v>98</v>
      </c>
      <c r="BF27" s="88">
        <f t="shared" si="31"/>
        <v>6.3</v>
      </c>
      <c r="BG27" s="135">
        <v>6.1</v>
      </c>
      <c r="BH27" s="31">
        <f t="shared" si="8"/>
        <v>1.2704918032786885</v>
      </c>
      <c r="BI27" s="31">
        <v>1</v>
      </c>
      <c r="BJ27" s="31">
        <v>3</v>
      </c>
      <c r="BK27" s="31" t="s">
        <v>96</v>
      </c>
      <c r="BL27" s="31" t="s">
        <v>98</v>
      </c>
      <c r="BM27" s="88">
        <f t="shared" si="22"/>
        <v>6.1</v>
      </c>
      <c r="BN27" s="87">
        <v>8.3000000000000007</v>
      </c>
      <c r="BO27" s="59">
        <f t="shared" si="28"/>
        <v>0.9337349397590361</v>
      </c>
      <c r="BP27" s="130">
        <v>2</v>
      </c>
      <c r="BQ27" s="130">
        <v>3</v>
      </c>
      <c r="BR27" s="130" t="s">
        <v>96</v>
      </c>
      <c r="BS27" s="130" t="s">
        <v>98</v>
      </c>
      <c r="BT27" s="88">
        <f t="shared" si="29"/>
        <v>16.600000000000001</v>
      </c>
      <c r="BU27" s="87">
        <v>5.8</v>
      </c>
      <c r="BV27" s="59">
        <f t="shared" si="10"/>
        <v>1.3362068965517242</v>
      </c>
      <c r="BW27" s="130">
        <v>1</v>
      </c>
      <c r="BX27" s="130">
        <v>3</v>
      </c>
      <c r="BY27" s="130" t="s">
        <v>111</v>
      </c>
      <c r="BZ27" s="130" t="s">
        <v>98</v>
      </c>
      <c r="CA27" s="88">
        <f t="shared" si="24"/>
        <v>5.8</v>
      </c>
      <c r="CB27" s="135">
        <v>7.1</v>
      </c>
      <c r="CC27" s="31">
        <f t="shared" si="11"/>
        <v>1.091549295774648</v>
      </c>
      <c r="CD27" s="31">
        <v>2</v>
      </c>
      <c r="CE27" s="31">
        <v>3</v>
      </c>
      <c r="CF27" s="31" t="s">
        <v>96</v>
      </c>
      <c r="CG27" s="31" t="s">
        <v>98</v>
      </c>
      <c r="CH27" s="88">
        <f t="shared" si="25"/>
        <v>14.2</v>
      </c>
      <c r="CI27" s="87">
        <v>9.5</v>
      </c>
      <c r="CJ27" s="59">
        <f t="shared" si="12"/>
        <v>0.81578947368421051</v>
      </c>
      <c r="CK27" s="130">
        <v>2</v>
      </c>
      <c r="CL27" s="130">
        <v>3</v>
      </c>
      <c r="CM27" s="130" t="s">
        <v>96</v>
      </c>
      <c r="CN27" s="130" t="s">
        <v>98</v>
      </c>
      <c r="CO27" s="88">
        <f t="shared" si="26"/>
        <v>19</v>
      </c>
      <c r="CP27" s="87">
        <v>6.2</v>
      </c>
      <c r="CQ27" s="59">
        <f t="shared" si="13"/>
        <v>1.25</v>
      </c>
      <c r="CR27" s="130">
        <v>6</v>
      </c>
      <c r="CS27" s="130">
        <v>2</v>
      </c>
      <c r="CT27" s="130" t="s">
        <v>111</v>
      </c>
      <c r="CU27" s="130" t="s">
        <v>98</v>
      </c>
      <c r="CV27" s="88">
        <f t="shared" si="27"/>
        <v>37.200000000000003</v>
      </c>
      <c r="CW27" s="96"/>
    </row>
    <row r="28" spans="2:101">
      <c r="B28">
        <v>22</v>
      </c>
      <c r="C28" s="87">
        <v>8.1</v>
      </c>
      <c r="D28" s="59">
        <f t="shared" si="0"/>
        <v>0.95679012345679015</v>
      </c>
      <c r="E28" s="90">
        <v>2</v>
      </c>
      <c r="F28" s="130">
        <v>3</v>
      </c>
      <c r="G28" s="130" t="s">
        <v>111</v>
      </c>
      <c r="H28" s="130" t="s">
        <v>98</v>
      </c>
      <c r="I28" s="88">
        <f t="shared" si="14"/>
        <v>16.2</v>
      </c>
      <c r="J28" s="114">
        <v>4.2</v>
      </c>
      <c r="K28" s="168">
        <f t="shared" si="1"/>
        <v>1.8452380952380951</v>
      </c>
      <c r="L28" s="113">
        <v>1</v>
      </c>
      <c r="M28" s="113">
        <v>3</v>
      </c>
      <c r="N28" s="113" t="s">
        <v>97</v>
      </c>
      <c r="O28" s="113" t="s">
        <v>98</v>
      </c>
      <c r="P28" s="90">
        <f t="shared" si="15"/>
        <v>4.2</v>
      </c>
      <c r="Q28" s="135">
        <v>6.3</v>
      </c>
      <c r="R28" s="31">
        <f t="shared" si="2"/>
        <v>1.2301587301587302</v>
      </c>
      <c r="S28" s="31">
        <v>2</v>
      </c>
      <c r="T28" s="31">
        <v>3</v>
      </c>
      <c r="U28" s="31" t="s">
        <v>96</v>
      </c>
      <c r="V28" s="31" t="s">
        <v>98</v>
      </c>
      <c r="W28" s="88">
        <f t="shared" si="16"/>
        <v>12.6</v>
      </c>
      <c r="X28" s="87">
        <v>6.2</v>
      </c>
      <c r="Y28" s="59">
        <f t="shared" si="3"/>
        <v>1.25</v>
      </c>
      <c r="Z28" s="130">
        <v>1</v>
      </c>
      <c r="AA28" s="130">
        <v>3</v>
      </c>
      <c r="AB28" s="130" t="s">
        <v>97</v>
      </c>
      <c r="AC28" s="130" t="s">
        <v>77</v>
      </c>
      <c r="AD28" s="88">
        <f t="shared" si="17"/>
        <v>6.2</v>
      </c>
      <c r="AE28" s="114">
        <v>4.9000000000000004</v>
      </c>
      <c r="AF28" s="59">
        <f t="shared" si="4"/>
        <v>1.5816326530612244</v>
      </c>
      <c r="AG28" s="113">
        <v>1</v>
      </c>
      <c r="AH28" s="113">
        <v>2</v>
      </c>
      <c r="AI28" s="113" t="s">
        <v>111</v>
      </c>
      <c r="AJ28" s="113" t="s">
        <v>98</v>
      </c>
      <c r="AK28" s="88">
        <f t="shared" si="18"/>
        <v>4.9000000000000004</v>
      </c>
      <c r="AL28" s="135">
        <v>12.2</v>
      </c>
      <c r="AM28" s="31">
        <f t="shared" si="5"/>
        <v>0.63524590163934425</v>
      </c>
      <c r="AN28" s="31">
        <v>2</v>
      </c>
      <c r="AO28" s="31">
        <v>3</v>
      </c>
      <c r="AP28" s="31" t="s">
        <v>96</v>
      </c>
      <c r="AQ28" s="31" t="s">
        <v>98</v>
      </c>
      <c r="AR28" s="88">
        <f t="shared" si="19"/>
        <v>24.4</v>
      </c>
      <c r="AS28" s="87">
        <v>7.8</v>
      </c>
      <c r="AT28" s="59">
        <f t="shared" si="6"/>
        <v>0.99358974358974361</v>
      </c>
      <c r="AU28" s="130">
        <v>2</v>
      </c>
      <c r="AV28" s="130">
        <v>3</v>
      </c>
      <c r="AW28" s="130" t="s">
        <v>96</v>
      </c>
      <c r="AX28" s="130" t="s">
        <v>99</v>
      </c>
      <c r="AY28" s="88">
        <f t="shared" si="20"/>
        <v>15.6</v>
      </c>
      <c r="AZ28" s="87">
        <v>5.7</v>
      </c>
      <c r="BA28" s="59">
        <f t="shared" si="30"/>
        <v>1.3596491228070176</v>
      </c>
      <c r="BB28" s="130">
        <v>1</v>
      </c>
      <c r="BC28" s="130">
        <v>4</v>
      </c>
      <c r="BD28" s="130" t="s">
        <v>97</v>
      </c>
      <c r="BE28" s="130" t="s">
        <v>98</v>
      </c>
      <c r="BF28" s="88">
        <f t="shared" si="31"/>
        <v>5.7</v>
      </c>
      <c r="BG28" s="135">
        <v>6.3</v>
      </c>
      <c r="BH28" s="31">
        <f t="shared" si="8"/>
        <v>1.2301587301587302</v>
      </c>
      <c r="BI28" s="31">
        <v>1</v>
      </c>
      <c r="BJ28" s="31">
        <v>3</v>
      </c>
      <c r="BK28" s="31" t="s">
        <v>96</v>
      </c>
      <c r="BL28" s="31" t="s">
        <v>98</v>
      </c>
      <c r="BM28" s="88">
        <f t="shared" si="22"/>
        <v>6.3</v>
      </c>
      <c r="BN28" s="87">
        <v>6.3</v>
      </c>
      <c r="BO28" s="59">
        <f t="shared" si="28"/>
        <v>1.2301587301587302</v>
      </c>
      <c r="BP28" s="130">
        <v>1</v>
      </c>
      <c r="BQ28" s="130">
        <v>3</v>
      </c>
      <c r="BR28" s="130" t="s">
        <v>97</v>
      </c>
      <c r="BS28" s="130" t="s">
        <v>98</v>
      </c>
      <c r="BT28" s="88">
        <f t="shared" si="29"/>
        <v>6.3</v>
      </c>
      <c r="BU28" s="87">
        <v>5.7</v>
      </c>
      <c r="BV28" s="59">
        <f t="shared" si="10"/>
        <v>1.3596491228070176</v>
      </c>
      <c r="BW28" s="130">
        <v>1</v>
      </c>
      <c r="BX28" s="130">
        <v>3</v>
      </c>
      <c r="BY28" s="130" t="s">
        <v>111</v>
      </c>
      <c r="BZ28" s="130" t="s">
        <v>98</v>
      </c>
      <c r="CA28" s="88">
        <f t="shared" si="24"/>
        <v>5.7</v>
      </c>
      <c r="CB28" s="135">
        <v>4.9000000000000004</v>
      </c>
      <c r="CC28" s="31">
        <f t="shared" si="11"/>
        <v>1.5816326530612244</v>
      </c>
      <c r="CD28" s="31">
        <v>1</v>
      </c>
      <c r="CE28" s="31">
        <v>3</v>
      </c>
      <c r="CF28" s="31" t="s">
        <v>97</v>
      </c>
      <c r="CG28" s="31" t="s">
        <v>98</v>
      </c>
      <c r="CH28" s="88">
        <f t="shared" si="25"/>
        <v>4.9000000000000004</v>
      </c>
      <c r="CI28" s="87">
        <v>5.0999999999999996</v>
      </c>
      <c r="CJ28" s="59">
        <f t="shared" si="12"/>
        <v>1.5196078431372551</v>
      </c>
      <c r="CK28" s="130">
        <v>1</v>
      </c>
      <c r="CL28" s="130">
        <v>3</v>
      </c>
      <c r="CM28" s="130" t="s">
        <v>97</v>
      </c>
      <c r="CN28" s="130" t="s">
        <v>98</v>
      </c>
      <c r="CO28" s="88">
        <f t="shared" si="26"/>
        <v>5.0999999999999996</v>
      </c>
      <c r="CP28" s="87">
        <v>7.1</v>
      </c>
      <c r="CQ28" s="59">
        <f t="shared" si="13"/>
        <v>1.091549295774648</v>
      </c>
      <c r="CR28" s="130">
        <v>2</v>
      </c>
      <c r="CS28" s="130">
        <v>3</v>
      </c>
      <c r="CT28" s="130" t="s">
        <v>96</v>
      </c>
      <c r="CU28" s="130" t="s">
        <v>98</v>
      </c>
      <c r="CV28" s="88">
        <f t="shared" si="27"/>
        <v>14.2</v>
      </c>
      <c r="CW28" s="96"/>
    </row>
    <row r="29" spans="2:101">
      <c r="B29">
        <v>23</v>
      </c>
      <c r="C29" s="87">
        <v>5.8</v>
      </c>
      <c r="D29" s="59">
        <f t="shared" si="0"/>
        <v>1.3362068965517242</v>
      </c>
      <c r="E29" s="90">
        <v>1</v>
      </c>
      <c r="F29" s="130">
        <v>3</v>
      </c>
      <c r="G29" s="130" t="s">
        <v>111</v>
      </c>
      <c r="H29" s="130" t="s">
        <v>98</v>
      </c>
      <c r="I29" s="88">
        <f t="shared" si="14"/>
        <v>5.8</v>
      </c>
      <c r="J29" s="114">
        <v>11.7</v>
      </c>
      <c r="K29" s="168">
        <f t="shared" si="1"/>
        <v>0.66239316239316248</v>
      </c>
      <c r="L29" s="113">
        <v>3</v>
      </c>
      <c r="M29" s="113">
        <v>5</v>
      </c>
      <c r="N29" s="113" t="s">
        <v>97</v>
      </c>
      <c r="O29" s="113" t="s">
        <v>98</v>
      </c>
      <c r="P29" s="90">
        <f t="shared" si="15"/>
        <v>35.099999999999994</v>
      </c>
      <c r="Q29" s="135">
        <v>5.9</v>
      </c>
      <c r="R29" s="31">
        <f t="shared" si="2"/>
        <v>1.3135593220338981</v>
      </c>
      <c r="S29" s="31">
        <v>2</v>
      </c>
      <c r="T29" s="31">
        <v>3</v>
      </c>
      <c r="U29" s="31" t="s">
        <v>96</v>
      </c>
      <c r="V29" s="31" t="s">
        <v>98</v>
      </c>
      <c r="W29" s="88">
        <f t="shared" si="16"/>
        <v>11.8</v>
      </c>
      <c r="X29" s="87">
        <v>11.2</v>
      </c>
      <c r="Y29" s="59">
        <f t="shared" si="3"/>
        <v>0.69196428571428581</v>
      </c>
      <c r="Z29" s="130">
        <v>4</v>
      </c>
      <c r="AA29" s="130">
        <v>3</v>
      </c>
      <c r="AB29" s="130" t="s">
        <v>96</v>
      </c>
      <c r="AC29" s="130" t="s">
        <v>98</v>
      </c>
      <c r="AD29" s="88">
        <f t="shared" si="17"/>
        <v>44.8</v>
      </c>
      <c r="AE29" s="114">
        <v>5.9</v>
      </c>
      <c r="AF29" s="59">
        <f t="shared" si="4"/>
        <v>1.3135593220338981</v>
      </c>
      <c r="AG29" s="113">
        <v>1</v>
      </c>
      <c r="AH29" s="113">
        <v>4</v>
      </c>
      <c r="AI29" s="113" t="s">
        <v>97</v>
      </c>
      <c r="AJ29" s="113" t="s">
        <v>98</v>
      </c>
      <c r="AK29" s="88">
        <f t="shared" si="18"/>
        <v>5.9</v>
      </c>
      <c r="AL29" s="135">
        <v>5.0999999999999996</v>
      </c>
      <c r="AM29" s="31">
        <f t="shared" si="5"/>
        <v>1.5196078431372551</v>
      </c>
      <c r="AN29" s="31">
        <v>1</v>
      </c>
      <c r="AO29" s="31">
        <v>3</v>
      </c>
      <c r="AP29" s="31" t="s">
        <v>97</v>
      </c>
      <c r="AQ29" s="31" t="s">
        <v>98</v>
      </c>
      <c r="AR29" s="88">
        <f t="shared" si="19"/>
        <v>5.0999999999999996</v>
      </c>
      <c r="AS29" s="87">
        <v>6.5</v>
      </c>
      <c r="AT29" s="59">
        <f t="shared" si="6"/>
        <v>1.1923076923076923</v>
      </c>
      <c r="AU29" s="130">
        <v>2</v>
      </c>
      <c r="AV29" s="130">
        <v>3</v>
      </c>
      <c r="AW29" s="130" t="s">
        <v>96</v>
      </c>
      <c r="AX29" s="130" t="s">
        <v>98</v>
      </c>
      <c r="AY29" s="88">
        <f t="shared" si="20"/>
        <v>13</v>
      </c>
      <c r="AZ29" s="87">
        <v>6.9</v>
      </c>
      <c r="BA29" s="59">
        <f t="shared" si="30"/>
        <v>1.1231884057971013</v>
      </c>
      <c r="BB29" s="130">
        <v>1</v>
      </c>
      <c r="BC29" s="130">
        <v>3</v>
      </c>
      <c r="BD29" s="130" t="s">
        <v>111</v>
      </c>
      <c r="BE29" s="130" t="s">
        <v>98</v>
      </c>
      <c r="BF29" s="88">
        <f t="shared" si="31"/>
        <v>6.9</v>
      </c>
      <c r="BG29" s="135">
        <v>6.1</v>
      </c>
      <c r="BH29" s="31">
        <f t="shared" si="8"/>
        <v>1.2704918032786885</v>
      </c>
      <c r="BI29" s="31">
        <v>2</v>
      </c>
      <c r="BJ29" s="31">
        <v>3</v>
      </c>
      <c r="BK29" s="31" t="s">
        <v>96</v>
      </c>
      <c r="BL29" s="31" t="s">
        <v>98</v>
      </c>
      <c r="BM29" s="88">
        <f t="shared" si="22"/>
        <v>12.2</v>
      </c>
      <c r="BN29" s="87">
        <v>8.1999999999999993</v>
      </c>
      <c r="BO29" s="59">
        <f t="shared" si="28"/>
        <v>0.94512195121951226</v>
      </c>
      <c r="BP29" s="130">
        <v>1</v>
      </c>
      <c r="BQ29" s="130">
        <v>3</v>
      </c>
      <c r="BR29" s="130" t="s">
        <v>97</v>
      </c>
      <c r="BS29" s="130" t="s">
        <v>98</v>
      </c>
      <c r="BT29" s="88">
        <f t="shared" si="29"/>
        <v>8.1999999999999993</v>
      </c>
      <c r="BU29" s="87">
        <v>5.0999999999999996</v>
      </c>
      <c r="BV29" s="59">
        <f t="shared" si="10"/>
        <v>1.5196078431372551</v>
      </c>
      <c r="BW29" s="130">
        <v>1</v>
      </c>
      <c r="BX29" s="130">
        <v>3</v>
      </c>
      <c r="BY29" s="130" t="s">
        <v>111</v>
      </c>
      <c r="BZ29" s="130" t="s">
        <v>98</v>
      </c>
      <c r="CA29" s="88">
        <f t="shared" si="24"/>
        <v>5.0999999999999996</v>
      </c>
      <c r="CB29" s="143">
        <v>4.5999999999999996</v>
      </c>
      <c r="CC29" s="31">
        <f t="shared" si="11"/>
        <v>1.6847826086956523</v>
      </c>
      <c r="CD29" s="144">
        <v>1</v>
      </c>
      <c r="CE29" s="31">
        <v>3</v>
      </c>
      <c r="CF29" s="31" t="s">
        <v>97</v>
      </c>
      <c r="CG29" s="31" t="s">
        <v>98</v>
      </c>
      <c r="CH29" s="88">
        <f t="shared" si="25"/>
        <v>4.5999999999999996</v>
      </c>
      <c r="CI29" s="87">
        <v>6.5</v>
      </c>
      <c r="CJ29" s="59">
        <f t="shared" si="12"/>
        <v>1.1923076923076923</v>
      </c>
      <c r="CK29" s="130">
        <v>1</v>
      </c>
      <c r="CL29" s="130">
        <v>3</v>
      </c>
      <c r="CM29" s="130" t="s">
        <v>97</v>
      </c>
      <c r="CN29" s="130" t="s">
        <v>98</v>
      </c>
      <c r="CO29" s="88">
        <f t="shared" si="26"/>
        <v>6.5</v>
      </c>
      <c r="CP29" s="87">
        <v>4.9000000000000004</v>
      </c>
      <c r="CQ29" s="59">
        <f t="shared" si="13"/>
        <v>1.5816326530612244</v>
      </c>
      <c r="CR29" s="130">
        <v>1</v>
      </c>
      <c r="CS29" s="130">
        <v>3</v>
      </c>
      <c r="CT29" s="130" t="s">
        <v>111</v>
      </c>
      <c r="CU29" s="130" t="s">
        <v>98</v>
      </c>
      <c r="CV29" s="88">
        <f t="shared" si="27"/>
        <v>4.9000000000000004</v>
      </c>
      <c r="CW29" s="96"/>
    </row>
    <row r="30" spans="2:101">
      <c r="B30">
        <v>24</v>
      </c>
      <c r="C30" s="87">
        <v>5.8</v>
      </c>
      <c r="D30" s="59">
        <f t="shared" si="0"/>
        <v>1.3362068965517242</v>
      </c>
      <c r="E30" s="90">
        <v>1</v>
      </c>
      <c r="F30" s="130">
        <v>3</v>
      </c>
      <c r="G30" s="130" t="s">
        <v>97</v>
      </c>
      <c r="H30" s="130" t="s">
        <v>98</v>
      </c>
      <c r="I30" s="88">
        <f t="shared" si="14"/>
        <v>5.8</v>
      </c>
      <c r="J30" s="114">
        <v>5.7</v>
      </c>
      <c r="K30" s="168">
        <f t="shared" si="1"/>
        <v>1.3596491228070176</v>
      </c>
      <c r="L30" s="113">
        <v>1</v>
      </c>
      <c r="M30" s="113">
        <v>3</v>
      </c>
      <c r="N30" s="113" t="s">
        <v>97</v>
      </c>
      <c r="O30" s="113" t="s">
        <v>98</v>
      </c>
      <c r="P30" s="90">
        <f t="shared" si="15"/>
        <v>5.7</v>
      </c>
      <c r="Q30" s="135">
        <v>7.3</v>
      </c>
      <c r="R30" s="31">
        <f t="shared" si="2"/>
        <v>1.0616438356164384</v>
      </c>
      <c r="S30" s="31">
        <v>1</v>
      </c>
      <c r="T30" s="31">
        <v>3</v>
      </c>
      <c r="U30" s="31" t="s">
        <v>111</v>
      </c>
      <c r="V30" s="31" t="s">
        <v>98</v>
      </c>
      <c r="W30" s="88">
        <f t="shared" si="16"/>
        <v>7.3</v>
      </c>
      <c r="X30" s="87">
        <v>7.6</v>
      </c>
      <c r="Y30" s="59">
        <f t="shared" si="3"/>
        <v>1.0197368421052633</v>
      </c>
      <c r="Z30" s="130">
        <v>2</v>
      </c>
      <c r="AA30" s="130">
        <v>4</v>
      </c>
      <c r="AB30" s="130" t="s">
        <v>97</v>
      </c>
      <c r="AC30" s="130" t="s">
        <v>98</v>
      </c>
      <c r="AD30" s="88">
        <f t="shared" si="17"/>
        <v>15.2</v>
      </c>
      <c r="AE30" s="114">
        <v>9.1</v>
      </c>
      <c r="AF30" s="59">
        <f t="shared" si="4"/>
        <v>0.85164835164835173</v>
      </c>
      <c r="AG30" s="113">
        <v>2</v>
      </c>
      <c r="AH30" s="113">
        <v>4</v>
      </c>
      <c r="AI30" s="113" t="s">
        <v>96</v>
      </c>
      <c r="AJ30" s="113" t="s">
        <v>98</v>
      </c>
      <c r="AK30" s="88">
        <f t="shared" si="18"/>
        <v>18.2</v>
      </c>
      <c r="AL30" s="135">
        <v>4.7</v>
      </c>
      <c r="AM30" s="31">
        <f t="shared" si="5"/>
        <v>1.6489361702127658</v>
      </c>
      <c r="AN30" s="31">
        <v>1</v>
      </c>
      <c r="AO30" s="31">
        <v>3</v>
      </c>
      <c r="AP30" s="31" t="s">
        <v>97</v>
      </c>
      <c r="AQ30" s="31" t="s">
        <v>98</v>
      </c>
      <c r="AR30" s="88">
        <f t="shared" si="19"/>
        <v>4.7</v>
      </c>
      <c r="AS30" s="87">
        <v>9.1999999999999993</v>
      </c>
      <c r="AT30" s="59">
        <f t="shared" si="6"/>
        <v>0.84239130434782616</v>
      </c>
      <c r="AU30" s="130">
        <v>2</v>
      </c>
      <c r="AV30" s="130">
        <v>5</v>
      </c>
      <c r="AW30" s="130" t="s">
        <v>96</v>
      </c>
      <c r="AX30" s="130" t="s">
        <v>98</v>
      </c>
      <c r="AY30" s="88">
        <f t="shared" si="20"/>
        <v>18.399999999999999</v>
      </c>
      <c r="AZ30" s="87">
        <v>5.9</v>
      </c>
      <c r="BA30" s="59">
        <f t="shared" si="30"/>
        <v>1.3135593220338981</v>
      </c>
      <c r="BB30" s="130">
        <v>2</v>
      </c>
      <c r="BC30" s="130">
        <v>3</v>
      </c>
      <c r="BD30" s="130" t="s">
        <v>111</v>
      </c>
      <c r="BE30" s="130" t="s">
        <v>98</v>
      </c>
      <c r="BF30" s="88">
        <f t="shared" si="31"/>
        <v>11.8</v>
      </c>
      <c r="BG30" s="87"/>
      <c r="BH30" s="59" t="str">
        <f t="shared" si="8"/>
        <v/>
      </c>
      <c r="BI30" s="130"/>
      <c r="BJ30" s="130"/>
      <c r="BK30" s="130"/>
      <c r="BL30" s="130"/>
      <c r="BM30" s="88">
        <f t="shared" si="22"/>
        <v>0</v>
      </c>
      <c r="BN30" s="87">
        <v>6.9</v>
      </c>
      <c r="BO30" s="59">
        <f t="shared" si="28"/>
        <v>1.1231884057971013</v>
      </c>
      <c r="BP30" s="130">
        <v>4</v>
      </c>
      <c r="BQ30" s="130">
        <v>3</v>
      </c>
      <c r="BR30" s="130" t="s">
        <v>96</v>
      </c>
      <c r="BS30" s="130" t="s">
        <v>98</v>
      </c>
      <c r="BT30" s="88">
        <f t="shared" si="29"/>
        <v>27.6</v>
      </c>
      <c r="BU30" s="87">
        <v>6.7</v>
      </c>
      <c r="BV30" s="59">
        <f t="shared" si="10"/>
        <v>1.1567164179104477</v>
      </c>
      <c r="BW30" s="130">
        <v>1</v>
      </c>
      <c r="BX30" s="130">
        <v>3</v>
      </c>
      <c r="BY30" s="130" t="s">
        <v>111</v>
      </c>
      <c r="BZ30" s="130" t="s">
        <v>98</v>
      </c>
      <c r="CA30" s="88">
        <f t="shared" si="24"/>
        <v>6.7</v>
      </c>
      <c r="CB30" s="135">
        <v>6.2</v>
      </c>
      <c r="CC30" s="31">
        <f t="shared" si="11"/>
        <v>1.25</v>
      </c>
      <c r="CD30" s="144">
        <v>1</v>
      </c>
      <c r="CE30" s="31">
        <v>3</v>
      </c>
      <c r="CF30" s="31" t="s">
        <v>97</v>
      </c>
      <c r="CG30" s="31" t="s">
        <v>98</v>
      </c>
      <c r="CH30" s="88">
        <f t="shared" si="25"/>
        <v>6.2</v>
      </c>
      <c r="CI30" s="87">
        <v>5.5</v>
      </c>
      <c r="CJ30" s="59">
        <f t="shared" si="12"/>
        <v>1.4090909090909092</v>
      </c>
      <c r="CK30" s="130">
        <v>1</v>
      </c>
      <c r="CL30" s="130">
        <v>3</v>
      </c>
      <c r="CM30" s="130" t="s">
        <v>97</v>
      </c>
      <c r="CN30" s="130" t="s">
        <v>98</v>
      </c>
      <c r="CO30" s="88">
        <f t="shared" si="26"/>
        <v>5.5</v>
      </c>
      <c r="CP30" s="87">
        <v>6.7</v>
      </c>
      <c r="CQ30" s="59">
        <f t="shared" si="13"/>
        <v>1.1567164179104477</v>
      </c>
      <c r="CR30" s="130">
        <v>2</v>
      </c>
      <c r="CS30" s="130">
        <v>3</v>
      </c>
      <c r="CT30" s="130" t="s">
        <v>96</v>
      </c>
      <c r="CU30" s="130" t="s">
        <v>98</v>
      </c>
      <c r="CV30" s="88">
        <f t="shared" si="27"/>
        <v>13.4</v>
      </c>
      <c r="CW30" s="96"/>
    </row>
    <row r="31" spans="2:101">
      <c r="B31">
        <v>25</v>
      </c>
      <c r="C31" s="87"/>
      <c r="D31" s="59" t="str">
        <f t="shared" si="0"/>
        <v/>
      </c>
      <c r="E31" s="90"/>
      <c r="F31" s="130"/>
      <c r="G31" s="130"/>
      <c r="H31" s="130"/>
      <c r="I31" s="88">
        <f t="shared" si="14"/>
        <v>0</v>
      </c>
      <c r="J31" s="114">
        <v>4.2</v>
      </c>
      <c r="K31" s="168">
        <f t="shared" si="1"/>
        <v>1.8452380952380951</v>
      </c>
      <c r="L31" s="113">
        <v>1</v>
      </c>
      <c r="M31" s="113">
        <v>3</v>
      </c>
      <c r="N31" s="113" t="s">
        <v>111</v>
      </c>
      <c r="O31" s="113" t="s">
        <v>98</v>
      </c>
      <c r="P31" s="90">
        <f t="shared" si="15"/>
        <v>4.2</v>
      </c>
      <c r="Q31" s="135">
        <v>8.4</v>
      </c>
      <c r="R31" s="31">
        <f t="shared" si="2"/>
        <v>0.92261904761904756</v>
      </c>
      <c r="S31" s="31">
        <v>4</v>
      </c>
      <c r="T31" s="31">
        <v>5</v>
      </c>
      <c r="U31" s="31" t="s">
        <v>96</v>
      </c>
      <c r="V31" s="31" t="s">
        <v>98</v>
      </c>
      <c r="W31" s="88">
        <f t="shared" si="16"/>
        <v>33.6</v>
      </c>
      <c r="X31" s="87">
        <v>5.5</v>
      </c>
      <c r="Y31" s="59">
        <f t="shared" si="3"/>
        <v>1.4090909090909092</v>
      </c>
      <c r="Z31" s="130">
        <v>1</v>
      </c>
      <c r="AA31" s="130">
        <v>3</v>
      </c>
      <c r="AB31" s="130" t="s">
        <v>97</v>
      </c>
      <c r="AC31" s="130" t="s">
        <v>77</v>
      </c>
      <c r="AD31" s="88">
        <f t="shared" si="17"/>
        <v>5.5</v>
      </c>
      <c r="AE31" s="114">
        <v>4.9000000000000004</v>
      </c>
      <c r="AF31" s="59">
        <f t="shared" si="4"/>
        <v>1.5816326530612244</v>
      </c>
      <c r="AG31" s="113">
        <v>2</v>
      </c>
      <c r="AH31" s="113">
        <v>3</v>
      </c>
      <c r="AI31" s="113" t="s">
        <v>111</v>
      </c>
      <c r="AJ31" s="113" t="s">
        <v>98</v>
      </c>
      <c r="AK31" s="88">
        <f t="shared" si="18"/>
        <v>9.8000000000000007</v>
      </c>
      <c r="AL31" s="135">
        <v>5.9</v>
      </c>
      <c r="AM31" s="31">
        <f t="shared" si="5"/>
        <v>1.3135593220338981</v>
      </c>
      <c r="AN31" s="31">
        <v>1</v>
      </c>
      <c r="AO31" s="31">
        <v>3</v>
      </c>
      <c r="AP31" s="31" t="s">
        <v>97</v>
      </c>
      <c r="AQ31" s="31" t="s">
        <v>98</v>
      </c>
      <c r="AR31" s="88">
        <f t="shared" si="19"/>
        <v>5.9</v>
      </c>
      <c r="AS31" s="87">
        <v>6.6</v>
      </c>
      <c r="AT31" s="59">
        <f t="shared" si="6"/>
        <v>1.1742424242424243</v>
      </c>
      <c r="AU31" s="130">
        <v>1</v>
      </c>
      <c r="AV31" s="130">
        <v>3</v>
      </c>
      <c r="AW31" s="130" t="s">
        <v>97</v>
      </c>
      <c r="AX31" s="130" t="s">
        <v>98</v>
      </c>
      <c r="AY31" s="88">
        <f t="shared" si="20"/>
        <v>6.6</v>
      </c>
      <c r="AZ31" s="87">
        <v>5.6</v>
      </c>
      <c r="BA31" s="59">
        <f t="shared" si="30"/>
        <v>1.3839285714285716</v>
      </c>
      <c r="BB31" s="130">
        <v>1</v>
      </c>
      <c r="BC31" s="130">
        <v>3</v>
      </c>
      <c r="BD31" s="130" t="s">
        <v>97</v>
      </c>
      <c r="BE31" s="130" t="s">
        <v>98</v>
      </c>
      <c r="BF31" s="88">
        <f t="shared" si="31"/>
        <v>5.6</v>
      </c>
      <c r="BG31" s="87"/>
      <c r="BH31" s="59" t="str">
        <f t="shared" si="8"/>
        <v/>
      </c>
      <c r="BI31" s="130"/>
      <c r="BJ31" s="130"/>
      <c r="BK31" s="130"/>
      <c r="BL31" s="130"/>
      <c r="BM31" s="88">
        <f t="shared" si="22"/>
        <v>0</v>
      </c>
      <c r="BN31" s="87">
        <v>8.6999999999999993</v>
      </c>
      <c r="BO31" s="59">
        <f t="shared" si="28"/>
        <v>0.8908045977011495</v>
      </c>
      <c r="BP31" s="130">
        <v>3</v>
      </c>
      <c r="BQ31" s="130">
        <v>2</v>
      </c>
      <c r="BR31" s="130" t="s">
        <v>97</v>
      </c>
      <c r="BS31" s="130" t="s">
        <v>98</v>
      </c>
      <c r="BT31" s="88">
        <f t="shared" si="29"/>
        <v>26.099999999999998</v>
      </c>
      <c r="BU31" s="87">
        <v>6</v>
      </c>
      <c r="BV31" s="59">
        <f t="shared" si="10"/>
        <v>1.2916666666666667</v>
      </c>
      <c r="BW31" s="130">
        <v>1</v>
      </c>
      <c r="BX31" s="130">
        <v>3</v>
      </c>
      <c r="BY31" s="130" t="s">
        <v>111</v>
      </c>
      <c r="BZ31" s="130" t="s">
        <v>98</v>
      </c>
      <c r="CA31" s="88">
        <f t="shared" si="24"/>
        <v>6</v>
      </c>
      <c r="CB31" s="135">
        <v>5.9</v>
      </c>
      <c r="CC31" s="31">
        <f t="shared" si="11"/>
        <v>1.3135593220338981</v>
      </c>
      <c r="CD31" s="144">
        <v>2</v>
      </c>
      <c r="CE31" s="31">
        <v>3</v>
      </c>
      <c r="CF31" s="31" t="s">
        <v>97</v>
      </c>
      <c r="CG31" s="31" t="s">
        <v>98</v>
      </c>
      <c r="CH31" s="88">
        <f t="shared" si="25"/>
        <v>11.8</v>
      </c>
      <c r="CI31" s="87">
        <v>7.1</v>
      </c>
      <c r="CJ31" s="59">
        <f t="shared" si="12"/>
        <v>1.091549295774648</v>
      </c>
      <c r="CK31" s="130">
        <v>2</v>
      </c>
      <c r="CL31" s="130">
        <v>4</v>
      </c>
      <c r="CM31" s="130" t="s">
        <v>97</v>
      </c>
      <c r="CN31" s="130" t="s">
        <v>98</v>
      </c>
      <c r="CO31" s="88">
        <f t="shared" si="26"/>
        <v>14.2</v>
      </c>
      <c r="CP31" s="87">
        <v>10.1</v>
      </c>
      <c r="CQ31" s="59">
        <f t="shared" si="13"/>
        <v>0.76732673267326734</v>
      </c>
      <c r="CR31" s="130">
        <v>2</v>
      </c>
      <c r="CS31" s="130">
        <v>3</v>
      </c>
      <c r="CT31" s="130" t="s">
        <v>96</v>
      </c>
      <c r="CU31" s="130" t="s">
        <v>98</v>
      </c>
      <c r="CV31" s="88">
        <f t="shared" si="27"/>
        <v>20.2</v>
      </c>
      <c r="CW31" s="96"/>
    </row>
    <row r="32" spans="2:101">
      <c r="B32">
        <v>26</v>
      </c>
      <c r="C32" s="87"/>
      <c r="D32" s="59" t="str">
        <f t="shared" si="0"/>
        <v/>
      </c>
      <c r="E32" s="90"/>
      <c r="F32" s="130"/>
      <c r="G32" s="130"/>
      <c r="H32" s="130"/>
      <c r="I32" s="88">
        <f t="shared" si="14"/>
        <v>0</v>
      </c>
      <c r="J32" s="114">
        <v>4.7</v>
      </c>
      <c r="K32" s="168">
        <f t="shared" si="1"/>
        <v>1.6489361702127658</v>
      </c>
      <c r="L32" s="113">
        <v>1</v>
      </c>
      <c r="M32" s="113">
        <v>3</v>
      </c>
      <c r="N32" s="113" t="s">
        <v>97</v>
      </c>
      <c r="O32" s="113" t="s">
        <v>98</v>
      </c>
      <c r="P32" s="90">
        <f t="shared" si="15"/>
        <v>4.7</v>
      </c>
      <c r="Q32" s="135">
        <v>5.9</v>
      </c>
      <c r="R32" s="31">
        <f t="shared" si="2"/>
        <v>1.3135593220338981</v>
      </c>
      <c r="S32" s="31">
        <v>1</v>
      </c>
      <c r="T32" s="31">
        <v>3</v>
      </c>
      <c r="U32" s="31" t="s">
        <v>111</v>
      </c>
      <c r="V32" s="31" t="s">
        <v>98</v>
      </c>
      <c r="W32" s="88">
        <f t="shared" si="16"/>
        <v>5.9</v>
      </c>
      <c r="X32" s="87">
        <v>6.8</v>
      </c>
      <c r="Y32" s="59">
        <f t="shared" si="3"/>
        <v>1.1397058823529411</v>
      </c>
      <c r="Z32" s="130">
        <v>2</v>
      </c>
      <c r="AA32" s="130">
        <v>3</v>
      </c>
      <c r="AB32" s="130" t="s">
        <v>96</v>
      </c>
      <c r="AC32" s="130" t="s">
        <v>98</v>
      </c>
      <c r="AD32" s="88">
        <f t="shared" si="17"/>
        <v>13.6</v>
      </c>
      <c r="AE32" s="114">
        <v>5.4</v>
      </c>
      <c r="AF32" s="59">
        <f t="shared" si="4"/>
        <v>1.4351851851851851</v>
      </c>
      <c r="AG32" s="113">
        <v>1</v>
      </c>
      <c r="AH32" s="113">
        <v>4</v>
      </c>
      <c r="AI32" s="113" t="s">
        <v>97</v>
      </c>
      <c r="AJ32" s="113" t="s">
        <v>98</v>
      </c>
      <c r="AK32" s="88">
        <f t="shared" si="18"/>
        <v>5.4</v>
      </c>
      <c r="AL32" s="135">
        <v>5.7</v>
      </c>
      <c r="AM32" s="31">
        <f t="shared" si="5"/>
        <v>1.3596491228070176</v>
      </c>
      <c r="AN32" s="31">
        <v>1</v>
      </c>
      <c r="AO32" s="31">
        <v>3</v>
      </c>
      <c r="AP32" s="31" t="s">
        <v>97</v>
      </c>
      <c r="AQ32" s="31" t="s">
        <v>98</v>
      </c>
      <c r="AR32" s="88">
        <f t="shared" si="19"/>
        <v>5.7</v>
      </c>
      <c r="AS32" s="87">
        <v>7.9</v>
      </c>
      <c r="AT32" s="59">
        <f t="shared" si="6"/>
        <v>0.98101265822784811</v>
      </c>
      <c r="AU32" s="130">
        <v>4</v>
      </c>
      <c r="AV32" s="130">
        <v>3</v>
      </c>
      <c r="AW32" s="130" t="s">
        <v>96</v>
      </c>
      <c r="AX32" s="130" t="s">
        <v>98</v>
      </c>
      <c r="AY32" s="88">
        <f t="shared" si="20"/>
        <v>31.6</v>
      </c>
      <c r="AZ32" s="87">
        <v>4.7</v>
      </c>
      <c r="BA32" s="59">
        <f t="shared" si="30"/>
        <v>1.6489361702127658</v>
      </c>
      <c r="BB32" s="130">
        <v>1</v>
      </c>
      <c r="BC32" s="130">
        <v>3</v>
      </c>
      <c r="BD32" s="130" t="s">
        <v>97</v>
      </c>
      <c r="BE32" s="130" t="s">
        <v>98</v>
      </c>
      <c r="BF32" s="88">
        <f t="shared" si="31"/>
        <v>4.7</v>
      </c>
      <c r="BG32" s="87"/>
      <c r="BH32" s="59" t="str">
        <f t="shared" si="8"/>
        <v/>
      </c>
      <c r="BI32" s="130"/>
      <c r="BJ32" s="130"/>
      <c r="BK32" s="130"/>
      <c r="BL32" s="130"/>
      <c r="BM32" s="88">
        <f t="shared" si="22"/>
        <v>0</v>
      </c>
      <c r="BN32" s="87">
        <v>6.2</v>
      </c>
      <c r="BO32" s="59">
        <f t="shared" si="28"/>
        <v>1.25</v>
      </c>
      <c r="BP32" s="130">
        <v>1</v>
      </c>
      <c r="BQ32" s="130">
        <v>3</v>
      </c>
      <c r="BR32" s="130" t="s">
        <v>97</v>
      </c>
      <c r="BS32" s="130" t="s">
        <v>98</v>
      </c>
      <c r="BT32" s="88">
        <f t="shared" si="29"/>
        <v>6.2</v>
      </c>
      <c r="BU32" s="87">
        <v>5.5</v>
      </c>
      <c r="BV32" s="59">
        <f t="shared" si="10"/>
        <v>1.4090909090909092</v>
      </c>
      <c r="BW32" s="130">
        <v>1</v>
      </c>
      <c r="BX32" s="130">
        <v>3</v>
      </c>
      <c r="BY32" s="130" t="s">
        <v>111</v>
      </c>
      <c r="BZ32" s="130" t="s">
        <v>98</v>
      </c>
      <c r="CA32" s="88">
        <f t="shared" si="24"/>
        <v>5.5</v>
      </c>
      <c r="CB32" s="135"/>
      <c r="CC32" s="59"/>
      <c r="CD32" s="144"/>
      <c r="CE32" s="31"/>
      <c r="CF32" s="31"/>
      <c r="CG32" s="31"/>
      <c r="CH32" s="88">
        <f t="shared" si="25"/>
        <v>0</v>
      </c>
      <c r="CI32" s="87">
        <v>7</v>
      </c>
      <c r="CJ32" s="59">
        <f t="shared" si="12"/>
        <v>1.1071428571428572</v>
      </c>
      <c r="CK32" s="130">
        <v>4</v>
      </c>
      <c r="CL32" s="130">
        <v>3</v>
      </c>
      <c r="CM32" s="130" t="s">
        <v>96</v>
      </c>
      <c r="CN32" s="130" t="s">
        <v>98</v>
      </c>
      <c r="CO32" s="88">
        <f t="shared" si="26"/>
        <v>28</v>
      </c>
      <c r="CP32" s="87">
        <v>6.8</v>
      </c>
      <c r="CQ32" s="59">
        <f t="shared" si="13"/>
        <v>1.1397058823529411</v>
      </c>
      <c r="CR32" s="130">
        <v>1</v>
      </c>
      <c r="CS32" s="130">
        <v>3</v>
      </c>
      <c r="CT32" s="130" t="s">
        <v>111</v>
      </c>
      <c r="CU32" s="130" t="s">
        <v>98</v>
      </c>
      <c r="CV32" s="88">
        <f t="shared" si="27"/>
        <v>6.8</v>
      </c>
      <c r="CW32" s="96"/>
    </row>
    <row r="33" spans="2:101">
      <c r="B33">
        <v>27</v>
      </c>
      <c r="C33" s="87"/>
      <c r="D33" s="59" t="str">
        <f t="shared" si="0"/>
        <v/>
      </c>
      <c r="E33" s="90"/>
      <c r="F33" s="130"/>
      <c r="G33" s="130"/>
      <c r="H33" s="130"/>
      <c r="I33" s="88">
        <f t="shared" si="14"/>
        <v>0</v>
      </c>
      <c r="J33" s="114">
        <v>5.3</v>
      </c>
      <c r="K33" s="168">
        <f t="shared" si="1"/>
        <v>1.4622641509433962</v>
      </c>
      <c r="L33" s="113">
        <v>2</v>
      </c>
      <c r="M33" s="113">
        <v>5</v>
      </c>
      <c r="N33" s="113" t="s">
        <v>97</v>
      </c>
      <c r="O33" s="113" t="s">
        <v>98</v>
      </c>
      <c r="P33" s="90">
        <f t="shared" si="15"/>
        <v>10.6</v>
      </c>
      <c r="Q33" s="135">
        <v>5.0999999999999996</v>
      </c>
      <c r="R33" s="31">
        <f t="shared" si="2"/>
        <v>1.5196078431372551</v>
      </c>
      <c r="S33" s="31">
        <v>1</v>
      </c>
      <c r="T33" s="31">
        <v>3</v>
      </c>
      <c r="U33" s="31" t="s">
        <v>97</v>
      </c>
      <c r="V33" s="31" t="s">
        <v>98</v>
      </c>
      <c r="W33" s="88">
        <f t="shared" si="16"/>
        <v>5.0999999999999996</v>
      </c>
      <c r="X33" s="87">
        <v>6.2</v>
      </c>
      <c r="Y33" s="59">
        <f t="shared" si="3"/>
        <v>1.25</v>
      </c>
      <c r="Z33" s="130">
        <v>2</v>
      </c>
      <c r="AA33" s="130">
        <v>3</v>
      </c>
      <c r="AB33" s="130" t="s">
        <v>96</v>
      </c>
      <c r="AC33" s="130" t="s">
        <v>98</v>
      </c>
      <c r="AD33" s="88">
        <f t="shared" si="17"/>
        <v>12.4</v>
      </c>
      <c r="AE33" s="114">
        <v>4.5</v>
      </c>
      <c r="AF33" s="59">
        <f t="shared" si="4"/>
        <v>1.7222222222222223</v>
      </c>
      <c r="AG33" s="113">
        <v>1</v>
      </c>
      <c r="AH33" s="113">
        <v>3</v>
      </c>
      <c r="AI33" s="113" t="s">
        <v>111</v>
      </c>
      <c r="AJ33" s="113" t="s">
        <v>98</v>
      </c>
      <c r="AK33" s="88">
        <f t="shared" si="18"/>
        <v>4.5</v>
      </c>
      <c r="AL33" s="135">
        <v>6.3</v>
      </c>
      <c r="AM33" s="31">
        <f t="shared" si="5"/>
        <v>1.2301587301587302</v>
      </c>
      <c r="AN33" s="31">
        <v>1</v>
      </c>
      <c r="AO33" s="31">
        <v>3</v>
      </c>
      <c r="AP33" s="31" t="s">
        <v>97</v>
      </c>
      <c r="AQ33" s="31" t="s">
        <v>98</v>
      </c>
      <c r="AR33" s="88">
        <f t="shared" si="19"/>
        <v>6.3</v>
      </c>
      <c r="AS33" s="87">
        <v>6.9</v>
      </c>
      <c r="AT33" s="59">
        <f t="shared" si="6"/>
        <v>1.1231884057971013</v>
      </c>
      <c r="AU33" s="130">
        <v>38</v>
      </c>
      <c r="AV33" s="130">
        <v>5</v>
      </c>
      <c r="AW33" s="130" t="s">
        <v>96</v>
      </c>
      <c r="AX33" s="130" t="s">
        <v>98</v>
      </c>
      <c r="AY33" s="88">
        <f t="shared" si="20"/>
        <v>262.2</v>
      </c>
      <c r="AZ33" s="87">
        <v>5</v>
      </c>
      <c r="BA33" s="59">
        <f t="shared" si="30"/>
        <v>1.55</v>
      </c>
      <c r="BB33" s="130">
        <v>2</v>
      </c>
      <c r="BC33" s="130">
        <v>3</v>
      </c>
      <c r="BD33" s="130" t="s">
        <v>97</v>
      </c>
      <c r="BE33" s="130" t="s">
        <v>98</v>
      </c>
      <c r="BF33" s="88">
        <f t="shared" si="31"/>
        <v>10</v>
      </c>
      <c r="BG33" s="87"/>
      <c r="BH33" s="59" t="str">
        <f t="shared" si="8"/>
        <v/>
      </c>
      <c r="BI33" s="130"/>
      <c r="BJ33" s="130"/>
      <c r="BK33" s="130"/>
      <c r="BL33" s="130"/>
      <c r="BM33" s="88">
        <f t="shared" si="22"/>
        <v>0</v>
      </c>
      <c r="BN33" s="87">
        <v>20</v>
      </c>
      <c r="BO33" s="59">
        <f t="shared" si="28"/>
        <v>0.38750000000000001</v>
      </c>
      <c r="BP33" s="130">
        <v>2</v>
      </c>
      <c r="BQ33" s="130">
        <v>3</v>
      </c>
      <c r="BR33" s="130" t="s">
        <v>96</v>
      </c>
      <c r="BS33" s="130" t="s">
        <v>98</v>
      </c>
      <c r="BT33" s="88">
        <f t="shared" si="29"/>
        <v>40</v>
      </c>
      <c r="BU33" s="87">
        <v>7.6</v>
      </c>
      <c r="BV33" s="59">
        <f t="shared" si="10"/>
        <v>1.0197368421052633</v>
      </c>
      <c r="BW33" s="130">
        <v>6</v>
      </c>
      <c r="BX33" s="130">
        <v>3</v>
      </c>
      <c r="BY33" s="130" t="s">
        <v>96</v>
      </c>
      <c r="BZ33" s="130" t="s">
        <v>98</v>
      </c>
      <c r="CA33" s="88">
        <f t="shared" si="24"/>
        <v>45.599999999999994</v>
      </c>
      <c r="CB33" s="87"/>
      <c r="CC33" s="59" t="str">
        <f t="shared" ref="CC33:CC64" si="32">IF(CB33&gt;0,7.75/CB33,"")</f>
        <v/>
      </c>
      <c r="CD33" s="130"/>
      <c r="CE33" s="130"/>
      <c r="CF33" s="130"/>
      <c r="CG33" s="130"/>
      <c r="CH33" s="88">
        <f t="shared" si="25"/>
        <v>0</v>
      </c>
      <c r="CI33" s="87">
        <v>5.7</v>
      </c>
      <c r="CJ33" s="59">
        <f t="shared" si="12"/>
        <v>1.3596491228070176</v>
      </c>
      <c r="CK33" s="130">
        <v>1</v>
      </c>
      <c r="CL33" s="130">
        <v>3</v>
      </c>
      <c r="CM33" s="130" t="s">
        <v>111</v>
      </c>
      <c r="CN33" s="130" t="s">
        <v>98</v>
      </c>
      <c r="CO33" s="88">
        <f t="shared" si="26"/>
        <v>5.7</v>
      </c>
      <c r="CP33" s="87">
        <v>6.5</v>
      </c>
      <c r="CQ33" s="59">
        <f t="shared" si="13"/>
        <v>1.1923076923076923</v>
      </c>
      <c r="CR33" s="130">
        <v>2</v>
      </c>
      <c r="CS33" s="130">
        <v>4</v>
      </c>
      <c r="CT33" s="130" t="s">
        <v>97</v>
      </c>
      <c r="CU33" s="130" t="s">
        <v>98</v>
      </c>
      <c r="CV33" s="88">
        <f t="shared" si="27"/>
        <v>13</v>
      </c>
      <c r="CW33" s="96"/>
    </row>
    <row r="34" spans="2:101">
      <c r="B34">
        <v>28</v>
      </c>
      <c r="C34" s="87"/>
      <c r="D34" s="59" t="str">
        <f t="shared" si="0"/>
        <v/>
      </c>
      <c r="E34" s="90"/>
      <c r="F34" s="130"/>
      <c r="G34" s="130"/>
      <c r="H34" s="130"/>
      <c r="I34" s="88">
        <f t="shared" si="14"/>
        <v>0</v>
      </c>
      <c r="J34" s="114">
        <v>5.6</v>
      </c>
      <c r="K34" s="168">
        <f t="shared" si="1"/>
        <v>1.3839285714285716</v>
      </c>
      <c r="L34" s="113">
        <v>1</v>
      </c>
      <c r="M34" s="113">
        <v>3</v>
      </c>
      <c r="N34" s="113" t="s">
        <v>97</v>
      </c>
      <c r="O34" s="113" t="s">
        <v>98</v>
      </c>
      <c r="P34" s="90">
        <f t="shared" si="15"/>
        <v>5.6</v>
      </c>
      <c r="Q34" s="135">
        <v>5.6</v>
      </c>
      <c r="R34" s="31">
        <f t="shared" si="2"/>
        <v>1.3839285714285716</v>
      </c>
      <c r="S34" s="31">
        <v>1</v>
      </c>
      <c r="T34" s="31">
        <v>3</v>
      </c>
      <c r="U34" s="31" t="s">
        <v>97</v>
      </c>
      <c r="V34" s="31" t="s">
        <v>98</v>
      </c>
      <c r="W34" s="88">
        <f t="shared" si="16"/>
        <v>5.6</v>
      </c>
      <c r="X34" s="87">
        <v>8.6999999999999993</v>
      </c>
      <c r="Y34" s="59">
        <f t="shared" si="3"/>
        <v>0.8908045977011495</v>
      </c>
      <c r="Z34" s="130">
        <v>2</v>
      </c>
      <c r="AA34" s="130">
        <v>3</v>
      </c>
      <c r="AB34" s="130" t="s">
        <v>96</v>
      </c>
      <c r="AC34" s="130" t="s">
        <v>98</v>
      </c>
      <c r="AD34" s="88">
        <f t="shared" si="17"/>
        <v>17.399999999999999</v>
      </c>
      <c r="AE34" s="114">
        <v>7.6</v>
      </c>
      <c r="AF34" s="59">
        <f t="shared" si="4"/>
        <v>1.0197368421052633</v>
      </c>
      <c r="AG34" s="113">
        <v>2</v>
      </c>
      <c r="AH34" s="113">
        <v>3</v>
      </c>
      <c r="AI34" s="113" t="s">
        <v>96</v>
      </c>
      <c r="AJ34" s="113" t="s">
        <v>98</v>
      </c>
      <c r="AK34" s="88">
        <f t="shared" si="18"/>
        <v>15.2</v>
      </c>
      <c r="AL34" s="135">
        <v>5.7</v>
      </c>
      <c r="AM34" s="31">
        <f t="shared" si="5"/>
        <v>1.3596491228070176</v>
      </c>
      <c r="AN34" s="31">
        <v>1</v>
      </c>
      <c r="AO34" s="31">
        <v>3</v>
      </c>
      <c r="AP34" s="31" t="s">
        <v>97</v>
      </c>
      <c r="AQ34" s="31" t="s">
        <v>98</v>
      </c>
      <c r="AR34" s="88">
        <f t="shared" si="19"/>
        <v>5.7</v>
      </c>
      <c r="AS34" s="87">
        <v>5.9</v>
      </c>
      <c r="AT34" s="59">
        <f t="shared" si="6"/>
        <v>1.3135593220338981</v>
      </c>
      <c r="AU34" s="130">
        <v>2</v>
      </c>
      <c r="AV34" s="130">
        <v>3</v>
      </c>
      <c r="AW34" s="130" t="s">
        <v>111</v>
      </c>
      <c r="AX34" s="130" t="s">
        <v>98</v>
      </c>
      <c r="AY34" s="88">
        <f t="shared" si="20"/>
        <v>11.8</v>
      </c>
      <c r="AZ34" s="87">
        <v>5.7</v>
      </c>
      <c r="BA34" s="59">
        <f t="shared" si="30"/>
        <v>1.3596491228070176</v>
      </c>
      <c r="BB34" s="130">
        <v>3</v>
      </c>
      <c r="BC34" s="130">
        <v>4</v>
      </c>
      <c r="BD34" s="130" t="s">
        <v>97</v>
      </c>
      <c r="BE34" s="130" t="s">
        <v>98</v>
      </c>
      <c r="BF34" s="88">
        <f t="shared" si="31"/>
        <v>17.100000000000001</v>
      </c>
      <c r="BG34" s="87"/>
      <c r="BH34" s="59" t="str">
        <f t="shared" si="8"/>
        <v/>
      </c>
      <c r="BI34" s="130"/>
      <c r="BJ34" s="130"/>
      <c r="BK34" s="130"/>
      <c r="BL34" s="130"/>
      <c r="BM34" s="88">
        <f t="shared" si="22"/>
        <v>0</v>
      </c>
      <c r="BN34" s="87">
        <v>12</v>
      </c>
      <c r="BO34" s="59">
        <f t="shared" si="28"/>
        <v>0.64583333333333337</v>
      </c>
      <c r="BP34" s="130">
        <v>2</v>
      </c>
      <c r="BQ34" s="130">
        <v>3</v>
      </c>
      <c r="BR34" s="130" t="s">
        <v>96</v>
      </c>
      <c r="BS34" s="130" t="s">
        <v>98</v>
      </c>
      <c r="BT34" s="88">
        <f t="shared" si="29"/>
        <v>24</v>
      </c>
      <c r="BU34" s="87">
        <v>5.8</v>
      </c>
      <c r="BV34" s="59">
        <f t="shared" si="10"/>
        <v>1.3362068965517242</v>
      </c>
      <c r="BW34" s="130">
        <v>1</v>
      </c>
      <c r="BX34" s="130">
        <v>3</v>
      </c>
      <c r="BY34" s="130" t="s">
        <v>97</v>
      </c>
      <c r="BZ34" s="130" t="s">
        <v>98</v>
      </c>
      <c r="CA34" s="88">
        <f t="shared" si="24"/>
        <v>5.8</v>
      </c>
      <c r="CB34" s="87"/>
      <c r="CC34" s="59" t="str">
        <f t="shared" si="32"/>
        <v/>
      </c>
      <c r="CD34" s="130"/>
      <c r="CE34" s="130"/>
      <c r="CF34" s="130"/>
      <c r="CG34" s="130"/>
      <c r="CH34" s="88">
        <f t="shared" si="25"/>
        <v>0</v>
      </c>
      <c r="CI34" s="87">
        <v>6.7</v>
      </c>
      <c r="CJ34" s="59">
        <f t="shared" si="12"/>
        <v>1.1567164179104477</v>
      </c>
      <c r="CK34" s="130">
        <v>2</v>
      </c>
      <c r="CL34" s="130">
        <v>3</v>
      </c>
      <c r="CM34" s="130" t="s">
        <v>96</v>
      </c>
      <c r="CN34" s="130" t="s">
        <v>98</v>
      </c>
      <c r="CO34" s="88">
        <f t="shared" si="26"/>
        <v>13.4</v>
      </c>
      <c r="CP34" s="87">
        <v>7.4</v>
      </c>
      <c r="CQ34" s="59">
        <f t="shared" si="13"/>
        <v>1.0472972972972971</v>
      </c>
      <c r="CR34" s="130">
        <v>1</v>
      </c>
      <c r="CS34" s="130">
        <v>3</v>
      </c>
      <c r="CT34" s="130" t="s">
        <v>96</v>
      </c>
      <c r="CU34" s="130" t="s">
        <v>98</v>
      </c>
      <c r="CV34" s="88">
        <f t="shared" si="27"/>
        <v>7.4</v>
      </c>
      <c r="CW34" s="96"/>
    </row>
    <row r="35" spans="2:101">
      <c r="B35">
        <v>29</v>
      </c>
      <c r="C35" s="87"/>
      <c r="D35" s="59" t="str">
        <f t="shared" si="0"/>
        <v/>
      </c>
      <c r="E35" s="90"/>
      <c r="F35" s="130"/>
      <c r="G35" s="130"/>
      <c r="H35" s="130"/>
      <c r="I35" s="88">
        <f t="shared" si="14"/>
        <v>0</v>
      </c>
      <c r="J35" s="114">
        <v>6.8</v>
      </c>
      <c r="K35" s="168">
        <f t="shared" si="1"/>
        <v>1.1397058823529411</v>
      </c>
      <c r="L35" s="113">
        <v>1</v>
      </c>
      <c r="M35" s="113">
        <v>4</v>
      </c>
      <c r="N35" s="113" t="s">
        <v>97</v>
      </c>
      <c r="O35" s="113" t="s">
        <v>99</v>
      </c>
      <c r="P35" s="90">
        <f t="shared" si="15"/>
        <v>6.8</v>
      </c>
      <c r="Q35" s="135">
        <v>6.6</v>
      </c>
      <c r="R35" s="31">
        <f t="shared" si="2"/>
        <v>1.1742424242424243</v>
      </c>
      <c r="S35" s="31">
        <v>1</v>
      </c>
      <c r="T35" s="31">
        <v>3</v>
      </c>
      <c r="U35" s="31" t="s">
        <v>97</v>
      </c>
      <c r="V35" s="31" t="s">
        <v>98</v>
      </c>
      <c r="W35" s="88">
        <f t="shared" si="16"/>
        <v>6.6</v>
      </c>
      <c r="X35" s="87">
        <v>4.8</v>
      </c>
      <c r="Y35" s="59">
        <f t="shared" si="3"/>
        <v>1.6145833333333335</v>
      </c>
      <c r="Z35" s="130">
        <v>1</v>
      </c>
      <c r="AA35" s="130">
        <v>3</v>
      </c>
      <c r="AB35" s="130" t="s">
        <v>97</v>
      </c>
      <c r="AC35" s="130" t="s">
        <v>77</v>
      </c>
      <c r="AD35" s="88">
        <f t="shared" si="17"/>
        <v>4.8</v>
      </c>
      <c r="AE35" s="114">
        <v>4.0999999999999996</v>
      </c>
      <c r="AF35" s="59">
        <f t="shared" si="4"/>
        <v>1.8902439024390245</v>
      </c>
      <c r="AG35" s="113">
        <v>1</v>
      </c>
      <c r="AH35" s="113">
        <v>3</v>
      </c>
      <c r="AI35" s="113" t="s">
        <v>97</v>
      </c>
      <c r="AJ35" s="113" t="s">
        <v>99</v>
      </c>
      <c r="AK35" s="88">
        <f t="shared" si="18"/>
        <v>4.0999999999999996</v>
      </c>
      <c r="AL35" s="135">
        <v>8.1</v>
      </c>
      <c r="AM35" s="31">
        <f t="shared" si="5"/>
        <v>0.95679012345679015</v>
      </c>
      <c r="AN35" s="31">
        <v>2</v>
      </c>
      <c r="AO35" s="31">
        <v>3</v>
      </c>
      <c r="AP35" s="31" t="s">
        <v>96</v>
      </c>
      <c r="AQ35" s="31" t="s">
        <v>98</v>
      </c>
      <c r="AR35" s="88">
        <f t="shared" si="19"/>
        <v>16.2</v>
      </c>
      <c r="AS35" s="87">
        <v>5.6</v>
      </c>
      <c r="AT35" s="59">
        <f t="shared" si="6"/>
        <v>1.3839285714285716</v>
      </c>
      <c r="AU35" s="130">
        <v>1</v>
      </c>
      <c r="AV35" s="130">
        <v>4</v>
      </c>
      <c r="AW35" s="130" t="s">
        <v>97</v>
      </c>
      <c r="AX35" s="130" t="s">
        <v>98</v>
      </c>
      <c r="AY35" s="88">
        <f t="shared" si="20"/>
        <v>5.6</v>
      </c>
      <c r="AZ35" s="87">
        <v>5.6</v>
      </c>
      <c r="BA35" s="59">
        <f t="shared" si="30"/>
        <v>1.3839285714285716</v>
      </c>
      <c r="BB35" s="130">
        <v>2</v>
      </c>
      <c r="BC35" s="130">
        <v>3</v>
      </c>
      <c r="BD35" s="130" t="s">
        <v>111</v>
      </c>
      <c r="BE35" s="130" t="s">
        <v>98</v>
      </c>
      <c r="BF35" s="88">
        <f t="shared" si="31"/>
        <v>11.2</v>
      </c>
      <c r="BG35" s="87"/>
      <c r="BH35" s="59" t="str">
        <f t="shared" si="8"/>
        <v/>
      </c>
      <c r="BI35" s="130"/>
      <c r="BJ35" s="130"/>
      <c r="BK35" s="130"/>
      <c r="BL35" s="130"/>
      <c r="BM35" s="88">
        <f t="shared" si="22"/>
        <v>0</v>
      </c>
      <c r="BN35" s="87">
        <v>10</v>
      </c>
      <c r="BO35" s="59">
        <f t="shared" si="28"/>
        <v>0.77500000000000002</v>
      </c>
      <c r="BP35" s="130">
        <v>1</v>
      </c>
      <c r="BQ35" s="130">
        <v>3</v>
      </c>
      <c r="BR35" s="130" t="s">
        <v>96</v>
      </c>
      <c r="BS35" s="130" t="s">
        <v>98</v>
      </c>
      <c r="BT35" s="88">
        <f t="shared" si="29"/>
        <v>10</v>
      </c>
      <c r="BU35" s="87">
        <v>6.3</v>
      </c>
      <c r="BV35" s="59">
        <f t="shared" si="10"/>
        <v>1.2301587301587302</v>
      </c>
      <c r="BW35" s="130">
        <v>1</v>
      </c>
      <c r="BX35" s="130">
        <v>3</v>
      </c>
      <c r="BY35" s="130" t="s">
        <v>96</v>
      </c>
      <c r="BZ35" s="130" t="s">
        <v>98</v>
      </c>
      <c r="CA35" s="88">
        <f t="shared" si="24"/>
        <v>6.3</v>
      </c>
      <c r="CB35" s="87"/>
      <c r="CC35" s="59" t="str">
        <f t="shared" si="32"/>
        <v/>
      </c>
      <c r="CD35" s="130"/>
      <c r="CE35" s="130"/>
      <c r="CF35" s="130"/>
      <c r="CG35" s="130"/>
      <c r="CH35" s="88">
        <f t="shared" si="25"/>
        <v>0</v>
      </c>
      <c r="CI35" s="87"/>
      <c r="CJ35" s="59" t="str">
        <f t="shared" si="12"/>
        <v/>
      </c>
      <c r="CK35" s="130"/>
      <c r="CL35" s="130"/>
      <c r="CM35" s="130"/>
      <c r="CN35" s="130"/>
      <c r="CO35" s="88">
        <f t="shared" si="26"/>
        <v>0</v>
      </c>
      <c r="CP35" s="87">
        <v>5.0999999999999996</v>
      </c>
      <c r="CQ35" s="59">
        <f t="shared" si="13"/>
        <v>1.5196078431372551</v>
      </c>
      <c r="CR35" s="130">
        <v>1</v>
      </c>
      <c r="CS35" s="130">
        <v>3</v>
      </c>
      <c r="CT35" s="130" t="s">
        <v>97</v>
      </c>
      <c r="CU35" s="130" t="s">
        <v>98</v>
      </c>
      <c r="CV35" s="88">
        <f t="shared" si="27"/>
        <v>5.0999999999999996</v>
      </c>
      <c r="CW35" s="96"/>
    </row>
    <row r="36" spans="2:101">
      <c r="B36">
        <v>30</v>
      </c>
      <c r="C36" s="87"/>
      <c r="D36" s="59" t="str">
        <f t="shared" si="0"/>
        <v/>
      </c>
      <c r="E36" s="90"/>
      <c r="F36" s="130"/>
      <c r="G36" s="130"/>
      <c r="H36" s="130"/>
      <c r="I36" s="88">
        <f t="shared" si="14"/>
        <v>0</v>
      </c>
      <c r="J36" s="114">
        <v>5.5</v>
      </c>
      <c r="K36" s="168">
        <f t="shared" si="1"/>
        <v>1.4090909090909092</v>
      </c>
      <c r="L36" s="113">
        <v>1</v>
      </c>
      <c r="M36" s="113">
        <v>1</v>
      </c>
      <c r="N36" s="113" t="s">
        <v>97</v>
      </c>
      <c r="O36" s="113" t="s">
        <v>98</v>
      </c>
      <c r="P36" s="88">
        <f t="shared" si="15"/>
        <v>5.5</v>
      </c>
      <c r="Q36" s="89"/>
      <c r="R36" s="59"/>
      <c r="S36" s="130"/>
      <c r="T36" s="130"/>
      <c r="U36" s="130"/>
      <c r="V36" s="130"/>
      <c r="W36" s="88">
        <f t="shared" si="16"/>
        <v>0</v>
      </c>
      <c r="X36" s="87">
        <v>6.1</v>
      </c>
      <c r="Y36" s="59">
        <f t="shared" si="3"/>
        <v>1.2704918032786885</v>
      </c>
      <c r="Z36" s="130">
        <v>1</v>
      </c>
      <c r="AA36" s="130">
        <v>4</v>
      </c>
      <c r="AB36" s="130" t="s">
        <v>97</v>
      </c>
      <c r="AC36" s="130" t="s">
        <v>98</v>
      </c>
      <c r="AD36" s="88">
        <f t="shared" si="17"/>
        <v>6.1</v>
      </c>
      <c r="AE36" s="114">
        <v>9.1</v>
      </c>
      <c r="AF36" s="59">
        <f t="shared" si="4"/>
        <v>0.85164835164835173</v>
      </c>
      <c r="AG36" s="113">
        <v>2</v>
      </c>
      <c r="AH36" s="113">
        <v>3</v>
      </c>
      <c r="AI36" s="113" t="s">
        <v>96</v>
      </c>
      <c r="AJ36" s="113" t="s">
        <v>98</v>
      </c>
      <c r="AK36" s="88">
        <f t="shared" si="18"/>
        <v>18.2</v>
      </c>
      <c r="AL36" s="135">
        <v>5.8</v>
      </c>
      <c r="AM36" s="31">
        <f t="shared" si="5"/>
        <v>1.3362068965517242</v>
      </c>
      <c r="AN36" s="31">
        <v>1</v>
      </c>
      <c r="AO36" s="31">
        <v>3</v>
      </c>
      <c r="AP36" s="31" t="s">
        <v>97</v>
      </c>
      <c r="AQ36" s="31" t="s">
        <v>98</v>
      </c>
      <c r="AR36" s="88">
        <f t="shared" si="19"/>
        <v>5.8</v>
      </c>
      <c r="AS36" s="87">
        <v>5.9</v>
      </c>
      <c r="AT36" s="59">
        <f t="shared" si="6"/>
        <v>1.3135593220338981</v>
      </c>
      <c r="AU36" s="130">
        <v>5</v>
      </c>
      <c r="AV36" s="130">
        <v>3</v>
      </c>
      <c r="AW36" s="130" t="s">
        <v>97</v>
      </c>
      <c r="AX36" s="130" t="s">
        <v>98</v>
      </c>
      <c r="AY36" s="88">
        <f t="shared" si="20"/>
        <v>29.5</v>
      </c>
      <c r="AZ36" s="87">
        <v>4.3</v>
      </c>
      <c r="BA36" s="59">
        <f t="shared" si="30"/>
        <v>1.8023255813953489</v>
      </c>
      <c r="BB36" s="130">
        <v>1</v>
      </c>
      <c r="BC36" s="130">
        <v>3</v>
      </c>
      <c r="BD36" s="130" t="s">
        <v>97</v>
      </c>
      <c r="BE36" s="130" t="s">
        <v>100</v>
      </c>
      <c r="BF36" s="88">
        <f t="shared" si="31"/>
        <v>4.3</v>
      </c>
      <c r="BG36" s="87"/>
      <c r="BH36" s="59" t="str">
        <f t="shared" si="8"/>
        <v/>
      </c>
      <c r="BI36" s="130"/>
      <c r="BJ36" s="130"/>
      <c r="BK36" s="130"/>
      <c r="BL36" s="130"/>
      <c r="BM36" s="88">
        <f t="shared" si="22"/>
        <v>0</v>
      </c>
      <c r="BN36" s="87"/>
      <c r="BO36" s="59" t="str">
        <f t="shared" si="9"/>
        <v/>
      </c>
      <c r="BP36" s="130"/>
      <c r="BQ36" s="130"/>
      <c r="BR36" s="130"/>
      <c r="BS36" s="130"/>
      <c r="BT36" s="88">
        <f t="shared" si="23"/>
        <v>0</v>
      </c>
      <c r="BU36" s="87">
        <v>6.5</v>
      </c>
      <c r="BV36" s="59">
        <f t="shared" si="10"/>
        <v>1.1923076923076923</v>
      </c>
      <c r="BW36" s="130">
        <v>2</v>
      </c>
      <c r="BX36" s="130">
        <v>3</v>
      </c>
      <c r="BY36" s="130" t="s">
        <v>96</v>
      </c>
      <c r="BZ36" s="130" t="s">
        <v>98</v>
      </c>
      <c r="CA36" s="88">
        <f t="shared" si="24"/>
        <v>13</v>
      </c>
      <c r="CB36" s="87"/>
      <c r="CC36" s="59" t="str">
        <f t="shared" si="32"/>
        <v/>
      </c>
      <c r="CD36" s="130"/>
      <c r="CE36" s="130"/>
      <c r="CF36" s="130"/>
      <c r="CG36" s="130"/>
      <c r="CH36" s="88">
        <f t="shared" si="25"/>
        <v>0</v>
      </c>
      <c r="CI36" s="87"/>
      <c r="CJ36" s="59" t="str">
        <f t="shared" si="12"/>
        <v/>
      </c>
      <c r="CK36" s="130"/>
      <c r="CL36" s="130"/>
      <c r="CM36" s="130"/>
      <c r="CN36" s="130"/>
      <c r="CO36" s="88">
        <f t="shared" si="26"/>
        <v>0</v>
      </c>
      <c r="CP36" s="87">
        <v>5.5</v>
      </c>
      <c r="CQ36" s="59">
        <f t="shared" si="13"/>
        <v>1.4090909090909092</v>
      </c>
      <c r="CR36" s="130">
        <v>1</v>
      </c>
      <c r="CS36" s="130">
        <v>3</v>
      </c>
      <c r="CT36" s="130" t="s">
        <v>97</v>
      </c>
      <c r="CU36" s="130" t="s">
        <v>98</v>
      </c>
      <c r="CV36" s="88">
        <f t="shared" si="27"/>
        <v>5.5</v>
      </c>
      <c r="CW36" s="96"/>
    </row>
    <row r="37" spans="2:101">
      <c r="B37">
        <v>31</v>
      </c>
      <c r="C37" s="87"/>
      <c r="D37" s="59" t="str">
        <f t="shared" si="0"/>
        <v/>
      </c>
      <c r="E37" s="90"/>
      <c r="F37" s="130"/>
      <c r="G37" s="130"/>
      <c r="H37" s="130"/>
      <c r="I37" s="88">
        <f t="shared" si="14"/>
        <v>0</v>
      </c>
      <c r="J37" s="114">
        <v>6.7</v>
      </c>
      <c r="K37" s="168">
        <f t="shared" si="1"/>
        <v>1.1567164179104477</v>
      </c>
      <c r="L37" s="113">
        <v>4</v>
      </c>
      <c r="M37" s="113">
        <v>4</v>
      </c>
      <c r="N37" s="113" t="s">
        <v>96</v>
      </c>
      <c r="O37" s="113" t="s">
        <v>98</v>
      </c>
      <c r="P37" s="88">
        <f t="shared" si="15"/>
        <v>26.8</v>
      </c>
      <c r="Q37" s="89"/>
      <c r="R37" s="59"/>
      <c r="S37" s="130"/>
      <c r="T37" s="130"/>
      <c r="U37" s="130"/>
      <c r="V37" s="130"/>
      <c r="W37" s="88">
        <f t="shared" si="16"/>
        <v>0</v>
      </c>
      <c r="X37" s="87">
        <v>6.2</v>
      </c>
      <c r="Y37" s="59">
        <f t="shared" si="3"/>
        <v>1.25</v>
      </c>
      <c r="Z37" s="130">
        <v>1</v>
      </c>
      <c r="AA37" s="130">
        <v>3</v>
      </c>
      <c r="AB37" s="130" t="s">
        <v>96</v>
      </c>
      <c r="AC37" s="130" t="s">
        <v>98</v>
      </c>
      <c r="AD37" s="88">
        <f t="shared" si="17"/>
        <v>6.2</v>
      </c>
      <c r="AE37" s="114">
        <v>6.6</v>
      </c>
      <c r="AF37" s="59">
        <f t="shared" si="4"/>
        <v>1.1742424242424243</v>
      </c>
      <c r="AG37" s="113">
        <v>2</v>
      </c>
      <c r="AH37" s="113">
        <v>3</v>
      </c>
      <c r="AI37" s="113" t="s">
        <v>111</v>
      </c>
      <c r="AJ37" s="113" t="s">
        <v>98</v>
      </c>
      <c r="AK37" s="88">
        <f t="shared" si="18"/>
        <v>13.2</v>
      </c>
      <c r="AL37" s="135">
        <v>7.2</v>
      </c>
      <c r="AM37" s="31">
        <f t="shared" si="5"/>
        <v>1.0763888888888888</v>
      </c>
      <c r="AN37" s="31">
        <v>2</v>
      </c>
      <c r="AO37" s="31">
        <v>3</v>
      </c>
      <c r="AP37" s="31" t="s">
        <v>96</v>
      </c>
      <c r="AQ37" s="31" t="s">
        <v>98</v>
      </c>
      <c r="AR37" s="88">
        <f t="shared" si="19"/>
        <v>14.4</v>
      </c>
      <c r="AS37" s="87">
        <v>6.9</v>
      </c>
      <c r="AT37" s="59">
        <f t="shared" si="6"/>
        <v>1.1231884057971013</v>
      </c>
      <c r="AU37" s="130">
        <v>4</v>
      </c>
      <c r="AV37" s="130">
        <v>5</v>
      </c>
      <c r="AW37" s="130" t="s">
        <v>96</v>
      </c>
      <c r="AX37" s="130" t="s">
        <v>98</v>
      </c>
      <c r="AY37" s="88">
        <f t="shared" si="20"/>
        <v>27.6</v>
      </c>
      <c r="AZ37" s="87">
        <v>5.3</v>
      </c>
      <c r="BA37" s="59">
        <f t="shared" si="30"/>
        <v>1.4622641509433962</v>
      </c>
      <c r="BB37" s="130">
        <v>1</v>
      </c>
      <c r="BC37" s="130">
        <v>3</v>
      </c>
      <c r="BD37" s="130" t="s">
        <v>96</v>
      </c>
      <c r="BE37" s="130" t="s">
        <v>98</v>
      </c>
      <c r="BF37" s="88">
        <f t="shared" si="31"/>
        <v>5.3</v>
      </c>
      <c r="BG37" s="87"/>
      <c r="BH37" s="59" t="str">
        <f t="shared" si="8"/>
        <v/>
      </c>
      <c r="BI37" s="130"/>
      <c r="BJ37" s="130"/>
      <c r="BK37" s="130"/>
      <c r="BL37" s="130"/>
      <c r="BM37" s="88">
        <f t="shared" si="22"/>
        <v>0</v>
      </c>
      <c r="BN37" s="87"/>
      <c r="BO37" s="59" t="str">
        <f t="shared" si="9"/>
        <v/>
      </c>
      <c r="BP37" s="130"/>
      <c r="BQ37" s="130"/>
      <c r="BR37" s="130"/>
      <c r="BS37" s="130"/>
      <c r="BT37" s="88">
        <f t="shared" si="23"/>
        <v>0</v>
      </c>
      <c r="BU37" s="87">
        <v>6.1</v>
      </c>
      <c r="BV37" s="59">
        <f t="shared" si="10"/>
        <v>1.2704918032786885</v>
      </c>
      <c r="BW37" s="130">
        <v>1</v>
      </c>
      <c r="BX37" s="130">
        <v>3</v>
      </c>
      <c r="BY37" s="130" t="s">
        <v>97</v>
      </c>
      <c r="BZ37" s="130" t="s">
        <v>98</v>
      </c>
      <c r="CA37" s="88">
        <f t="shared" si="24"/>
        <v>6.1</v>
      </c>
      <c r="CB37" s="87"/>
      <c r="CC37" s="59" t="str">
        <f t="shared" si="32"/>
        <v/>
      </c>
      <c r="CD37" s="130"/>
      <c r="CE37" s="130"/>
      <c r="CF37" s="130"/>
      <c r="CG37" s="130"/>
      <c r="CH37" s="88">
        <f t="shared" si="25"/>
        <v>0</v>
      </c>
      <c r="CI37" s="87"/>
      <c r="CJ37" s="59" t="str">
        <f t="shared" si="12"/>
        <v/>
      </c>
      <c r="CK37" s="130"/>
      <c r="CL37" s="130"/>
      <c r="CM37" s="130"/>
      <c r="CN37" s="130"/>
      <c r="CO37" s="88">
        <f t="shared" si="26"/>
        <v>0</v>
      </c>
      <c r="CP37" s="87">
        <v>3.9</v>
      </c>
      <c r="CQ37" s="59">
        <f t="shared" si="13"/>
        <v>1.9871794871794872</v>
      </c>
      <c r="CR37" s="130">
        <v>1</v>
      </c>
      <c r="CS37" s="130">
        <v>3</v>
      </c>
      <c r="CT37" s="130" t="s">
        <v>97</v>
      </c>
      <c r="CU37" s="130" t="s">
        <v>98</v>
      </c>
      <c r="CV37" s="88">
        <f t="shared" si="27"/>
        <v>3.9</v>
      </c>
      <c r="CW37" s="96"/>
    </row>
    <row r="38" spans="2:101">
      <c r="B38">
        <v>32</v>
      </c>
      <c r="C38" s="87"/>
      <c r="D38" s="59" t="str">
        <f t="shared" si="0"/>
        <v/>
      </c>
      <c r="E38" s="90"/>
      <c r="F38" s="130"/>
      <c r="G38" s="130"/>
      <c r="H38" s="130"/>
      <c r="I38" s="88">
        <f t="shared" si="14"/>
        <v>0</v>
      </c>
      <c r="J38" s="114">
        <v>7.1</v>
      </c>
      <c r="K38" s="168">
        <f t="shared" si="1"/>
        <v>1.091549295774648</v>
      </c>
      <c r="L38" s="113">
        <v>1</v>
      </c>
      <c r="M38" s="113">
        <v>1</v>
      </c>
      <c r="N38" s="113" t="s">
        <v>97</v>
      </c>
      <c r="O38" s="113" t="s">
        <v>98</v>
      </c>
      <c r="P38" s="88">
        <f t="shared" si="15"/>
        <v>7.1</v>
      </c>
      <c r="Q38" s="89"/>
      <c r="R38" s="59"/>
      <c r="S38" s="130"/>
      <c r="T38" s="130"/>
      <c r="U38" s="130"/>
      <c r="V38" s="130"/>
      <c r="W38" s="88">
        <f t="shared" si="16"/>
        <v>0</v>
      </c>
      <c r="X38" s="87">
        <v>6.7</v>
      </c>
      <c r="Y38" s="59">
        <f t="shared" si="3"/>
        <v>1.1567164179104477</v>
      </c>
      <c r="Z38" s="130">
        <v>1</v>
      </c>
      <c r="AA38" s="130">
        <v>3</v>
      </c>
      <c r="AB38" s="130" t="s">
        <v>111</v>
      </c>
      <c r="AC38" s="130" t="s">
        <v>98</v>
      </c>
      <c r="AD38" s="88">
        <f t="shared" si="17"/>
        <v>6.7</v>
      </c>
      <c r="AE38" s="114">
        <v>6.1</v>
      </c>
      <c r="AF38" s="59">
        <f t="shared" si="4"/>
        <v>1.2704918032786885</v>
      </c>
      <c r="AG38" s="113">
        <v>2</v>
      </c>
      <c r="AH38" s="113">
        <v>3</v>
      </c>
      <c r="AI38" s="113" t="s">
        <v>96</v>
      </c>
      <c r="AJ38" s="113" t="s">
        <v>98</v>
      </c>
      <c r="AK38" s="88">
        <f t="shared" si="18"/>
        <v>12.2</v>
      </c>
      <c r="AL38" s="89"/>
      <c r="AM38" s="59"/>
      <c r="AN38" s="130"/>
      <c r="AO38" s="130"/>
      <c r="AP38" s="130"/>
      <c r="AQ38" s="130"/>
      <c r="AR38" s="88">
        <f t="shared" si="19"/>
        <v>0</v>
      </c>
      <c r="AS38" s="87">
        <v>9.8000000000000007</v>
      </c>
      <c r="AT38" s="59">
        <f t="shared" si="6"/>
        <v>0.79081632653061218</v>
      </c>
      <c r="AU38" s="130">
        <v>2</v>
      </c>
      <c r="AV38" s="130">
        <v>3</v>
      </c>
      <c r="AW38" s="130" t="s">
        <v>97</v>
      </c>
      <c r="AX38" s="130" t="s">
        <v>99</v>
      </c>
      <c r="AY38" s="88">
        <f t="shared" si="20"/>
        <v>19.600000000000001</v>
      </c>
      <c r="AZ38" s="87">
        <v>6</v>
      </c>
      <c r="BA38" s="59">
        <f t="shared" si="30"/>
        <v>1.2916666666666667</v>
      </c>
      <c r="BB38" s="130">
        <v>2</v>
      </c>
      <c r="BC38" s="130">
        <v>3</v>
      </c>
      <c r="BD38" s="130" t="s">
        <v>96</v>
      </c>
      <c r="BE38" s="130" t="s">
        <v>98</v>
      </c>
      <c r="BF38" s="88">
        <f t="shared" si="31"/>
        <v>12</v>
      </c>
      <c r="BG38" s="87"/>
      <c r="BH38" s="59" t="str">
        <f t="shared" si="8"/>
        <v/>
      </c>
      <c r="BI38" s="130"/>
      <c r="BJ38" s="130"/>
      <c r="BK38" s="130"/>
      <c r="BL38" s="130"/>
      <c r="BM38" s="88">
        <f t="shared" si="22"/>
        <v>0</v>
      </c>
      <c r="BN38" s="87"/>
      <c r="BO38" s="59" t="str">
        <f t="shared" si="9"/>
        <v/>
      </c>
      <c r="BP38" s="130"/>
      <c r="BQ38" s="130"/>
      <c r="BR38" s="130"/>
      <c r="BS38" s="130"/>
      <c r="BT38" s="88">
        <f t="shared" si="23"/>
        <v>0</v>
      </c>
      <c r="BU38" s="87">
        <v>7</v>
      </c>
      <c r="BV38" s="59">
        <f t="shared" si="10"/>
        <v>1.1071428571428572</v>
      </c>
      <c r="BW38" s="130">
        <v>2</v>
      </c>
      <c r="BX38" s="130">
        <v>3</v>
      </c>
      <c r="BY38" s="130" t="s">
        <v>96</v>
      </c>
      <c r="BZ38" s="130" t="s">
        <v>98</v>
      </c>
      <c r="CA38" s="88">
        <f t="shared" si="24"/>
        <v>14</v>
      </c>
      <c r="CB38" s="87"/>
      <c r="CC38" s="59" t="str">
        <f t="shared" si="32"/>
        <v/>
      </c>
      <c r="CD38" s="130"/>
      <c r="CE38" s="130"/>
      <c r="CF38" s="130"/>
      <c r="CG38" s="130"/>
      <c r="CH38" s="88">
        <f t="shared" si="25"/>
        <v>0</v>
      </c>
      <c r="CI38" s="87"/>
      <c r="CJ38" s="59" t="str">
        <f t="shared" si="12"/>
        <v/>
      </c>
      <c r="CK38" s="130"/>
      <c r="CL38" s="130"/>
      <c r="CM38" s="130"/>
      <c r="CN38" s="130"/>
      <c r="CO38" s="88">
        <f t="shared" si="26"/>
        <v>0</v>
      </c>
      <c r="CP38" s="87">
        <v>2.6</v>
      </c>
      <c r="CQ38" s="59">
        <f t="shared" si="13"/>
        <v>2.9807692307692308</v>
      </c>
      <c r="CR38" s="130">
        <v>1</v>
      </c>
      <c r="CS38" s="130">
        <v>3</v>
      </c>
      <c r="CT38" s="130" t="s">
        <v>111</v>
      </c>
      <c r="CU38" s="130" t="s">
        <v>98</v>
      </c>
      <c r="CV38" s="88">
        <f t="shared" si="27"/>
        <v>2.6</v>
      </c>
      <c r="CW38" s="96"/>
    </row>
    <row r="39" spans="2:101">
      <c r="B39">
        <v>33</v>
      </c>
      <c r="C39" s="87"/>
      <c r="D39" s="59" t="str">
        <f t="shared" ref="D39:D70" si="33">IF(C39&gt;0,7.75/C39,"")</f>
        <v/>
      </c>
      <c r="E39" s="90"/>
      <c r="F39" s="130"/>
      <c r="G39" s="130"/>
      <c r="H39" s="130"/>
      <c r="I39" s="88">
        <f t="shared" si="14"/>
        <v>0</v>
      </c>
      <c r="J39" s="114">
        <v>4</v>
      </c>
      <c r="K39" s="168">
        <f t="shared" si="1"/>
        <v>1.9375</v>
      </c>
      <c r="L39" s="113">
        <v>1</v>
      </c>
      <c r="M39" s="113">
        <v>1</v>
      </c>
      <c r="N39" s="113" t="s">
        <v>111</v>
      </c>
      <c r="O39" s="113" t="s">
        <v>98</v>
      </c>
      <c r="P39" s="88">
        <f t="shared" si="15"/>
        <v>4</v>
      </c>
      <c r="Q39" s="89"/>
      <c r="R39" s="59"/>
      <c r="S39" s="130"/>
      <c r="T39" s="130"/>
      <c r="U39" s="130"/>
      <c r="V39" s="130"/>
      <c r="W39" s="88">
        <f t="shared" si="16"/>
        <v>0</v>
      </c>
      <c r="X39" s="87">
        <v>6</v>
      </c>
      <c r="Y39" s="59">
        <f t="shared" ref="Y39:Y70" si="34">IF(X39&gt;0,7.75/X39,"")</f>
        <v>1.2916666666666667</v>
      </c>
      <c r="Z39" s="130">
        <v>1</v>
      </c>
      <c r="AA39" s="130">
        <v>4</v>
      </c>
      <c r="AB39" s="130" t="s">
        <v>97</v>
      </c>
      <c r="AC39" s="130" t="s">
        <v>98</v>
      </c>
      <c r="AD39" s="88">
        <f t="shared" si="17"/>
        <v>6</v>
      </c>
      <c r="AE39" s="114">
        <v>5</v>
      </c>
      <c r="AF39" s="59">
        <f t="shared" ref="AF39:AF70" si="35">IF(AE39&gt;0,7.75/AE39,"")</f>
        <v>1.55</v>
      </c>
      <c r="AG39" s="113">
        <v>1</v>
      </c>
      <c r="AH39" s="113">
        <v>3</v>
      </c>
      <c r="AI39" s="113" t="s">
        <v>111</v>
      </c>
      <c r="AJ39" s="113" t="s">
        <v>98</v>
      </c>
      <c r="AK39" s="88">
        <f t="shared" si="18"/>
        <v>5</v>
      </c>
      <c r="AL39" s="89"/>
      <c r="AM39" s="59"/>
      <c r="AN39" s="130"/>
      <c r="AO39" s="130"/>
      <c r="AP39" s="130"/>
      <c r="AQ39" s="130"/>
      <c r="AR39" s="88">
        <f t="shared" si="19"/>
        <v>0</v>
      </c>
      <c r="AS39" s="87">
        <v>6.2</v>
      </c>
      <c r="AT39" s="59">
        <f t="shared" ref="AT39:AT70" si="36">IF(AS39&gt;0,7.75/AS39,"")</f>
        <v>1.25</v>
      </c>
      <c r="AU39" s="130">
        <v>2</v>
      </c>
      <c r="AV39" s="130">
        <v>4</v>
      </c>
      <c r="AW39" s="130" t="s">
        <v>96</v>
      </c>
      <c r="AX39" s="130" t="s">
        <v>98</v>
      </c>
      <c r="AY39" s="88">
        <f t="shared" si="20"/>
        <v>12.4</v>
      </c>
      <c r="AZ39" s="87">
        <v>7.1</v>
      </c>
      <c r="BA39" s="59">
        <f t="shared" si="30"/>
        <v>1.091549295774648</v>
      </c>
      <c r="BB39" s="130">
        <v>2</v>
      </c>
      <c r="BC39" s="130">
        <v>3</v>
      </c>
      <c r="BD39" s="130" t="s">
        <v>96</v>
      </c>
      <c r="BE39" s="130" t="s">
        <v>98</v>
      </c>
      <c r="BF39" s="88">
        <f t="shared" si="31"/>
        <v>14.2</v>
      </c>
      <c r="BG39" s="87"/>
      <c r="BH39" s="59" t="str">
        <f t="shared" ref="BH39:BH70" si="37">IF(BG39&gt;0,7.75/BG39,"")</f>
        <v/>
      </c>
      <c r="BI39" s="130"/>
      <c r="BJ39" s="130"/>
      <c r="BK39" s="130"/>
      <c r="BL39" s="130"/>
      <c r="BM39" s="88">
        <f t="shared" si="22"/>
        <v>0</v>
      </c>
      <c r="BN39" s="87"/>
      <c r="BO39" s="59" t="str">
        <f t="shared" ref="BO39:BO70" si="38">IF(BN39&gt;0,7.75/BN39,"")</f>
        <v/>
      </c>
      <c r="BP39" s="130"/>
      <c r="BQ39" s="130"/>
      <c r="BR39" s="130"/>
      <c r="BS39" s="130"/>
      <c r="BT39" s="88">
        <f t="shared" si="23"/>
        <v>0</v>
      </c>
      <c r="BU39" s="87">
        <v>8.6</v>
      </c>
      <c r="BV39" s="59">
        <f t="shared" ref="BV39:BV70" si="39">IF(BU39&gt;0,7.75/BU39,"")</f>
        <v>0.90116279069767447</v>
      </c>
      <c r="BW39" s="130">
        <v>6</v>
      </c>
      <c r="BX39" s="130">
        <v>3</v>
      </c>
      <c r="BY39" s="130" t="s">
        <v>96</v>
      </c>
      <c r="BZ39" s="130" t="s">
        <v>98</v>
      </c>
      <c r="CA39" s="88">
        <f t="shared" si="24"/>
        <v>51.599999999999994</v>
      </c>
      <c r="CB39" s="87"/>
      <c r="CC39" s="59" t="str">
        <f t="shared" si="32"/>
        <v/>
      </c>
      <c r="CD39" s="130"/>
      <c r="CE39" s="130"/>
      <c r="CF39" s="130"/>
      <c r="CG39" s="130"/>
      <c r="CH39" s="88">
        <f t="shared" si="25"/>
        <v>0</v>
      </c>
      <c r="CI39" s="87"/>
      <c r="CJ39" s="59" t="str">
        <f t="shared" ref="CJ39:CJ70" si="40">IF(CI39&gt;0,7.75/CI39,"")</f>
        <v/>
      </c>
      <c r="CK39" s="130"/>
      <c r="CL39" s="130"/>
      <c r="CM39" s="130"/>
      <c r="CN39" s="130"/>
      <c r="CO39" s="88">
        <f t="shared" si="26"/>
        <v>0</v>
      </c>
      <c r="CP39" s="87">
        <v>10.7</v>
      </c>
      <c r="CQ39" s="59">
        <f t="shared" ref="CQ39:CQ70" si="41">IF(CP39&gt;0,7.75/CP39,"")</f>
        <v>0.72429906542056077</v>
      </c>
      <c r="CR39" s="130">
        <v>1</v>
      </c>
      <c r="CS39" s="130">
        <v>4</v>
      </c>
      <c r="CT39" s="130" t="s">
        <v>96</v>
      </c>
      <c r="CU39" s="130" t="s">
        <v>98</v>
      </c>
      <c r="CV39" s="88">
        <f t="shared" si="27"/>
        <v>10.7</v>
      </c>
      <c r="CW39" s="96"/>
    </row>
    <row r="40" spans="2:101">
      <c r="B40">
        <v>34</v>
      </c>
      <c r="C40" s="87"/>
      <c r="D40" s="59" t="str">
        <f t="shared" si="33"/>
        <v/>
      </c>
      <c r="E40" s="90"/>
      <c r="F40" s="130"/>
      <c r="G40" s="130"/>
      <c r="H40" s="130"/>
      <c r="I40" s="88">
        <f t="shared" si="14"/>
        <v>0</v>
      </c>
      <c r="J40" s="114">
        <v>10.199999999999999</v>
      </c>
      <c r="K40" s="168">
        <f t="shared" si="1"/>
        <v>0.75980392156862753</v>
      </c>
      <c r="L40" s="113">
        <v>1</v>
      </c>
      <c r="M40" s="113">
        <v>1</v>
      </c>
      <c r="N40" s="113" t="s">
        <v>97</v>
      </c>
      <c r="O40" s="113" t="s">
        <v>98</v>
      </c>
      <c r="P40" s="88">
        <f t="shared" si="15"/>
        <v>10.199999999999999</v>
      </c>
      <c r="Q40" s="89"/>
      <c r="R40" s="59"/>
      <c r="S40" s="130"/>
      <c r="T40" s="130"/>
      <c r="U40" s="130"/>
      <c r="V40" s="130"/>
      <c r="W40" s="88">
        <f t="shared" si="16"/>
        <v>0</v>
      </c>
      <c r="X40" s="87">
        <v>5.0999999999999996</v>
      </c>
      <c r="Y40" s="59">
        <f t="shared" si="34"/>
        <v>1.5196078431372551</v>
      </c>
      <c r="Z40" s="130">
        <v>1</v>
      </c>
      <c r="AA40" s="130">
        <v>3</v>
      </c>
      <c r="AB40" s="130" t="s">
        <v>111</v>
      </c>
      <c r="AC40" s="130" t="s">
        <v>98</v>
      </c>
      <c r="AD40" s="88">
        <f t="shared" si="17"/>
        <v>5.0999999999999996</v>
      </c>
      <c r="AE40" s="114">
        <v>4.0999999999999996</v>
      </c>
      <c r="AF40" s="59">
        <f t="shared" si="35"/>
        <v>1.8902439024390245</v>
      </c>
      <c r="AG40" s="113">
        <v>1</v>
      </c>
      <c r="AH40" s="113">
        <v>3</v>
      </c>
      <c r="AI40" s="113" t="s">
        <v>97</v>
      </c>
      <c r="AJ40" s="113" t="s">
        <v>98</v>
      </c>
      <c r="AK40" s="88">
        <f t="shared" si="18"/>
        <v>4.0999999999999996</v>
      </c>
      <c r="AL40" s="89"/>
      <c r="AM40" s="59"/>
      <c r="AN40" s="130"/>
      <c r="AO40" s="130"/>
      <c r="AP40" s="130"/>
      <c r="AQ40" s="130"/>
      <c r="AR40" s="88">
        <f t="shared" si="19"/>
        <v>0</v>
      </c>
      <c r="AS40" s="87">
        <v>4.8</v>
      </c>
      <c r="AT40" s="59">
        <f t="shared" si="36"/>
        <v>1.6145833333333335</v>
      </c>
      <c r="AU40" s="130">
        <v>1</v>
      </c>
      <c r="AV40" s="130">
        <v>3</v>
      </c>
      <c r="AW40" s="130" t="s">
        <v>97</v>
      </c>
      <c r="AX40" s="130" t="s">
        <v>98</v>
      </c>
      <c r="AY40" s="88">
        <f t="shared" si="20"/>
        <v>4.8</v>
      </c>
      <c r="AZ40" s="87">
        <v>4.8</v>
      </c>
      <c r="BA40" s="59">
        <f t="shared" si="30"/>
        <v>1.6145833333333335</v>
      </c>
      <c r="BB40" s="130">
        <v>1</v>
      </c>
      <c r="BC40" s="130">
        <v>3</v>
      </c>
      <c r="BD40" s="130" t="s">
        <v>111</v>
      </c>
      <c r="BE40" s="130" t="s">
        <v>98</v>
      </c>
      <c r="BF40" s="88">
        <f t="shared" si="31"/>
        <v>4.8</v>
      </c>
      <c r="BG40" s="87"/>
      <c r="BH40" s="59" t="str">
        <f t="shared" si="37"/>
        <v/>
      </c>
      <c r="BI40" s="130"/>
      <c r="BJ40" s="130"/>
      <c r="BK40" s="130"/>
      <c r="BL40" s="130"/>
      <c r="BM40" s="88">
        <f t="shared" si="22"/>
        <v>0</v>
      </c>
      <c r="BN40" s="87"/>
      <c r="BO40" s="59" t="str">
        <f t="shared" si="38"/>
        <v/>
      </c>
      <c r="BP40" s="130"/>
      <c r="BQ40" s="130"/>
      <c r="BR40" s="130"/>
      <c r="BS40" s="130"/>
      <c r="BT40" s="88">
        <f t="shared" si="23"/>
        <v>0</v>
      </c>
      <c r="BU40" s="87">
        <v>5.3</v>
      </c>
      <c r="BV40" s="59">
        <f t="shared" si="39"/>
        <v>1.4622641509433962</v>
      </c>
      <c r="BW40" s="130">
        <v>2</v>
      </c>
      <c r="BX40" s="130">
        <v>3</v>
      </c>
      <c r="BY40" s="130" t="s">
        <v>97</v>
      </c>
      <c r="BZ40" s="130" t="s">
        <v>98</v>
      </c>
      <c r="CA40" s="88">
        <f t="shared" si="24"/>
        <v>10.6</v>
      </c>
      <c r="CB40" s="87"/>
      <c r="CC40" s="59" t="str">
        <f t="shared" si="32"/>
        <v/>
      </c>
      <c r="CD40" s="130"/>
      <c r="CE40" s="130"/>
      <c r="CF40" s="130"/>
      <c r="CG40" s="130"/>
      <c r="CH40" s="88">
        <f t="shared" si="25"/>
        <v>0</v>
      </c>
      <c r="CI40" s="87"/>
      <c r="CJ40" s="59" t="str">
        <f t="shared" si="40"/>
        <v/>
      </c>
      <c r="CK40" s="130"/>
      <c r="CL40" s="130"/>
      <c r="CM40" s="130"/>
      <c r="CN40" s="130"/>
      <c r="CO40" s="88">
        <f t="shared" si="26"/>
        <v>0</v>
      </c>
      <c r="CP40" s="87">
        <v>6.2</v>
      </c>
      <c r="CQ40" s="59">
        <f t="shared" si="41"/>
        <v>1.25</v>
      </c>
      <c r="CR40" s="130">
        <v>1</v>
      </c>
      <c r="CS40" s="130">
        <v>3</v>
      </c>
      <c r="CT40" s="130" t="s">
        <v>111</v>
      </c>
      <c r="CU40" s="130" t="s">
        <v>98</v>
      </c>
      <c r="CV40" s="88">
        <f t="shared" si="27"/>
        <v>6.2</v>
      </c>
      <c r="CW40" s="96"/>
    </row>
    <row r="41" spans="2:101">
      <c r="B41">
        <v>35</v>
      </c>
      <c r="C41" s="87"/>
      <c r="D41" s="59" t="str">
        <f t="shared" si="33"/>
        <v/>
      </c>
      <c r="E41" s="90"/>
      <c r="F41" s="130"/>
      <c r="G41" s="130"/>
      <c r="H41" s="130"/>
      <c r="I41" s="88">
        <f t="shared" si="14"/>
        <v>0</v>
      </c>
      <c r="J41" s="114">
        <v>5</v>
      </c>
      <c r="K41" s="168">
        <f t="shared" si="1"/>
        <v>1.55</v>
      </c>
      <c r="L41" s="113">
        <v>1</v>
      </c>
      <c r="M41" s="113">
        <v>1</v>
      </c>
      <c r="N41" s="113" t="s">
        <v>97</v>
      </c>
      <c r="O41" s="113" t="s">
        <v>98</v>
      </c>
      <c r="P41" s="88">
        <f t="shared" si="15"/>
        <v>5</v>
      </c>
      <c r="Q41" s="87"/>
      <c r="R41" s="59" t="str">
        <f t="shared" ref="R41:R72" si="42">IF(Q41&gt;0,7.75/Q41,"")</f>
        <v/>
      </c>
      <c r="S41" s="130"/>
      <c r="T41" s="130"/>
      <c r="U41" s="130"/>
      <c r="V41" s="130"/>
      <c r="W41" s="88">
        <f t="shared" si="16"/>
        <v>0</v>
      </c>
      <c r="X41" s="87">
        <v>12.1</v>
      </c>
      <c r="Y41" s="59">
        <f t="shared" si="34"/>
        <v>0.64049586776859502</v>
      </c>
      <c r="Z41" s="130">
        <v>6</v>
      </c>
      <c r="AA41" s="130">
        <v>5</v>
      </c>
      <c r="AB41" s="130" t="s">
        <v>96</v>
      </c>
      <c r="AC41" s="130" t="s">
        <v>98</v>
      </c>
      <c r="AD41" s="88">
        <f t="shared" si="17"/>
        <v>72.599999999999994</v>
      </c>
      <c r="AE41" s="114">
        <v>4.5</v>
      </c>
      <c r="AF41" s="59">
        <f t="shared" si="35"/>
        <v>1.7222222222222223</v>
      </c>
      <c r="AG41" s="113">
        <v>1</v>
      </c>
      <c r="AH41" s="113">
        <v>3</v>
      </c>
      <c r="AI41" s="113" t="s">
        <v>97</v>
      </c>
      <c r="AJ41" s="113" t="s">
        <v>98</v>
      </c>
      <c r="AK41" s="88">
        <f t="shared" si="18"/>
        <v>4.5</v>
      </c>
      <c r="AL41" s="89"/>
      <c r="AM41" s="59"/>
      <c r="AN41" s="130"/>
      <c r="AO41" s="130"/>
      <c r="AP41" s="130"/>
      <c r="AQ41" s="130"/>
      <c r="AR41" s="88">
        <f t="shared" si="19"/>
        <v>0</v>
      </c>
      <c r="AS41" s="87">
        <v>5.5</v>
      </c>
      <c r="AT41" s="59">
        <f t="shared" si="36"/>
        <v>1.4090909090909092</v>
      </c>
      <c r="AU41" s="130">
        <v>1</v>
      </c>
      <c r="AV41" s="130">
        <v>3</v>
      </c>
      <c r="AW41" s="130" t="s">
        <v>97</v>
      </c>
      <c r="AX41" s="130" t="s">
        <v>98</v>
      </c>
      <c r="AY41" s="88">
        <f t="shared" si="20"/>
        <v>5.5</v>
      </c>
      <c r="AZ41" s="87">
        <v>6.4</v>
      </c>
      <c r="BA41" s="59">
        <f t="shared" si="30"/>
        <v>1.2109375</v>
      </c>
      <c r="BB41" s="130">
        <v>1</v>
      </c>
      <c r="BC41" s="130">
        <v>3</v>
      </c>
      <c r="BD41" s="130" t="s">
        <v>111</v>
      </c>
      <c r="BE41" s="130" t="s">
        <v>98</v>
      </c>
      <c r="BF41" s="88">
        <f t="shared" si="31"/>
        <v>6.4</v>
      </c>
      <c r="BG41" s="87"/>
      <c r="BH41" s="59" t="str">
        <f t="shared" si="37"/>
        <v/>
      </c>
      <c r="BI41" s="130"/>
      <c r="BJ41" s="130"/>
      <c r="BK41" s="130"/>
      <c r="BL41" s="130"/>
      <c r="BM41" s="88">
        <f t="shared" si="22"/>
        <v>0</v>
      </c>
      <c r="BN41" s="87"/>
      <c r="BO41" s="59" t="str">
        <f t="shared" si="38"/>
        <v/>
      </c>
      <c r="BP41" s="130"/>
      <c r="BQ41" s="130"/>
      <c r="BR41" s="130"/>
      <c r="BS41" s="130"/>
      <c r="BT41" s="88">
        <f t="shared" si="23"/>
        <v>0</v>
      </c>
      <c r="BU41" s="87">
        <v>5.6</v>
      </c>
      <c r="BV41" s="59">
        <f t="shared" si="39"/>
        <v>1.3839285714285716</v>
      </c>
      <c r="BW41" s="130">
        <v>1</v>
      </c>
      <c r="BX41" s="130">
        <v>3</v>
      </c>
      <c r="BY41" s="130" t="s">
        <v>111</v>
      </c>
      <c r="BZ41" s="130" t="s">
        <v>98</v>
      </c>
      <c r="CA41" s="88">
        <f t="shared" si="24"/>
        <v>5.6</v>
      </c>
      <c r="CB41" s="87"/>
      <c r="CC41" s="59" t="str">
        <f t="shared" si="32"/>
        <v/>
      </c>
      <c r="CD41" s="130"/>
      <c r="CE41" s="130"/>
      <c r="CF41" s="130"/>
      <c r="CG41" s="130"/>
      <c r="CH41" s="88">
        <f t="shared" si="25"/>
        <v>0</v>
      </c>
      <c r="CI41" s="87"/>
      <c r="CJ41" s="59" t="str">
        <f t="shared" si="40"/>
        <v/>
      </c>
      <c r="CK41" s="130"/>
      <c r="CL41" s="130"/>
      <c r="CM41" s="130"/>
      <c r="CN41" s="130"/>
      <c r="CO41" s="88">
        <f t="shared" si="26"/>
        <v>0</v>
      </c>
      <c r="CP41" s="87">
        <v>8.4</v>
      </c>
      <c r="CQ41" s="59">
        <f t="shared" si="41"/>
        <v>0.92261904761904756</v>
      </c>
      <c r="CR41" s="130">
        <v>2</v>
      </c>
      <c r="CS41" s="130">
        <v>3</v>
      </c>
      <c r="CT41" s="130" t="s">
        <v>96</v>
      </c>
      <c r="CU41" s="130" t="s">
        <v>98</v>
      </c>
      <c r="CV41" s="88">
        <f t="shared" si="27"/>
        <v>16.8</v>
      </c>
      <c r="CW41" s="96"/>
    </row>
    <row r="42" spans="2:101">
      <c r="B42">
        <v>36</v>
      </c>
      <c r="C42" s="87"/>
      <c r="D42" s="59" t="str">
        <f t="shared" si="33"/>
        <v/>
      </c>
      <c r="E42" s="90"/>
      <c r="F42" s="130"/>
      <c r="G42" s="130"/>
      <c r="H42" s="130"/>
      <c r="I42" s="88">
        <f t="shared" si="14"/>
        <v>0</v>
      </c>
      <c r="J42" s="114">
        <v>6.8</v>
      </c>
      <c r="K42" s="168">
        <f t="shared" si="1"/>
        <v>1.1397058823529411</v>
      </c>
      <c r="L42" s="113">
        <v>1</v>
      </c>
      <c r="M42" s="113">
        <v>1</v>
      </c>
      <c r="N42" s="113" t="s">
        <v>111</v>
      </c>
      <c r="O42" s="113" t="s">
        <v>98</v>
      </c>
      <c r="P42" s="88">
        <f t="shared" si="15"/>
        <v>6.8</v>
      </c>
      <c r="Q42" s="87"/>
      <c r="R42" s="59" t="str">
        <f t="shared" si="42"/>
        <v/>
      </c>
      <c r="S42" s="130"/>
      <c r="T42" s="130"/>
      <c r="U42" s="130"/>
      <c r="V42" s="130"/>
      <c r="W42" s="88">
        <f t="shared" si="16"/>
        <v>0</v>
      </c>
      <c r="X42" s="87"/>
      <c r="Y42" s="59" t="str">
        <f t="shared" si="34"/>
        <v/>
      </c>
      <c r="Z42" s="130"/>
      <c r="AA42" s="130"/>
      <c r="AB42" s="130"/>
      <c r="AC42" s="130"/>
      <c r="AD42" s="88">
        <f t="shared" si="17"/>
        <v>0</v>
      </c>
      <c r="AE42" s="114">
        <v>5.7</v>
      </c>
      <c r="AF42" s="59">
        <f t="shared" si="35"/>
        <v>1.3596491228070176</v>
      </c>
      <c r="AG42" s="113">
        <v>1</v>
      </c>
      <c r="AH42" s="113">
        <v>4</v>
      </c>
      <c r="AI42" s="113" t="s">
        <v>97</v>
      </c>
      <c r="AJ42" s="113" t="s">
        <v>98</v>
      </c>
      <c r="AK42" s="88">
        <f t="shared" si="18"/>
        <v>5.7</v>
      </c>
      <c r="AL42" s="89"/>
      <c r="AM42" s="59"/>
      <c r="AN42" s="130"/>
      <c r="AO42" s="130"/>
      <c r="AP42" s="130"/>
      <c r="AQ42" s="130"/>
      <c r="AR42" s="88">
        <f t="shared" si="19"/>
        <v>0</v>
      </c>
      <c r="AS42" s="87">
        <v>4.8</v>
      </c>
      <c r="AT42" s="59">
        <f t="shared" si="36"/>
        <v>1.6145833333333335</v>
      </c>
      <c r="AU42" s="130">
        <v>1</v>
      </c>
      <c r="AV42" s="130">
        <v>3</v>
      </c>
      <c r="AW42" s="130" t="s">
        <v>96</v>
      </c>
      <c r="AX42" s="130" t="s">
        <v>98</v>
      </c>
      <c r="AY42" s="88">
        <f t="shared" si="20"/>
        <v>4.8</v>
      </c>
      <c r="AZ42" s="87">
        <v>4.8</v>
      </c>
      <c r="BA42" s="59">
        <f t="shared" si="30"/>
        <v>1.6145833333333335</v>
      </c>
      <c r="BB42" s="130">
        <v>2</v>
      </c>
      <c r="BC42" s="130">
        <v>4</v>
      </c>
      <c r="BD42" s="130" t="s">
        <v>111</v>
      </c>
      <c r="BE42" s="130" t="s">
        <v>98</v>
      </c>
      <c r="BF42" s="88">
        <f t="shared" si="31"/>
        <v>9.6</v>
      </c>
      <c r="BG42" s="87"/>
      <c r="BH42" s="59" t="str">
        <f t="shared" si="37"/>
        <v/>
      </c>
      <c r="BI42" s="130"/>
      <c r="BJ42" s="130"/>
      <c r="BK42" s="130"/>
      <c r="BL42" s="130"/>
      <c r="BM42" s="88">
        <f t="shared" si="22"/>
        <v>0</v>
      </c>
      <c r="BN42" s="87"/>
      <c r="BO42" s="59" t="str">
        <f t="shared" si="38"/>
        <v/>
      </c>
      <c r="BP42" s="130"/>
      <c r="BQ42" s="130"/>
      <c r="BR42" s="130"/>
      <c r="BS42" s="130"/>
      <c r="BT42" s="88">
        <f t="shared" si="23"/>
        <v>0</v>
      </c>
      <c r="BU42" s="87">
        <v>6.1</v>
      </c>
      <c r="BV42" s="59">
        <f t="shared" si="39"/>
        <v>1.2704918032786885</v>
      </c>
      <c r="BW42" s="130">
        <v>3</v>
      </c>
      <c r="BX42" s="130">
        <v>5</v>
      </c>
      <c r="BY42" s="130" t="s">
        <v>111</v>
      </c>
      <c r="BZ42" s="130" t="s">
        <v>98</v>
      </c>
      <c r="CA42" s="88">
        <f t="shared" si="24"/>
        <v>18.299999999999997</v>
      </c>
      <c r="CB42" s="87"/>
      <c r="CC42" s="59" t="str">
        <f t="shared" si="32"/>
        <v/>
      </c>
      <c r="CD42" s="130"/>
      <c r="CE42" s="130"/>
      <c r="CF42" s="130"/>
      <c r="CG42" s="130"/>
      <c r="CH42" s="88">
        <f t="shared" si="25"/>
        <v>0</v>
      </c>
      <c r="CI42" s="87"/>
      <c r="CJ42" s="59" t="str">
        <f t="shared" si="40"/>
        <v/>
      </c>
      <c r="CK42" s="130"/>
      <c r="CL42" s="130"/>
      <c r="CM42" s="130"/>
      <c r="CN42" s="130"/>
      <c r="CO42" s="88">
        <f t="shared" si="26"/>
        <v>0</v>
      </c>
      <c r="CP42" s="87">
        <v>5.6</v>
      </c>
      <c r="CQ42" s="59">
        <f t="shared" si="41"/>
        <v>1.3839285714285716</v>
      </c>
      <c r="CR42" s="130">
        <v>1</v>
      </c>
      <c r="CS42" s="130">
        <v>3</v>
      </c>
      <c r="CT42" s="130" t="s">
        <v>111</v>
      </c>
      <c r="CU42" s="130" t="s">
        <v>98</v>
      </c>
      <c r="CV42" s="88">
        <f t="shared" si="27"/>
        <v>5.6</v>
      </c>
      <c r="CW42" s="96"/>
    </row>
    <row r="43" spans="2:101">
      <c r="B43">
        <v>37</v>
      </c>
      <c r="C43" s="87"/>
      <c r="D43" s="59" t="str">
        <f t="shared" si="33"/>
        <v/>
      </c>
      <c r="E43" s="90"/>
      <c r="F43" s="130"/>
      <c r="G43" s="130"/>
      <c r="H43" s="130"/>
      <c r="I43" s="88">
        <f t="shared" si="14"/>
        <v>0</v>
      </c>
      <c r="J43" s="114">
        <v>6.3</v>
      </c>
      <c r="K43" s="168">
        <f t="shared" si="1"/>
        <v>1.2301587301587302</v>
      </c>
      <c r="L43" s="113">
        <v>2</v>
      </c>
      <c r="M43" s="113">
        <v>2</v>
      </c>
      <c r="N43" s="113" t="s">
        <v>111</v>
      </c>
      <c r="O43" s="113" t="s">
        <v>99</v>
      </c>
      <c r="P43" s="88">
        <f t="shared" si="15"/>
        <v>12.6</v>
      </c>
      <c r="Q43" s="87"/>
      <c r="R43" s="59" t="str">
        <f t="shared" si="42"/>
        <v/>
      </c>
      <c r="S43" s="130"/>
      <c r="T43" s="130"/>
      <c r="U43" s="130"/>
      <c r="V43" s="130"/>
      <c r="W43" s="88">
        <f t="shared" si="16"/>
        <v>0</v>
      </c>
      <c r="X43" s="87"/>
      <c r="Y43" s="59" t="str">
        <f t="shared" si="34"/>
        <v/>
      </c>
      <c r="Z43" s="130"/>
      <c r="AA43" s="130"/>
      <c r="AB43" s="130"/>
      <c r="AC43" s="130"/>
      <c r="AD43" s="88">
        <f t="shared" si="17"/>
        <v>0</v>
      </c>
      <c r="AE43" s="114">
        <v>6.2</v>
      </c>
      <c r="AF43" s="59">
        <f t="shared" si="35"/>
        <v>1.25</v>
      </c>
      <c r="AG43" s="113">
        <v>1</v>
      </c>
      <c r="AH43" s="113">
        <v>4</v>
      </c>
      <c r="AI43" s="113" t="s">
        <v>97</v>
      </c>
      <c r="AJ43" s="113" t="s">
        <v>98</v>
      </c>
      <c r="AK43" s="88">
        <f t="shared" si="18"/>
        <v>6.2</v>
      </c>
      <c r="AL43" s="89"/>
      <c r="AM43" s="59"/>
      <c r="AN43" s="130"/>
      <c r="AO43" s="130"/>
      <c r="AP43" s="130"/>
      <c r="AQ43" s="130"/>
      <c r="AR43" s="88">
        <f t="shared" si="19"/>
        <v>0</v>
      </c>
      <c r="AS43" s="87">
        <v>6.3</v>
      </c>
      <c r="AT43" s="59">
        <f t="shared" si="36"/>
        <v>1.2301587301587302</v>
      </c>
      <c r="AU43" s="130">
        <v>1</v>
      </c>
      <c r="AV43" s="130">
        <v>3</v>
      </c>
      <c r="AW43" s="130" t="s">
        <v>111</v>
      </c>
      <c r="AX43" s="130" t="s">
        <v>98</v>
      </c>
      <c r="AY43" s="88">
        <f t="shared" si="20"/>
        <v>6.3</v>
      </c>
      <c r="AZ43" s="87">
        <v>7.6</v>
      </c>
      <c r="BA43" s="59">
        <f t="shared" si="30"/>
        <v>1.0197368421052633</v>
      </c>
      <c r="BB43" s="130">
        <v>2</v>
      </c>
      <c r="BC43" s="130">
        <v>3</v>
      </c>
      <c r="BD43" s="130" t="s">
        <v>111</v>
      </c>
      <c r="BE43" s="130" t="s">
        <v>99</v>
      </c>
      <c r="BF43" s="88">
        <f t="shared" si="31"/>
        <v>15.2</v>
      </c>
      <c r="BG43" s="87"/>
      <c r="BH43" s="59" t="str">
        <f t="shared" si="37"/>
        <v/>
      </c>
      <c r="BI43" s="130"/>
      <c r="BJ43" s="130"/>
      <c r="BK43" s="130"/>
      <c r="BL43" s="130"/>
      <c r="BM43" s="88">
        <f t="shared" si="22"/>
        <v>0</v>
      </c>
      <c r="BN43" s="87"/>
      <c r="BO43" s="59" t="str">
        <f t="shared" si="38"/>
        <v/>
      </c>
      <c r="BP43" s="130"/>
      <c r="BQ43" s="130"/>
      <c r="BR43" s="130"/>
      <c r="BS43" s="130"/>
      <c r="BT43" s="88">
        <f t="shared" si="23"/>
        <v>0</v>
      </c>
      <c r="BU43" s="87">
        <v>6.7</v>
      </c>
      <c r="BV43" s="59">
        <f t="shared" si="39"/>
        <v>1.1567164179104477</v>
      </c>
      <c r="BW43" s="130">
        <v>1</v>
      </c>
      <c r="BX43" s="130">
        <v>3</v>
      </c>
      <c r="BY43" s="130" t="s">
        <v>97</v>
      </c>
      <c r="BZ43" s="130" t="s">
        <v>98</v>
      </c>
      <c r="CA43" s="88">
        <f t="shared" si="24"/>
        <v>6.7</v>
      </c>
      <c r="CB43" s="87"/>
      <c r="CC43" s="59" t="str">
        <f t="shared" si="32"/>
        <v/>
      </c>
      <c r="CD43" s="130"/>
      <c r="CE43" s="130"/>
      <c r="CF43" s="130"/>
      <c r="CG43" s="130"/>
      <c r="CH43" s="88">
        <f t="shared" si="25"/>
        <v>0</v>
      </c>
      <c r="CI43" s="87"/>
      <c r="CJ43" s="59" t="str">
        <f t="shared" si="40"/>
        <v/>
      </c>
      <c r="CK43" s="130"/>
      <c r="CL43" s="130"/>
      <c r="CM43" s="130"/>
      <c r="CN43" s="130"/>
      <c r="CO43" s="88">
        <f t="shared" si="26"/>
        <v>0</v>
      </c>
      <c r="CP43" s="87">
        <v>8.3000000000000007</v>
      </c>
      <c r="CQ43" s="59">
        <f t="shared" si="41"/>
        <v>0.9337349397590361</v>
      </c>
      <c r="CR43" s="130">
        <v>2</v>
      </c>
      <c r="CS43" s="130">
        <v>3</v>
      </c>
      <c r="CT43" s="130" t="s">
        <v>111</v>
      </c>
      <c r="CU43" s="130" t="s">
        <v>98</v>
      </c>
      <c r="CV43" s="88">
        <f t="shared" si="27"/>
        <v>16.600000000000001</v>
      </c>
      <c r="CW43" s="96"/>
    </row>
    <row r="44" spans="2:101">
      <c r="B44">
        <v>38</v>
      </c>
      <c r="C44" s="87"/>
      <c r="D44" s="59" t="str">
        <f t="shared" si="33"/>
        <v/>
      </c>
      <c r="E44" s="90"/>
      <c r="F44" s="130"/>
      <c r="G44" s="130"/>
      <c r="H44" s="130"/>
      <c r="I44" s="88">
        <f t="shared" si="14"/>
        <v>0</v>
      </c>
      <c r="J44" s="114">
        <v>5.9</v>
      </c>
      <c r="K44" s="168">
        <f t="shared" si="1"/>
        <v>1.3135593220338981</v>
      </c>
      <c r="L44" s="113">
        <v>2</v>
      </c>
      <c r="M44" s="113">
        <v>2</v>
      </c>
      <c r="N44" s="113" t="s">
        <v>111</v>
      </c>
      <c r="O44" s="113" t="s">
        <v>98</v>
      </c>
      <c r="P44" s="88">
        <f t="shared" si="15"/>
        <v>11.8</v>
      </c>
      <c r="Q44" s="87"/>
      <c r="R44" s="59" t="str">
        <f t="shared" si="42"/>
        <v/>
      </c>
      <c r="S44" s="130"/>
      <c r="T44" s="130"/>
      <c r="U44" s="130"/>
      <c r="V44" s="130"/>
      <c r="W44" s="88">
        <f t="shared" si="16"/>
        <v>0</v>
      </c>
      <c r="X44" s="87"/>
      <c r="Y44" s="59" t="str">
        <f t="shared" si="34"/>
        <v/>
      </c>
      <c r="Z44" s="130"/>
      <c r="AA44" s="130"/>
      <c r="AB44" s="130"/>
      <c r="AC44" s="130"/>
      <c r="AD44" s="88">
        <f t="shared" si="17"/>
        <v>0</v>
      </c>
      <c r="AE44" s="114">
        <v>5</v>
      </c>
      <c r="AF44" s="59">
        <f t="shared" si="35"/>
        <v>1.55</v>
      </c>
      <c r="AG44" s="113">
        <v>1</v>
      </c>
      <c r="AH44" s="113">
        <v>3</v>
      </c>
      <c r="AI44" s="113" t="s">
        <v>97</v>
      </c>
      <c r="AJ44" s="113" t="s">
        <v>98</v>
      </c>
      <c r="AK44" s="88">
        <f t="shared" si="18"/>
        <v>5</v>
      </c>
      <c r="AL44" s="87"/>
      <c r="AM44" s="59" t="str">
        <f t="shared" ref="AM44:AM75" si="43">IF(AL44&gt;0,7.75/AL44,"")</f>
        <v/>
      </c>
      <c r="AN44" s="130"/>
      <c r="AO44" s="130"/>
      <c r="AP44" s="130"/>
      <c r="AQ44" s="130"/>
      <c r="AR44" s="88">
        <f t="shared" si="19"/>
        <v>0</v>
      </c>
      <c r="AS44" s="87">
        <v>7.8</v>
      </c>
      <c r="AT44" s="59">
        <f t="shared" si="36"/>
        <v>0.99358974358974361</v>
      </c>
      <c r="AU44" s="130">
        <v>1</v>
      </c>
      <c r="AV44" s="130">
        <v>3</v>
      </c>
      <c r="AW44" s="130" t="s">
        <v>96</v>
      </c>
      <c r="AX44" s="130" t="s">
        <v>98</v>
      </c>
      <c r="AY44" s="88">
        <f t="shared" si="20"/>
        <v>7.8</v>
      </c>
      <c r="AZ44" s="87">
        <v>8.1999999999999993</v>
      </c>
      <c r="BA44" s="59">
        <f t="shared" si="30"/>
        <v>0.94512195121951226</v>
      </c>
      <c r="BB44" s="130">
        <v>2</v>
      </c>
      <c r="BC44" s="130">
        <v>4</v>
      </c>
      <c r="BD44" s="130" t="s">
        <v>111</v>
      </c>
      <c r="BE44" s="130" t="s">
        <v>98</v>
      </c>
      <c r="BF44" s="88">
        <f t="shared" si="31"/>
        <v>16.399999999999999</v>
      </c>
      <c r="BG44" s="87"/>
      <c r="BH44" s="59" t="str">
        <f t="shared" si="37"/>
        <v/>
      </c>
      <c r="BI44" s="130"/>
      <c r="BJ44" s="130"/>
      <c r="BK44" s="130"/>
      <c r="BL44" s="130"/>
      <c r="BM44" s="88">
        <f t="shared" si="22"/>
        <v>0</v>
      </c>
      <c r="BN44" s="87"/>
      <c r="BO44" s="59" t="str">
        <f t="shared" si="38"/>
        <v/>
      </c>
      <c r="BP44" s="130"/>
      <c r="BQ44" s="130"/>
      <c r="BR44" s="130"/>
      <c r="BS44" s="130"/>
      <c r="BT44" s="88">
        <f t="shared" si="23"/>
        <v>0</v>
      </c>
      <c r="BU44" s="87">
        <v>6.5</v>
      </c>
      <c r="BV44" s="59">
        <f t="shared" si="39"/>
        <v>1.1923076923076923</v>
      </c>
      <c r="BW44" s="130">
        <v>1</v>
      </c>
      <c r="BX44" s="130">
        <v>3</v>
      </c>
      <c r="BY44" s="130" t="s">
        <v>96</v>
      </c>
      <c r="BZ44" s="130" t="s">
        <v>98</v>
      </c>
      <c r="CA44" s="88">
        <f t="shared" si="24"/>
        <v>6.5</v>
      </c>
      <c r="CB44" s="87"/>
      <c r="CC44" s="59" t="str">
        <f t="shared" si="32"/>
        <v/>
      </c>
      <c r="CD44" s="130"/>
      <c r="CE44" s="130"/>
      <c r="CF44" s="130"/>
      <c r="CG44" s="130"/>
      <c r="CH44" s="88">
        <f t="shared" si="25"/>
        <v>0</v>
      </c>
      <c r="CI44" s="87"/>
      <c r="CJ44" s="59" t="str">
        <f t="shared" si="40"/>
        <v/>
      </c>
      <c r="CK44" s="130"/>
      <c r="CL44" s="130"/>
      <c r="CM44" s="130"/>
      <c r="CN44" s="130"/>
      <c r="CO44" s="88">
        <f t="shared" si="26"/>
        <v>0</v>
      </c>
      <c r="CP44" s="87"/>
      <c r="CQ44" s="59" t="str">
        <f t="shared" si="41"/>
        <v/>
      </c>
      <c r="CR44" s="130"/>
      <c r="CS44" s="130"/>
      <c r="CT44" s="130"/>
      <c r="CU44" s="130"/>
      <c r="CV44" s="88">
        <f t="shared" si="27"/>
        <v>0</v>
      </c>
      <c r="CW44" s="96"/>
    </row>
    <row r="45" spans="2:101">
      <c r="B45">
        <v>39</v>
      </c>
      <c r="C45" s="87"/>
      <c r="D45" s="59" t="str">
        <f t="shared" si="33"/>
        <v/>
      </c>
      <c r="E45" s="90"/>
      <c r="F45" s="130"/>
      <c r="G45" s="130"/>
      <c r="H45" s="130"/>
      <c r="I45" s="88">
        <f t="shared" si="14"/>
        <v>0</v>
      </c>
      <c r="J45" s="114">
        <v>5.9</v>
      </c>
      <c r="K45" s="168">
        <f t="shared" si="1"/>
        <v>1.3135593220338981</v>
      </c>
      <c r="L45" s="113">
        <v>1</v>
      </c>
      <c r="M45" s="113">
        <v>1</v>
      </c>
      <c r="N45" s="113" t="s">
        <v>96</v>
      </c>
      <c r="O45" s="113" t="s">
        <v>98</v>
      </c>
      <c r="P45" s="88">
        <f t="shared" si="15"/>
        <v>5.9</v>
      </c>
      <c r="Q45" s="87"/>
      <c r="R45" s="59" t="str">
        <f t="shared" si="42"/>
        <v/>
      </c>
      <c r="S45" s="130"/>
      <c r="T45" s="130"/>
      <c r="U45" s="130"/>
      <c r="V45" s="130"/>
      <c r="W45" s="88">
        <f t="shared" si="16"/>
        <v>0</v>
      </c>
      <c r="X45" s="87"/>
      <c r="Y45" s="59" t="str">
        <f t="shared" si="34"/>
        <v/>
      </c>
      <c r="Z45" s="130"/>
      <c r="AA45" s="130"/>
      <c r="AB45" s="130"/>
      <c r="AC45" s="130"/>
      <c r="AD45" s="88">
        <f t="shared" si="17"/>
        <v>0</v>
      </c>
      <c r="AE45" s="114">
        <v>4</v>
      </c>
      <c r="AF45" s="59">
        <f t="shared" si="35"/>
        <v>1.9375</v>
      </c>
      <c r="AG45" s="113">
        <v>1</v>
      </c>
      <c r="AH45" s="113">
        <v>2</v>
      </c>
      <c r="AI45" s="113" t="s">
        <v>111</v>
      </c>
      <c r="AJ45" s="113" t="s">
        <v>98</v>
      </c>
      <c r="AK45" s="88">
        <f t="shared" si="18"/>
        <v>4</v>
      </c>
      <c r="AL45" s="87"/>
      <c r="AM45" s="59" t="str">
        <f t="shared" si="43"/>
        <v/>
      </c>
      <c r="AN45" s="130"/>
      <c r="AO45" s="130"/>
      <c r="AP45" s="130"/>
      <c r="AQ45" s="130"/>
      <c r="AR45" s="88">
        <f t="shared" si="19"/>
        <v>0</v>
      </c>
      <c r="AS45" s="87">
        <v>5</v>
      </c>
      <c r="AT45" s="59">
        <f t="shared" si="36"/>
        <v>1.55</v>
      </c>
      <c r="AU45" s="130">
        <v>1</v>
      </c>
      <c r="AV45" s="130">
        <v>3</v>
      </c>
      <c r="AW45" s="130" t="s">
        <v>97</v>
      </c>
      <c r="AX45" s="130" t="s">
        <v>98</v>
      </c>
      <c r="AY45" s="88">
        <f t="shared" si="20"/>
        <v>5</v>
      </c>
      <c r="AZ45" s="87">
        <v>11.4</v>
      </c>
      <c r="BA45" s="59">
        <f t="shared" si="30"/>
        <v>0.67982456140350878</v>
      </c>
      <c r="BB45" s="130">
        <v>7</v>
      </c>
      <c r="BC45" s="130">
        <v>2</v>
      </c>
      <c r="BD45" s="130" t="s">
        <v>111</v>
      </c>
      <c r="BE45" s="130" t="s">
        <v>98</v>
      </c>
      <c r="BF45" s="88">
        <f t="shared" si="31"/>
        <v>79.8</v>
      </c>
      <c r="BG45" s="87"/>
      <c r="BH45" s="59" t="str">
        <f t="shared" si="37"/>
        <v/>
      </c>
      <c r="BI45" s="130"/>
      <c r="BJ45" s="130"/>
      <c r="BK45" s="130"/>
      <c r="BL45" s="130"/>
      <c r="BM45" s="88">
        <f t="shared" si="22"/>
        <v>0</v>
      </c>
      <c r="BN45" s="87"/>
      <c r="BO45" s="59" t="str">
        <f t="shared" si="38"/>
        <v/>
      </c>
      <c r="BP45" s="130"/>
      <c r="BQ45" s="130"/>
      <c r="BR45" s="130"/>
      <c r="BS45" s="130"/>
      <c r="BT45" s="88">
        <f t="shared" si="23"/>
        <v>0</v>
      </c>
      <c r="BU45" s="87">
        <v>6</v>
      </c>
      <c r="BV45" s="59">
        <f t="shared" si="39"/>
        <v>1.2916666666666667</v>
      </c>
      <c r="BW45" s="130">
        <v>1</v>
      </c>
      <c r="BX45" s="130">
        <v>3</v>
      </c>
      <c r="BY45" s="130" t="s">
        <v>96</v>
      </c>
      <c r="BZ45" s="130" t="s">
        <v>98</v>
      </c>
      <c r="CA45" s="88">
        <f t="shared" si="24"/>
        <v>6</v>
      </c>
      <c r="CB45" s="87"/>
      <c r="CC45" s="59" t="str">
        <f t="shared" si="32"/>
        <v/>
      </c>
      <c r="CD45" s="130"/>
      <c r="CE45" s="130"/>
      <c r="CF45" s="130"/>
      <c r="CG45" s="130"/>
      <c r="CH45" s="88">
        <f t="shared" si="25"/>
        <v>0</v>
      </c>
      <c r="CI45" s="87"/>
      <c r="CJ45" s="59" t="str">
        <f t="shared" si="40"/>
        <v/>
      </c>
      <c r="CK45" s="130"/>
      <c r="CL45" s="130"/>
      <c r="CM45" s="130"/>
      <c r="CN45" s="130"/>
      <c r="CO45" s="88">
        <f t="shared" si="26"/>
        <v>0</v>
      </c>
      <c r="CP45" s="87"/>
      <c r="CQ45" s="59" t="str">
        <f t="shared" si="41"/>
        <v/>
      </c>
      <c r="CR45" s="130"/>
      <c r="CS45" s="130"/>
      <c r="CT45" s="130"/>
      <c r="CU45" s="130"/>
      <c r="CV45" s="88">
        <f t="shared" si="27"/>
        <v>0</v>
      </c>
      <c r="CW45" s="96"/>
    </row>
    <row r="46" spans="2:101">
      <c r="B46">
        <v>40</v>
      </c>
      <c r="C46" s="87"/>
      <c r="D46" s="59" t="str">
        <f t="shared" si="33"/>
        <v/>
      </c>
      <c r="E46" s="90"/>
      <c r="F46" s="130"/>
      <c r="G46" s="130"/>
      <c r="H46" s="130"/>
      <c r="I46" s="88">
        <f t="shared" si="14"/>
        <v>0</v>
      </c>
      <c r="J46" s="114">
        <v>6</v>
      </c>
      <c r="K46" s="168">
        <f t="shared" si="1"/>
        <v>1.2916666666666667</v>
      </c>
      <c r="L46" s="113">
        <v>3</v>
      </c>
      <c r="M46" s="113">
        <v>3</v>
      </c>
      <c r="N46" s="113" t="s">
        <v>97</v>
      </c>
      <c r="O46" s="113" t="s">
        <v>98</v>
      </c>
      <c r="P46" s="88">
        <f t="shared" si="15"/>
        <v>18</v>
      </c>
      <c r="Q46" s="87"/>
      <c r="R46" s="59" t="str">
        <f t="shared" si="42"/>
        <v/>
      </c>
      <c r="S46" s="130"/>
      <c r="T46" s="130"/>
      <c r="U46" s="130"/>
      <c r="V46" s="130"/>
      <c r="W46" s="88">
        <f t="shared" si="16"/>
        <v>0</v>
      </c>
      <c r="X46" s="87"/>
      <c r="Y46" s="59" t="str">
        <f t="shared" si="34"/>
        <v/>
      </c>
      <c r="Z46" s="130"/>
      <c r="AA46" s="130"/>
      <c r="AB46" s="130"/>
      <c r="AC46" s="130"/>
      <c r="AD46" s="88">
        <f t="shared" si="17"/>
        <v>0</v>
      </c>
      <c r="AE46" s="114">
        <v>6.3</v>
      </c>
      <c r="AF46" s="59">
        <f t="shared" si="35"/>
        <v>1.2301587301587302</v>
      </c>
      <c r="AG46" s="113">
        <v>2</v>
      </c>
      <c r="AH46" s="113">
        <v>3</v>
      </c>
      <c r="AI46" s="113" t="s">
        <v>111</v>
      </c>
      <c r="AJ46" s="113" t="s">
        <v>98</v>
      </c>
      <c r="AK46" s="88">
        <f t="shared" si="18"/>
        <v>12.6</v>
      </c>
      <c r="AL46" s="87"/>
      <c r="AM46" s="59" t="str">
        <f t="shared" si="43"/>
        <v/>
      </c>
      <c r="AN46" s="130"/>
      <c r="AO46" s="130"/>
      <c r="AP46" s="130"/>
      <c r="AQ46" s="130"/>
      <c r="AR46" s="88">
        <f t="shared" si="19"/>
        <v>0</v>
      </c>
      <c r="AS46" s="87">
        <v>12</v>
      </c>
      <c r="AT46" s="59">
        <f t="shared" si="36"/>
        <v>0.64583333333333337</v>
      </c>
      <c r="AU46" s="130">
        <v>2</v>
      </c>
      <c r="AV46" s="130">
        <v>3</v>
      </c>
      <c r="AW46" s="130" t="s">
        <v>96</v>
      </c>
      <c r="AX46" s="130" t="s">
        <v>99</v>
      </c>
      <c r="AY46" s="88">
        <f t="shared" si="20"/>
        <v>24</v>
      </c>
      <c r="AZ46" s="87">
        <v>7</v>
      </c>
      <c r="BA46" s="59">
        <f t="shared" si="30"/>
        <v>1.1071428571428572</v>
      </c>
      <c r="BB46" s="130">
        <v>2</v>
      </c>
      <c r="BC46" s="130">
        <v>3</v>
      </c>
      <c r="BD46" s="130" t="s">
        <v>111</v>
      </c>
      <c r="BE46" s="130" t="s">
        <v>98</v>
      </c>
      <c r="BF46" s="88">
        <f t="shared" si="31"/>
        <v>14</v>
      </c>
      <c r="BG46" s="87"/>
      <c r="BH46" s="59" t="str">
        <f t="shared" si="37"/>
        <v/>
      </c>
      <c r="BI46" s="130"/>
      <c r="BJ46" s="130"/>
      <c r="BK46" s="130"/>
      <c r="BL46" s="130"/>
      <c r="BM46" s="88">
        <f t="shared" si="22"/>
        <v>0</v>
      </c>
      <c r="BN46" s="87"/>
      <c r="BO46" s="59" t="str">
        <f t="shared" si="38"/>
        <v/>
      </c>
      <c r="BP46" s="130"/>
      <c r="BQ46" s="130"/>
      <c r="BR46" s="130"/>
      <c r="BS46" s="130"/>
      <c r="BT46" s="88">
        <f t="shared" si="23"/>
        <v>0</v>
      </c>
      <c r="BU46" s="87">
        <v>5</v>
      </c>
      <c r="BV46" s="59">
        <f t="shared" si="39"/>
        <v>1.55</v>
      </c>
      <c r="BW46" s="130">
        <v>1</v>
      </c>
      <c r="BX46" s="130">
        <v>3</v>
      </c>
      <c r="BY46" s="130" t="s">
        <v>111</v>
      </c>
      <c r="BZ46" s="130" t="s">
        <v>98</v>
      </c>
      <c r="CA46" s="88">
        <f t="shared" si="24"/>
        <v>5</v>
      </c>
      <c r="CB46" s="87"/>
      <c r="CC46" s="59" t="str">
        <f t="shared" si="32"/>
        <v/>
      </c>
      <c r="CD46" s="130"/>
      <c r="CE46" s="130"/>
      <c r="CF46" s="130"/>
      <c r="CG46" s="130"/>
      <c r="CH46" s="88">
        <f t="shared" si="25"/>
        <v>0</v>
      </c>
      <c r="CI46" s="87"/>
      <c r="CJ46" s="59" t="str">
        <f t="shared" si="40"/>
        <v/>
      </c>
      <c r="CK46" s="130"/>
      <c r="CL46" s="130"/>
      <c r="CM46" s="130"/>
      <c r="CN46" s="130"/>
      <c r="CO46" s="88">
        <f t="shared" si="26"/>
        <v>0</v>
      </c>
      <c r="CP46" s="87"/>
      <c r="CQ46" s="59" t="str">
        <f t="shared" si="41"/>
        <v/>
      </c>
      <c r="CR46" s="130"/>
      <c r="CS46" s="130"/>
      <c r="CT46" s="130"/>
      <c r="CU46" s="130"/>
      <c r="CV46" s="88">
        <f t="shared" si="27"/>
        <v>0</v>
      </c>
      <c r="CW46" s="96"/>
    </row>
    <row r="47" spans="2:101">
      <c r="B47">
        <v>41</v>
      </c>
      <c r="C47" s="87"/>
      <c r="D47" s="59" t="str">
        <f t="shared" si="33"/>
        <v/>
      </c>
      <c r="E47" s="90"/>
      <c r="F47" s="130"/>
      <c r="G47" s="130"/>
      <c r="H47" s="130"/>
      <c r="I47" s="88">
        <f t="shared" si="14"/>
        <v>0</v>
      </c>
      <c r="J47" s="114"/>
      <c r="K47" s="59"/>
      <c r="L47" s="113"/>
      <c r="M47" s="113"/>
      <c r="N47" s="113"/>
      <c r="O47" s="113"/>
      <c r="P47" s="88">
        <f t="shared" si="15"/>
        <v>0</v>
      </c>
      <c r="Q47" s="87"/>
      <c r="R47" s="59" t="str">
        <f t="shared" si="42"/>
        <v/>
      </c>
      <c r="S47" s="130"/>
      <c r="T47" s="130"/>
      <c r="U47" s="130"/>
      <c r="V47" s="130"/>
      <c r="W47" s="88">
        <f t="shared" si="16"/>
        <v>0</v>
      </c>
      <c r="X47" s="87"/>
      <c r="Y47" s="59" t="str">
        <f t="shared" si="34"/>
        <v/>
      </c>
      <c r="Z47" s="130"/>
      <c r="AA47" s="130"/>
      <c r="AB47" s="130"/>
      <c r="AC47" s="130"/>
      <c r="AD47" s="88">
        <f t="shared" si="17"/>
        <v>0</v>
      </c>
      <c r="AE47" s="114">
        <v>6.4</v>
      </c>
      <c r="AF47" s="59">
        <f t="shared" si="35"/>
        <v>1.2109375</v>
      </c>
      <c r="AG47" s="113">
        <v>2</v>
      </c>
      <c r="AH47" s="113">
        <v>3</v>
      </c>
      <c r="AI47" s="113" t="s">
        <v>96</v>
      </c>
      <c r="AJ47" s="113" t="s">
        <v>98</v>
      </c>
      <c r="AK47" s="88">
        <f t="shared" si="18"/>
        <v>12.8</v>
      </c>
      <c r="AL47" s="87"/>
      <c r="AM47" s="59" t="str">
        <f t="shared" si="43"/>
        <v/>
      </c>
      <c r="AN47" s="130"/>
      <c r="AO47" s="130"/>
      <c r="AP47" s="130"/>
      <c r="AQ47" s="130"/>
      <c r="AR47" s="88">
        <f t="shared" si="19"/>
        <v>0</v>
      </c>
      <c r="AS47" s="87"/>
      <c r="AT47" s="59" t="str">
        <f t="shared" si="36"/>
        <v/>
      </c>
      <c r="AU47" s="130"/>
      <c r="AV47" s="130"/>
      <c r="AW47" s="130"/>
      <c r="AX47" s="130"/>
      <c r="AY47" s="88">
        <f t="shared" si="20"/>
        <v>0</v>
      </c>
      <c r="AZ47" s="87">
        <v>8.1999999999999993</v>
      </c>
      <c r="BA47" s="59">
        <f t="shared" si="30"/>
        <v>0.94512195121951226</v>
      </c>
      <c r="BB47" s="130">
        <v>21</v>
      </c>
      <c r="BC47" s="130">
        <v>5</v>
      </c>
      <c r="BD47" s="130" t="s">
        <v>96</v>
      </c>
      <c r="BE47" s="130" t="s">
        <v>98</v>
      </c>
      <c r="BF47" s="88">
        <f t="shared" si="31"/>
        <v>172.2</v>
      </c>
      <c r="BG47" s="87"/>
      <c r="BH47" s="59" t="str">
        <f t="shared" si="37"/>
        <v/>
      </c>
      <c r="BI47" s="130"/>
      <c r="BJ47" s="130"/>
      <c r="BK47" s="130"/>
      <c r="BL47" s="130"/>
      <c r="BM47" s="88">
        <f t="shared" si="22"/>
        <v>0</v>
      </c>
      <c r="BN47" s="87"/>
      <c r="BO47" s="59" t="str">
        <f t="shared" si="38"/>
        <v/>
      </c>
      <c r="BP47" s="130"/>
      <c r="BQ47" s="130"/>
      <c r="BR47" s="130"/>
      <c r="BS47" s="130"/>
      <c r="BT47" s="88">
        <f t="shared" si="23"/>
        <v>0</v>
      </c>
      <c r="BU47" s="87">
        <v>8.1</v>
      </c>
      <c r="BV47" s="59">
        <f t="shared" si="39"/>
        <v>0.95679012345679015</v>
      </c>
      <c r="BW47" s="130">
        <v>1</v>
      </c>
      <c r="BX47" s="130">
        <v>3</v>
      </c>
      <c r="BY47" s="130" t="s">
        <v>96</v>
      </c>
      <c r="BZ47" s="130" t="s">
        <v>98</v>
      </c>
      <c r="CA47" s="88">
        <f t="shared" si="24"/>
        <v>8.1</v>
      </c>
      <c r="CB47" s="87"/>
      <c r="CC47" s="59" t="str">
        <f t="shared" si="32"/>
        <v/>
      </c>
      <c r="CD47" s="130"/>
      <c r="CE47" s="130"/>
      <c r="CF47" s="130"/>
      <c r="CG47" s="130"/>
      <c r="CH47" s="88">
        <f t="shared" si="25"/>
        <v>0</v>
      </c>
      <c r="CI47" s="87"/>
      <c r="CJ47" s="59" t="str">
        <f t="shared" si="40"/>
        <v/>
      </c>
      <c r="CK47" s="130"/>
      <c r="CL47" s="130"/>
      <c r="CM47" s="130"/>
      <c r="CN47" s="130"/>
      <c r="CO47" s="88">
        <f t="shared" si="26"/>
        <v>0</v>
      </c>
      <c r="CP47" s="87"/>
      <c r="CQ47" s="59" t="str">
        <f t="shared" si="41"/>
        <v/>
      </c>
      <c r="CR47" s="130"/>
      <c r="CS47" s="130"/>
      <c r="CT47" s="130"/>
      <c r="CU47" s="130"/>
      <c r="CV47" s="88">
        <f t="shared" si="27"/>
        <v>0</v>
      </c>
      <c r="CW47" s="96"/>
    </row>
    <row r="48" spans="2:101">
      <c r="B48">
        <v>42</v>
      </c>
      <c r="C48" s="87"/>
      <c r="D48" s="59" t="str">
        <f t="shared" si="33"/>
        <v/>
      </c>
      <c r="E48" s="90"/>
      <c r="F48" s="130"/>
      <c r="G48" s="130"/>
      <c r="H48" s="130"/>
      <c r="I48" s="88">
        <f t="shared" si="14"/>
        <v>0</v>
      </c>
      <c r="J48" s="87"/>
      <c r="K48" s="59" t="str">
        <f t="shared" ref="K48:K70" si="44">IF(J48&gt;0,7.75/J48,"")</f>
        <v/>
      </c>
      <c r="L48" s="130"/>
      <c r="M48" s="130"/>
      <c r="N48" s="130"/>
      <c r="O48" s="130"/>
      <c r="P48" s="88">
        <f t="shared" si="15"/>
        <v>0</v>
      </c>
      <c r="Q48" s="87"/>
      <c r="R48" s="59" t="str">
        <f t="shared" si="42"/>
        <v/>
      </c>
      <c r="S48" s="130"/>
      <c r="T48" s="130"/>
      <c r="U48" s="130"/>
      <c r="V48" s="130"/>
      <c r="W48" s="88">
        <f t="shared" si="16"/>
        <v>0</v>
      </c>
      <c r="X48" s="87"/>
      <c r="Y48" s="59" t="str">
        <f t="shared" si="34"/>
        <v/>
      </c>
      <c r="Z48" s="130"/>
      <c r="AA48" s="130"/>
      <c r="AB48" s="130"/>
      <c r="AC48" s="130"/>
      <c r="AD48" s="88">
        <f t="shared" si="17"/>
        <v>0</v>
      </c>
      <c r="AE48" s="114">
        <v>11.6</v>
      </c>
      <c r="AF48" s="59">
        <f t="shared" si="35"/>
        <v>0.6681034482758621</v>
      </c>
      <c r="AG48" s="113">
        <v>2</v>
      </c>
      <c r="AH48" s="113">
        <v>3</v>
      </c>
      <c r="AI48" s="113" t="s">
        <v>96</v>
      </c>
      <c r="AJ48" s="113" t="s">
        <v>98</v>
      </c>
      <c r="AK48" s="88">
        <f t="shared" si="18"/>
        <v>23.2</v>
      </c>
      <c r="AL48" s="87"/>
      <c r="AM48" s="59" t="str">
        <f t="shared" si="43"/>
        <v/>
      </c>
      <c r="AN48" s="130"/>
      <c r="AO48" s="130"/>
      <c r="AP48" s="130"/>
      <c r="AQ48" s="130"/>
      <c r="AR48" s="88">
        <f t="shared" si="19"/>
        <v>0</v>
      </c>
      <c r="AS48" s="87"/>
      <c r="AT48" s="59" t="str">
        <f t="shared" si="36"/>
        <v/>
      </c>
      <c r="AU48" s="130"/>
      <c r="AV48" s="130"/>
      <c r="AW48" s="130"/>
      <c r="AX48" s="130"/>
      <c r="AY48" s="88">
        <f t="shared" si="20"/>
        <v>0</v>
      </c>
      <c r="AZ48" s="87">
        <v>5.2</v>
      </c>
      <c r="BA48" s="59">
        <f t="shared" si="30"/>
        <v>1.4903846153846154</v>
      </c>
      <c r="BB48" s="130">
        <v>1</v>
      </c>
      <c r="BC48" s="130">
        <v>3</v>
      </c>
      <c r="BD48" s="130" t="s">
        <v>97</v>
      </c>
      <c r="BE48" s="130" t="s">
        <v>98</v>
      </c>
      <c r="BF48" s="88">
        <f t="shared" si="31"/>
        <v>5.2</v>
      </c>
      <c r="BG48" s="87"/>
      <c r="BH48" s="59" t="str">
        <f t="shared" si="37"/>
        <v/>
      </c>
      <c r="BI48" s="130"/>
      <c r="BJ48" s="130"/>
      <c r="BK48" s="130"/>
      <c r="BL48" s="130"/>
      <c r="BM48" s="88">
        <f t="shared" si="22"/>
        <v>0</v>
      </c>
      <c r="BN48" s="87"/>
      <c r="BO48" s="59" t="str">
        <f t="shared" si="38"/>
        <v/>
      </c>
      <c r="BP48" s="130"/>
      <c r="BQ48" s="130"/>
      <c r="BR48" s="130"/>
      <c r="BS48" s="130"/>
      <c r="BT48" s="88">
        <f t="shared" si="23"/>
        <v>0</v>
      </c>
      <c r="BU48" s="87">
        <v>10</v>
      </c>
      <c r="BV48" s="59">
        <f t="shared" si="39"/>
        <v>0.77500000000000002</v>
      </c>
      <c r="BW48" s="130">
        <v>2</v>
      </c>
      <c r="BX48" s="130">
        <v>3</v>
      </c>
      <c r="BY48" s="130" t="s">
        <v>96</v>
      </c>
      <c r="BZ48" s="130" t="s">
        <v>98</v>
      </c>
      <c r="CA48" s="88">
        <f t="shared" si="24"/>
        <v>20</v>
      </c>
      <c r="CB48" s="87"/>
      <c r="CC48" s="59" t="str">
        <f t="shared" si="32"/>
        <v/>
      </c>
      <c r="CD48" s="130"/>
      <c r="CE48" s="130"/>
      <c r="CF48" s="130"/>
      <c r="CG48" s="130"/>
      <c r="CH48" s="88">
        <f t="shared" si="25"/>
        <v>0</v>
      </c>
      <c r="CI48" s="87"/>
      <c r="CJ48" s="59" t="str">
        <f t="shared" si="40"/>
        <v/>
      </c>
      <c r="CK48" s="130"/>
      <c r="CL48" s="130"/>
      <c r="CM48" s="130"/>
      <c r="CN48" s="130"/>
      <c r="CO48" s="88">
        <f t="shared" si="26"/>
        <v>0</v>
      </c>
      <c r="CP48" s="87"/>
      <c r="CQ48" s="59" t="str">
        <f t="shared" si="41"/>
        <v/>
      </c>
      <c r="CR48" s="130"/>
      <c r="CS48" s="130"/>
      <c r="CT48" s="130"/>
      <c r="CU48" s="130"/>
      <c r="CV48" s="88">
        <f t="shared" si="27"/>
        <v>0</v>
      </c>
      <c r="CW48" s="96"/>
    </row>
    <row r="49" spans="2:101">
      <c r="B49">
        <v>43</v>
      </c>
      <c r="C49" s="87"/>
      <c r="D49" s="59" t="str">
        <f t="shared" si="33"/>
        <v/>
      </c>
      <c r="E49" s="90"/>
      <c r="F49" s="130"/>
      <c r="G49" s="130"/>
      <c r="H49" s="130"/>
      <c r="I49" s="88">
        <f t="shared" si="14"/>
        <v>0</v>
      </c>
      <c r="J49" s="87"/>
      <c r="K49" s="59" t="str">
        <f t="shared" si="44"/>
        <v/>
      </c>
      <c r="L49" s="130"/>
      <c r="M49" s="130"/>
      <c r="N49" s="130"/>
      <c r="O49" s="130"/>
      <c r="P49" s="88">
        <f t="shared" si="15"/>
        <v>0</v>
      </c>
      <c r="Q49" s="87"/>
      <c r="R49" s="59" t="str">
        <f t="shared" si="42"/>
        <v/>
      </c>
      <c r="S49" s="130"/>
      <c r="T49" s="130"/>
      <c r="U49" s="130"/>
      <c r="V49" s="130"/>
      <c r="W49" s="88">
        <f t="shared" si="16"/>
        <v>0</v>
      </c>
      <c r="X49" s="87"/>
      <c r="Y49" s="59" t="str">
        <f t="shared" si="34"/>
        <v/>
      </c>
      <c r="Z49" s="130"/>
      <c r="AA49" s="130"/>
      <c r="AB49" s="130"/>
      <c r="AC49" s="130"/>
      <c r="AD49" s="88">
        <f t="shared" si="17"/>
        <v>0</v>
      </c>
      <c r="AE49" s="114">
        <v>6.2</v>
      </c>
      <c r="AF49" s="59">
        <f t="shared" si="35"/>
        <v>1.25</v>
      </c>
      <c r="AG49" s="113">
        <v>1</v>
      </c>
      <c r="AH49" s="113">
        <v>3</v>
      </c>
      <c r="AI49" s="113" t="s">
        <v>97</v>
      </c>
      <c r="AJ49" s="113" t="s">
        <v>100</v>
      </c>
      <c r="AK49" s="88">
        <f t="shared" si="18"/>
        <v>6.2</v>
      </c>
      <c r="AL49" s="87"/>
      <c r="AM49" s="59" t="str">
        <f t="shared" si="43"/>
        <v/>
      </c>
      <c r="AN49" s="130"/>
      <c r="AO49" s="130"/>
      <c r="AP49" s="130"/>
      <c r="AQ49" s="130"/>
      <c r="AR49" s="88">
        <f t="shared" si="19"/>
        <v>0</v>
      </c>
      <c r="AS49" s="87"/>
      <c r="AT49" s="59" t="str">
        <f t="shared" si="36"/>
        <v/>
      </c>
      <c r="AU49" s="130"/>
      <c r="AV49" s="130"/>
      <c r="AW49" s="130"/>
      <c r="AX49" s="130"/>
      <c r="AY49" s="88">
        <f t="shared" si="20"/>
        <v>0</v>
      </c>
      <c r="AZ49" s="87">
        <v>5</v>
      </c>
      <c r="BA49" s="59">
        <f t="shared" si="30"/>
        <v>1.55</v>
      </c>
      <c r="BB49" s="130">
        <v>3</v>
      </c>
      <c r="BC49" s="130">
        <v>5</v>
      </c>
      <c r="BD49" s="130" t="s">
        <v>97</v>
      </c>
      <c r="BE49" s="130" t="s">
        <v>98</v>
      </c>
      <c r="BF49" s="88">
        <f t="shared" si="31"/>
        <v>15</v>
      </c>
      <c r="BG49" s="87"/>
      <c r="BH49" s="59" t="str">
        <f t="shared" si="37"/>
        <v/>
      </c>
      <c r="BI49" s="130"/>
      <c r="BJ49" s="130"/>
      <c r="BK49" s="130"/>
      <c r="BL49" s="130"/>
      <c r="BM49" s="88">
        <f t="shared" si="22"/>
        <v>0</v>
      </c>
      <c r="BN49" s="87"/>
      <c r="BO49" s="59" t="str">
        <f t="shared" si="38"/>
        <v/>
      </c>
      <c r="BP49" s="130"/>
      <c r="BQ49" s="130"/>
      <c r="BR49" s="130"/>
      <c r="BS49" s="130"/>
      <c r="BT49" s="88">
        <f t="shared" si="23"/>
        <v>0</v>
      </c>
      <c r="BU49" s="87">
        <v>10.9</v>
      </c>
      <c r="BV49" s="59">
        <f t="shared" si="39"/>
        <v>0.71100917431192656</v>
      </c>
      <c r="BW49" s="130">
        <v>4</v>
      </c>
      <c r="BX49" s="130">
        <v>4</v>
      </c>
      <c r="BY49" s="130" t="s">
        <v>96</v>
      </c>
      <c r="BZ49" s="130" t="s">
        <v>98</v>
      </c>
      <c r="CA49" s="88">
        <f t="shared" si="24"/>
        <v>43.6</v>
      </c>
      <c r="CB49" s="87"/>
      <c r="CC49" s="59" t="str">
        <f t="shared" si="32"/>
        <v/>
      </c>
      <c r="CD49" s="130"/>
      <c r="CE49" s="130"/>
      <c r="CF49" s="130"/>
      <c r="CG49" s="130"/>
      <c r="CH49" s="88">
        <f t="shared" si="25"/>
        <v>0</v>
      </c>
      <c r="CI49" s="87"/>
      <c r="CJ49" s="59" t="str">
        <f t="shared" si="40"/>
        <v/>
      </c>
      <c r="CK49" s="130"/>
      <c r="CL49" s="130"/>
      <c r="CM49" s="130"/>
      <c r="CN49" s="130"/>
      <c r="CO49" s="88">
        <f t="shared" si="26"/>
        <v>0</v>
      </c>
      <c r="CP49" s="87"/>
      <c r="CQ49" s="59" t="str">
        <f t="shared" si="41"/>
        <v/>
      </c>
      <c r="CR49" s="130"/>
      <c r="CS49" s="130"/>
      <c r="CT49" s="130"/>
      <c r="CU49" s="130"/>
      <c r="CV49" s="88">
        <f t="shared" si="27"/>
        <v>0</v>
      </c>
      <c r="CW49" s="96"/>
    </row>
    <row r="50" spans="2:101">
      <c r="B50">
        <v>44</v>
      </c>
      <c r="C50" s="87"/>
      <c r="D50" s="59" t="str">
        <f t="shared" si="33"/>
        <v/>
      </c>
      <c r="E50" s="90"/>
      <c r="F50" s="130"/>
      <c r="G50" s="130"/>
      <c r="H50" s="130"/>
      <c r="I50" s="88">
        <f t="shared" si="14"/>
        <v>0</v>
      </c>
      <c r="J50" s="87"/>
      <c r="K50" s="59" t="str">
        <f t="shared" si="44"/>
        <v/>
      </c>
      <c r="L50" s="130"/>
      <c r="M50" s="130"/>
      <c r="N50" s="130"/>
      <c r="O50" s="130"/>
      <c r="P50" s="88">
        <f t="shared" si="15"/>
        <v>0</v>
      </c>
      <c r="Q50" s="87"/>
      <c r="R50" s="59" t="str">
        <f t="shared" si="42"/>
        <v/>
      </c>
      <c r="S50" s="130"/>
      <c r="T50" s="130"/>
      <c r="U50" s="130"/>
      <c r="V50" s="130"/>
      <c r="W50" s="88">
        <f t="shared" si="16"/>
        <v>0</v>
      </c>
      <c r="X50" s="87"/>
      <c r="Y50" s="59" t="str">
        <f t="shared" si="34"/>
        <v/>
      </c>
      <c r="Z50" s="130"/>
      <c r="AA50" s="130"/>
      <c r="AB50" s="130"/>
      <c r="AC50" s="130"/>
      <c r="AD50" s="88">
        <f t="shared" si="17"/>
        <v>0</v>
      </c>
      <c r="AE50" s="114">
        <v>5.0999999999999996</v>
      </c>
      <c r="AF50" s="59">
        <f t="shared" si="35"/>
        <v>1.5196078431372551</v>
      </c>
      <c r="AG50" s="113">
        <v>1</v>
      </c>
      <c r="AH50" s="113">
        <v>2</v>
      </c>
      <c r="AI50" s="113" t="s">
        <v>111</v>
      </c>
      <c r="AJ50" s="113" t="s">
        <v>98</v>
      </c>
      <c r="AK50" s="88">
        <f t="shared" si="18"/>
        <v>5.0999999999999996</v>
      </c>
      <c r="AL50" s="87"/>
      <c r="AM50" s="59" t="str">
        <f t="shared" si="43"/>
        <v/>
      </c>
      <c r="AN50" s="130"/>
      <c r="AO50" s="130"/>
      <c r="AP50" s="130"/>
      <c r="AQ50" s="130"/>
      <c r="AR50" s="88">
        <f t="shared" si="19"/>
        <v>0</v>
      </c>
      <c r="AS50" s="87"/>
      <c r="AT50" s="59" t="str">
        <f t="shared" si="36"/>
        <v/>
      </c>
      <c r="AU50" s="130"/>
      <c r="AV50" s="130"/>
      <c r="AW50" s="130"/>
      <c r="AX50" s="130"/>
      <c r="AY50" s="88">
        <f t="shared" si="20"/>
        <v>0</v>
      </c>
      <c r="AZ50" s="87">
        <v>8.1999999999999993</v>
      </c>
      <c r="BA50" s="59">
        <f t="shared" si="30"/>
        <v>0.94512195121951226</v>
      </c>
      <c r="BB50" s="130">
        <v>5</v>
      </c>
      <c r="BC50" s="130">
        <v>2</v>
      </c>
      <c r="BD50" s="130" t="s">
        <v>111</v>
      </c>
      <c r="BE50" s="130" t="s">
        <v>98</v>
      </c>
      <c r="BF50" s="88">
        <f t="shared" si="31"/>
        <v>41</v>
      </c>
      <c r="BG50" s="87"/>
      <c r="BH50" s="59" t="str">
        <f t="shared" si="37"/>
        <v/>
      </c>
      <c r="BI50" s="130"/>
      <c r="BJ50" s="130"/>
      <c r="BK50" s="130"/>
      <c r="BL50" s="130"/>
      <c r="BM50" s="88">
        <f t="shared" si="22"/>
        <v>0</v>
      </c>
      <c r="BN50" s="87"/>
      <c r="BO50" s="59" t="str">
        <f t="shared" si="38"/>
        <v/>
      </c>
      <c r="BP50" s="130"/>
      <c r="BQ50" s="130"/>
      <c r="BR50" s="130"/>
      <c r="BS50" s="130"/>
      <c r="BT50" s="88">
        <f t="shared" si="23"/>
        <v>0</v>
      </c>
      <c r="BU50" s="87">
        <v>6</v>
      </c>
      <c r="BV50" s="59">
        <f t="shared" si="39"/>
        <v>1.2916666666666667</v>
      </c>
      <c r="BW50" s="130">
        <v>2</v>
      </c>
      <c r="BX50" s="130">
        <v>3</v>
      </c>
      <c r="BY50" s="130" t="s">
        <v>96</v>
      </c>
      <c r="BZ50" s="130" t="s">
        <v>98</v>
      </c>
      <c r="CA50" s="88">
        <f t="shared" si="24"/>
        <v>12</v>
      </c>
      <c r="CB50" s="87"/>
      <c r="CC50" s="59" t="str">
        <f t="shared" si="32"/>
        <v/>
      </c>
      <c r="CD50" s="130"/>
      <c r="CE50" s="130"/>
      <c r="CF50" s="130"/>
      <c r="CG50" s="130"/>
      <c r="CH50" s="88">
        <f t="shared" si="25"/>
        <v>0</v>
      </c>
      <c r="CI50" s="87"/>
      <c r="CJ50" s="59" t="str">
        <f t="shared" si="40"/>
        <v/>
      </c>
      <c r="CK50" s="130"/>
      <c r="CL50" s="130"/>
      <c r="CM50" s="130"/>
      <c r="CN50" s="130"/>
      <c r="CO50" s="88">
        <f t="shared" si="26"/>
        <v>0</v>
      </c>
      <c r="CP50" s="87"/>
      <c r="CQ50" s="59" t="str">
        <f t="shared" si="41"/>
        <v/>
      </c>
      <c r="CR50" s="130"/>
      <c r="CS50" s="130"/>
      <c r="CT50" s="130"/>
      <c r="CU50" s="130"/>
      <c r="CV50" s="88">
        <f t="shared" si="27"/>
        <v>0</v>
      </c>
      <c r="CW50" s="96"/>
    </row>
    <row r="51" spans="2:101">
      <c r="B51">
        <v>45</v>
      </c>
      <c r="C51" s="87"/>
      <c r="D51" s="59" t="str">
        <f t="shared" si="33"/>
        <v/>
      </c>
      <c r="E51" s="90"/>
      <c r="F51" s="130"/>
      <c r="G51" s="130"/>
      <c r="H51" s="130"/>
      <c r="I51" s="88">
        <f t="shared" si="14"/>
        <v>0</v>
      </c>
      <c r="J51" s="87"/>
      <c r="K51" s="59" t="str">
        <f t="shared" si="44"/>
        <v/>
      </c>
      <c r="L51" s="130"/>
      <c r="M51" s="130"/>
      <c r="N51" s="130"/>
      <c r="O51" s="130"/>
      <c r="P51" s="88">
        <f t="shared" si="15"/>
        <v>0</v>
      </c>
      <c r="Q51" s="87"/>
      <c r="R51" s="59" t="str">
        <f t="shared" si="42"/>
        <v/>
      </c>
      <c r="S51" s="130"/>
      <c r="T51" s="130"/>
      <c r="U51" s="130"/>
      <c r="V51" s="130"/>
      <c r="W51" s="88">
        <f t="shared" si="16"/>
        <v>0</v>
      </c>
      <c r="X51" s="87"/>
      <c r="Y51" s="59" t="str">
        <f t="shared" si="34"/>
        <v/>
      </c>
      <c r="Z51" s="130"/>
      <c r="AA51" s="130"/>
      <c r="AB51" s="130"/>
      <c r="AC51" s="130"/>
      <c r="AD51" s="88">
        <f t="shared" si="17"/>
        <v>0</v>
      </c>
      <c r="AE51" s="114">
        <v>6.9</v>
      </c>
      <c r="AF51" s="59">
        <f t="shared" si="35"/>
        <v>1.1231884057971013</v>
      </c>
      <c r="AG51" s="113">
        <v>1</v>
      </c>
      <c r="AH51" s="113">
        <v>3</v>
      </c>
      <c r="AI51" s="113" t="s">
        <v>111</v>
      </c>
      <c r="AJ51" s="113" t="s">
        <v>98</v>
      </c>
      <c r="AK51" s="88">
        <f t="shared" si="18"/>
        <v>6.9</v>
      </c>
      <c r="AL51" s="87"/>
      <c r="AM51" s="59" t="str">
        <f t="shared" si="43"/>
        <v/>
      </c>
      <c r="AN51" s="130"/>
      <c r="AO51" s="130"/>
      <c r="AP51" s="130"/>
      <c r="AQ51" s="130"/>
      <c r="AR51" s="88">
        <f t="shared" si="19"/>
        <v>0</v>
      </c>
      <c r="AS51" s="87"/>
      <c r="AT51" s="59" t="str">
        <f t="shared" si="36"/>
        <v/>
      </c>
      <c r="AU51" s="130"/>
      <c r="AV51" s="130"/>
      <c r="AW51" s="130"/>
      <c r="AX51" s="130"/>
      <c r="AY51" s="88">
        <f t="shared" si="20"/>
        <v>0</v>
      </c>
      <c r="AZ51" s="87"/>
      <c r="BA51" s="59" t="str">
        <f t="shared" ref="BA51:BA70" si="45">IF(AZ51&gt;0,7.75/AZ51,"")</f>
        <v/>
      </c>
      <c r="BB51" s="130"/>
      <c r="BC51" s="130"/>
      <c r="BD51" s="130"/>
      <c r="BE51" s="130"/>
      <c r="BF51" s="88">
        <f t="shared" si="21"/>
        <v>0</v>
      </c>
      <c r="BG51" s="87"/>
      <c r="BH51" s="59" t="str">
        <f t="shared" si="37"/>
        <v/>
      </c>
      <c r="BI51" s="130"/>
      <c r="BJ51" s="130"/>
      <c r="BK51" s="130"/>
      <c r="BL51" s="130"/>
      <c r="BM51" s="88">
        <f t="shared" si="22"/>
        <v>0</v>
      </c>
      <c r="BN51" s="87"/>
      <c r="BO51" s="59" t="str">
        <f t="shared" si="38"/>
        <v/>
      </c>
      <c r="BP51" s="130"/>
      <c r="BQ51" s="130"/>
      <c r="BR51" s="130"/>
      <c r="BS51" s="130"/>
      <c r="BT51" s="88">
        <f t="shared" si="23"/>
        <v>0</v>
      </c>
      <c r="BU51" s="87">
        <v>8.5</v>
      </c>
      <c r="BV51" s="59">
        <f t="shared" si="39"/>
        <v>0.91176470588235292</v>
      </c>
      <c r="BW51" s="130">
        <v>2</v>
      </c>
      <c r="BX51" s="130">
        <v>3</v>
      </c>
      <c r="BY51" s="130" t="s">
        <v>96</v>
      </c>
      <c r="BZ51" s="130" t="s">
        <v>98</v>
      </c>
      <c r="CA51" s="88">
        <f t="shared" si="24"/>
        <v>17</v>
      </c>
      <c r="CB51" s="87"/>
      <c r="CC51" s="59" t="str">
        <f t="shared" si="32"/>
        <v/>
      </c>
      <c r="CD51" s="130"/>
      <c r="CE51" s="130"/>
      <c r="CF51" s="130"/>
      <c r="CG51" s="130"/>
      <c r="CH51" s="88">
        <f t="shared" si="25"/>
        <v>0</v>
      </c>
      <c r="CI51" s="87"/>
      <c r="CJ51" s="59" t="str">
        <f t="shared" si="40"/>
        <v/>
      </c>
      <c r="CK51" s="130"/>
      <c r="CL51" s="130"/>
      <c r="CM51" s="130"/>
      <c r="CN51" s="130"/>
      <c r="CO51" s="88">
        <f t="shared" si="26"/>
        <v>0</v>
      </c>
      <c r="CP51" s="87"/>
      <c r="CQ51" s="59" t="str">
        <f t="shared" si="41"/>
        <v/>
      </c>
      <c r="CR51" s="130"/>
      <c r="CS51" s="130"/>
      <c r="CT51" s="130"/>
      <c r="CU51" s="130"/>
      <c r="CV51" s="88">
        <f t="shared" si="27"/>
        <v>0</v>
      </c>
      <c r="CW51" s="96"/>
    </row>
    <row r="52" spans="2:101">
      <c r="B52">
        <v>46</v>
      </c>
      <c r="C52" s="87"/>
      <c r="D52" s="59" t="str">
        <f t="shared" si="33"/>
        <v/>
      </c>
      <c r="E52" s="90"/>
      <c r="F52" s="130"/>
      <c r="G52" s="130"/>
      <c r="H52" s="130"/>
      <c r="I52" s="88">
        <f t="shared" si="14"/>
        <v>0</v>
      </c>
      <c r="J52" s="87"/>
      <c r="K52" s="59" t="str">
        <f t="shared" si="44"/>
        <v/>
      </c>
      <c r="L52" s="130"/>
      <c r="M52" s="130"/>
      <c r="N52" s="130"/>
      <c r="O52" s="130"/>
      <c r="P52" s="88">
        <f t="shared" si="15"/>
        <v>0</v>
      </c>
      <c r="Q52" s="87"/>
      <c r="R52" s="59" t="str">
        <f t="shared" si="42"/>
        <v/>
      </c>
      <c r="S52" s="130"/>
      <c r="T52" s="130"/>
      <c r="U52" s="130"/>
      <c r="V52" s="130"/>
      <c r="W52" s="88">
        <f t="shared" si="16"/>
        <v>0</v>
      </c>
      <c r="X52" s="87"/>
      <c r="Y52" s="59" t="str">
        <f t="shared" si="34"/>
        <v/>
      </c>
      <c r="Z52" s="130"/>
      <c r="AA52" s="130"/>
      <c r="AB52" s="130"/>
      <c r="AC52" s="130"/>
      <c r="AD52" s="88">
        <f t="shared" si="17"/>
        <v>0</v>
      </c>
      <c r="AE52" s="114">
        <v>7.2</v>
      </c>
      <c r="AF52" s="59">
        <f t="shared" si="35"/>
        <v>1.0763888888888888</v>
      </c>
      <c r="AG52" s="113">
        <v>1</v>
      </c>
      <c r="AH52" s="113">
        <v>2</v>
      </c>
      <c r="AI52" s="113" t="s">
        <v>111</v>
      </c>
      <c r="AJ52" s="113" t="s">
        <v>98</v>
      </c>
      <c r="AK52" s="88">
        <f t="shared" si="18"/>
        <v>7.2</v>
      </c>
      <c r="AL52" s="87"/>
      <c r="AM52" s="59" t="str">
        <f t="shared" si="43"/>
        <v/>
      </c>
      <c r="AN52" s="130"/>
      <c r="AO52" s="130"/>
      <c r="AP52" s="130"/>
      <c r="AQ52" s="130"/>
      <c r="AR52" s="88">
        <f t="shared" si="19"/>
        <v>0</v>
      </c>
      <c r="AS52" s="87"/>
      <c r="AT52" s="59" t="str">
        <f t="shared" si="36"/>
        <v/>
      </c>
      <c r="AU52" s="130"/>
      <c r="AV52" s="130"/>
      <c r="AW52" s="130"/>
      <c r="AX52" s="130"/>
      <c r="AY52" s="88">
        <f t="shared" si="20"/>
        <v>0</v>
      </c>
      <c r="AZ52" s="87"/>
      <c r="BA52" s="59" t="str">
        <f t="shared" si="45"/>
        <v/>
      </c>
      <c r="BB52" s="130"/>
      <c r="BC52" s="130"/>
      <c r="BD52" s="130"/>
      <c r="BE52" s="130"/>
      <c r="BF52" s="88">
        <f t="shared" si="21"/>
        <v>0</v>
      </c>
      <c r="BG52" s="87"/>
      <c r="BH52" s="59" t="str">
        <f t="shared" si="37"/>
        <v/>
      </c>
      <c r="BI52" s="130"/>
      <c r="BJ52" s="130"/>
      <c r="BK52" s="130"/>
      <c r="BL52" s="130"/>
      <c r="BM52" s="88">
        <f t="shared" si="22"/>
        <v>0</v>
      </c>
      <c r="BN52" s="87"/>
      <c r="BO52" s="59" t="str">
        <f t="shared" si="38"/>
        <v/>
      </c>
      <c r="BP52" s="130"/>
      <c r="BQ52" s="130"/>
      <c r="BR52" s="130"/>
      <c r="BS52" s="130"/>
      <c r="BT52" s="88">
        <f t="shared" si="23"/>
        <v>0</v>
      </c>
      <c r="BU52" s="87">
        <v>4.8</v>
      </c>
      <c r="BV52" s="59">
        <f t="shared" si="39"/>
        <v>1.6145833333333335</v>
      </c>
      <c r="BW52" s="130">
        <v>2</v>
      </c>
      <c r="BX52" s="130">
        <v>3</v>
      </c>
      <c r="BY52" s="130" t="s">
        <v>111</v>
      </c>
      <c r="BZ52" s="130" t="s">
        <v>98</v>
      </c>
      <c r="CA52" s="88">
        <f t="shared" si="24"/>
        <v>9.6</v>
      </c>
      <c r="CB52" s="87"/>
      <c r="CC52" s="59" t="str">
        <f t="shared" si="32"/>
        <v/>
      </c>
      <c r="CD52" s="130"/>
      <c r="CE52" s="130"/>
      <c r="CF52" s="130"/>
      <c r="CG52" s="130"/>
      <c r="CH52" s="88">
        <f t="shared" si="25"/>
        <v>0</v>
      </c>
      <c r="CI52" s="87"/>
      <c r="CJ52" s="59" t="str">
        <f t="shared" si="40"/>
        <v/>
      </c>
      <c r="CK52" s="130"/>
      <c r="CL52" s="130"/>
      <c r="CM52" s="130"/>
      <c r="CN52" s="130"/>
      <c r="CO52" s="88">
        <f t="shared" si="26"/>
        <v>0</v>
      </c>
      <c r="CP52" s="87"/>
      <c r="CQ52" s="59" t="str">
        <f t="shared" si="41"/>
        <v/>
      </c>
      <c r="CR52" s="130"/>
      <c r="CS52" s="130"/>
      <c r="CT52" s="130"/>
      <c r="CU52" s="130"/>
      <c r="CV52" s="88">
        <f t="shared" si="27"/>
        <v>0</v>
      </c>
      <c r="CW52" s="96"/>
    </row>
    <row r="53" spans="2:101">
      <c r="B53">
        <v>47</v>
      </c>
      <c r="C53" s="87"/>
      <c r="D53" s="59" t="str">
        <f t="shared" si="33"/>
        <v/>
      </c>
      <c r="E53" s="90"/>
      <c r="F53" s="130"/>
      <c r="G53" s="130"/>
      <c r="H53" s="130"/>
      <c r="I53" s="88">
        <f t="shared" si="14"/>
        <v>0</v>
      </c>
      <c r="J53" s="87"/>
      <c r="K53" s="59" t="str">
        <f t="shared" si="44"/>
        <v/>
      </c>
      <c r="L53" s="130"/>
      <c r="M53" s="130"/>
      <c r="N53" s="130"/>
      <c r="O53" s="130"/>
      <c r="P53" s="88">
        <f t="shared" si="15"/>
        <v>0</v>
      </c>
      <c r="Q53" s="87"/>
      <c r="R53" s="59" t="str">
        <f t="shared" si="42"/>
        <v/>
      </c>
      <c r="S53" s="130"/>
      <c r="T53" s="130"/>
      <c r="U53" s="130"/>
      <c r="V53" s="130"/>
      <c r="W53" s="88">
        <f t="shared" si="16"/>
        <v>0</v>
      </c>
      <c r="X53" s="87"/>
      <c r="Y53" s="59" t="str">
        <f t="shared" si="34"/>
        <v/>
      </c>
      <c r="Z53" s="130"/>
      <c r="AA53" s="130"/>
      <c r="AB53" s="130"/>
      <c r="AC53" s="130"/>
      <c r="AD53" s="88">
        <f t="shared" si="17"/>
        <v>0</v>
      </c>
      <c r="AE53" s="114">
        <v>5.2</v>
      </c>
      <c r="AF53" s="59">
        <f t="shared" si="35"/>
        <v>1.4903846153846154</v>
      </c>
      <c r="AG53" s="113">
        <v>1</v>
      </c>
      <c r="AH53" s="113">
        <v>3</v>
      </c>
      <c r="AI53" s="113" t="s">
        <v>111</v>
      </c>
      <c r="AJ53" s="113" t="s">
        <v>98</v>
      </c>
      <c r="AK53" s="88">
        <f t="shared" si="18"/>
        <v>5.2</v>
      </c>
      <c r="AL53" s="87"/>
      <c r="AM53" s="59" t="str">
        <f t="shared" si="43"/>
        <v/>
      </c>
      <c r="AN53" s="130"/>
      <c r="AO53" s="130"/>
      <c r="AP53" s="130"/>
      <c r="AQ53" s="130"/>
      <c r="AR53" s="88">
        <f t="shared" si="19"/>
        <v>0</v>
      </c>
      <c r="AS53" s="87"/>
      <c r="AT53" s="59" t="str">
        <f t="shared" si="36"/>
        <v/>
      </c>
      <c r="AU53" s="130"/>
      <c r="AV53" s="130"/>
      <c r="AW53" s="130"/>
      <c r="AX53" s="130"/>
      <c r="AY53" s="88">
        <f t="shared" si="20"/>
        <v>0</v>
      </c>
      <c r="AZ53" s="87"/>
      <c r="BA53" s="59" t="str">
        <f t="shared" si="45"/>
        <v/>
      </c>
      <c r="BB53" s="130"/>
      <c r="BC53" s="130"/>
      <c r="BD53" s="130"/>
      <c r="BE53" s="130"/>
      <c r="BF53" s="88">
        <f t="shared" si="21"/>
        <v>0</v>
      </c>
      <c r="BG53" s="87"/>
      <c r="BH53" s="59" t="str">
        <f t="shared" si="37"/>
        <v/>
      </c>
      <c r="BI53" s="130"/>
      <c r="BJ53" s="130"/>
      <c r="BK53" s="130"/>
      <c r="BL53" s="130"/>
      <c r="BM53" s="88">
        <f t="shared" si="22"/>
        <v>0</v>
      </c>
      <c r="BN53" s="87"/>
      <c r="BO53" s="59" t="str">
        <f t="shared" si="38"/>
        <v/>
      </c>
      <c r="BP53" s="130"/>
      <c r="BQ53" s="130"/>
      <c r="BR53" s="130"/>
      <c r="BS53" s="130"/>
      <c r="BT53" s="88">
        <f t="shared" si="23"/>
        <v>0</v>
      </c>
      <c r="BU53" s="87">
        <v>6.2</v>
      </c>
      <c r="BV53" s="59">
        <f t="shared" si="39"/>
        <v>1.25</v>
      </c>
      <c r="BW53" s="130">
        <v>8</v>
      </c>
      <c r="BX53" s="130">
        <v>3</v>
      </c>
      <c r="BY53" s="130" t="s">
        <v>111</v>
      </c>
      <c r="BZ53" s="130" t="s">
        <v>98</v>
      </c>
      <c r="CA53" s="88">
        <f t="shared" si="24"/>
        <v>49.6</v>
      </c>
      <c r="CB53" s="87"/>
      <c r="CC53" s="59" t="str">
        <f t="shared" si="32"/>
        <v/>
      </c>
      <c r="CD53" s="130"/>
      <c r="CE53" s="130"/>
      <c r="CF53" s="130"/>
      <c r="CG53" s="130"/>
      <c r="CH53" s="88">
        <f t="shared" si="25"/>
        <v>0</v>
      </c>
      <c r="CI53" s="87"/>
      <c r="CJ53" s="59" t="str">
        <f t="shared" si="40"/>
        <v/>
      </c>
      <c r="CK53" s="130"/>
      <c r="CL53" s="130"/>
      <c r="CM53" s="130"/>
      <c r="CN53" s="130"/>
      <c r="CO53" s="88">
        <f t="shared" si="26"/>
        <v>0</v>
      </c>
      <c r="CP53" s="87"/>
      <c r="CQ53" s="59" t="str">
        <f t="shared" si="41"/>
        <v/>
      </c>
      <c r="CR53" s="130"/>
      <c r="CS53" s="130"/>
      <c r="CT53" s="130"/>
      <c r="CU53" s="130"/>
      <c r="CV53" s="88">
        <f t="shared" si="27"/>
        <v>0</v>
      </c>
      <c r="CW53" s="96"/>
    </row>
    <row r="54" spans="2:101">
      <c r="B54">
        <v>48</v>
      </c>
      <c r="C54" s="87"/>
      <c r="D54" s="59" t="str">
        <f t="shared" si="33"/>
        <v/>
      </c>
      <c r="E54" s="90"/>
      <c r="F54" s="130"/>
      <c r="G54" s="130"/>
      <c r="H54" s="130"/>
      <c r="I54" s="88">
        <f t="shared" si="14"/>
        <v>0</v>
      </c>
      <c r="J54" s="87"/>
      <c r="K54" s="59" t="str">
        <f t="shared" si="44"/>
        <v/>
      </c>
      <c r="L54" s="130"/>
      <c r="M54" s="130"/>
      <c r="N54" s="130"/>
      <c r="O54" s="130"/>
      <c r="P54" s="88">
        <f t="shared" si="15"/>
        <v>0</v>
      </c>
      <c r="Q54" s="87"/>
      <c r="R54" s="59" t="str">
        <f t="shared" si="42"/>
        <v/>
      </c>
      <c r="S54" s="130"/>
      <c r="T54" s="130"/>
      <c r="U54" s="130"/>
      <c r="V54" s="130"/>
      <c r="W54" s="88">
        <f t="shared" si="16"/>
        <v>0</v>
      </c>
      <c r="X54" s="87"/>
      <c r="Y54" s="59" t="str">
        <f t="shared" si="34"/>
        <v/>
      </c>
      <c r="Z54" s="130"/>
      <c r="AA54" s="130"/>
      <c r="AB54" s="130"/>
      <c r="AC54" s="130"/>
      <c r="AD54" s="88">
        <f t="shared" si="17"/>
        <v>0</v>
      </c>
      <c r="AE54" s="114">
        <v>7.3</v>
      </c>
      <c r="AF54" s="59">
        <f t="shared" si="35"/>
        <v>1.0616438356164384</v>
      </c>
      <c r="AG54" s="113">
        <v>1</v>
      </c>
      <c r="AH54" s="113">
        <v>3</v>
      </c>
      <c r="AI54" s="113" t="s">
        <v>96</v>
      </c>
      <c r="AJ54" s="113" t="s">
        <v>98</v>
      </c>
      <c r="AK54" s="88">
        <f t="shared" si="18"/>
        <v>7.3</v>
      </c>
      <c r="AL54" s="87"/>
      <c r="AM54" s="59" t="str">
        <f t="shared" si="43"/>
        <v/>
      </c>
      <c r="AN54" s="130"/>
      <c r="AO54" s="130"/>
      <c r="AP54" s="130"/>
      <c r="AQ54" s="130"/>
      <c r="AR54" s="88">
        <f t="shared" si="19"/>
        <v>0</v>
      </c>
      <c r="AS54" s="87"/>
      <c r="AT54" s="59" t="str">
        <f t="shared" si="36"/>
        <v/>
      </c>
      <c r="AU54" s="130"/>
      <c r="AV54" s="130"/>
      <c r="AW54" s="130"/>
      <c r="AX54" s="130"/>
      <c r="AY54" s="88">
        <f t="shared" si="20"/>
        <v>0</v>
      </c>
      <c r="AZ54" s="87"/>
      <c r="BA54" s="59" t="str">
        <f t="shared" si="45"/>
        <v/>
      </c>
      <c r="BB54" s="130"/>
      <c r="BC54" s="130"/>
      <c r="BD54" s="130"/>
      <c r="BE54" s="130"/>
      <c r="BF54" s="88">
        <f t="shared" si="21"/>
        <v>0</v>
      </c>
      <c r="BG54" s="87"/>
      <c r="BH54" s="59" t="str">
        <f t="shared" si="37"/>
        <v/>
      </c>
      <c r="BI54" s="130"/>
      <c r="BJ54" s="130"/>
      <c r="BK54" s="130"/>
      <c r="BL54" s="130"/>
      <c r="BM54" s="88">
        <f t="shared" si="22"/>
        <v>0</v>
      </c>
      <c r="BN54" s="87"/>
      <c r="BO54" s="59" t="str">
        <f t="shared" si="38"/>
        <v/>
      </c>
      <c r="BP54" s="130"/>
      <c r="BQ54" s="130"/>
      <c r="BR54" s="130"/>
      <c r="BS54" s="130"/>
      <c r="BT54" s="88">
        <f t="shared" si="23"/>
        <v>0</v>
      </c>
      <c r="BU54" s="87">
        <v>5.9</v>
      </c>
      <c r="BV54" s="59">
        <f t="shared" si="39"/>
        <v>1.3135593220338981</v>
      </c>
      <c r="BW54" s="130">
        <v>2</v>
      </c>
      <c r="BX54" s="130">
        <v>3</v>
      </c>
      <c r="BY54" s="130" t="s">
        <v>111</v>
      </c>
      <c r="BZ54" s="130" t="s">
        <v>98</v>
      </c>
      <c r="CA54" s="88">
        <f t="shared" si="24"/>
        <v>11.8</v>
      </c>
      <c r="CB54" s="87"/>
      <c r="CC54" s="59" t="str">
        <f t="shared" si="32"/>
        <v/>
      </c>
      <c r="CD54" s="130"/>
      <c r="CE54" s="130"/>
      <c r="CF54" s="130"/>
      <c r="CG54" s="130"/>
      <c r="CH54" s="88">
        <f t="shared" si="25"/>
        <v>0</v>
      </c>
      <c r="CI54" s="87"/>
      <c r="CJ54" s="59" t="str">
        <f t="shared" si="40"/>
        <v/>
      </c>
      <c r="CK54" s="130"/>
      <c r="CL54" s="130"/>
      <c r="CM54" s="130"/>
      <c r="CN54" s="130"/>
      <c r="CO54" s="88">
        <f t="shared" si="26"/>
        <v>0</v>
      </c>
      <c r="CP54" s="87"/>
      <c r="CQ54" s="59" t="str">
        <f t="shared" si="41"/>
        <v/>
      </c>
      <c r="CR54" s="130"/>
      <c r="CS54" s="130"/>
      <c r="CT54" s="130"/>
      <c r="CU54" s="130"/>
      <c r="CV54" s="88">
        <f t="shared" si="27"/>
        <v>0</v>
      </c>
      <c r="CW54" s="96"/>
    </row>
    <row r="55" spans="2:101">
      <c r="B55">
        <v>49</v>
      </c>
      <c r="C55" s="87"/>
      <c r="D55" s="59" t="str">
        <f t="shared" si="33"/>
        <v/>
      </c>
      <c r="E55" s="90"/>
      <c r="F55" s="130"/>
      <c r="G55" s="130"/>
      <c r="H55" s="130"/>
      <c r="I55" s="88">
        <f t="shared" si="14"/>
        <v>0</v>
      </c>
      <c r="J55" s="87"/>
      <c r="K55" s="59" t="str">
        <f t="shared" si="44"/>
        <v/>
      </c>
      <c r="L55" s="130"/>
      <c r="M55" s="130"/>
      <c r="N55" s="130"/>
      <c r="O55" s="130"/>
      <c r="P55" s="88">
        <f t="shared" si="15"/>
        <v>0</v>
      </c>
      <c r="Q55" s="87"/>
      <c r="R55" s="59" t="str">
        <f t="shared" si="42"/>
        <v/>
      </c>
      <c r="S55" s="130"/>
      <c r="T55" s="130"/>
      <c r="U55" s="130"/>
      <c r="V55" s="130"/>
      <c r="W55" s="88">
        <f t="shared" si="16"/>
        <v>0</v>
      </c>
      <c r="X55" s="87"/>
      <c r="Y55" s="59" t="str">
        <f t="shared" si="34"/>
        <v/>
      </c>
      <c r="Z55" s="130"/>
      <c r="AA55" s="130"/>
      <c r="AB55" s="130"/>
      <c r="AC55" s="130"/>
      <c r="AD55" s="88">
        <f t="shared" si="17"/>
        <v>0</v>
      </c>
      <c r="AE55" s="114">
        <v>8.6999999999999993</v>
      </c>
      <c r="AF55" s="59">
        <f t="shared" si="35"/>
        <v>0.8908045977011495</v>
      </c>
      <c r="AG55" s="113">
        <v>1</v>
      </c>
      <c r="AH55" s="113">
        <v>3</v>
      </c>
      <c r="AI55" s="113" t="s">
        <v>96</v>
      </c>
      <c r="AJ55" s="113" t="s">
        <v>98</v>
      </c>
      <c r="AK55" s="88">
        <f t="shared" si="18"/>
        <v>8.6999999999999993</v>
      </c>
      <c r="AL55" s="87"/>
      <c r="AM55" s="59" t="str">
        <f t="shared" si="43"/>
        <v/>
      </c>
      <c r="AN55" s="130"/>
      <c r="AO55" s="130"/>
      <c r="AP55" s="130"/>
      <c r="AQ55" s="130"/>
      <c r="AR55" s="88">
        <f t="shared" si="19"/>
        <v>0</v>
      </c>
      <c r="AS55" s="87"/>
      <c r="AT55" s="59" t="str">
        <f t="shared" si="36"/>
        <v/>
      </c>
      <c r="AU55" s="130"/>
      <c r="AV55" s="130"/>
      <c r="AW55" s="130"/>
      <c r="AX55" s="130"/>
      <c r="AY55" s="88">
        <f t="shared" si="20"/>
        <v>0</v>
      </c>
      <c r="AZ55" s="87"/>
      <c r="BA55" s="59" t="str">
        <f t="shared" si="45"/>
        <v/>
      </c>
      <c r="BB55" s="130"/>
      <c r="BC55" s="130"/>
      <c r="BD55" s="130"/>
      <c r="BE55" s="130"/>
      <c r="BF55" s="88">
        <f t="shared" si="21"/>
        <v>0</v>
      </c>
      <c r="BG55" s="87"/>
      <c r="BH55" s="59" t="str">
        <f t="shared" si="37"/>
        <v/>
      </c>
      <c r="BI55" s="130"/>
      <c r="BJ55" s="130"/>
      <c r="BK55" s="130"/>
      <c r="BL55" s="130"/>
      <c r="BM55" s="88">
        <f t="shared" si="22"/>
        <v>0</v>
      </c>
      <c r="BN55" s="87"/>
      <c r="BO55" s="59" t="str">
        <f t="shared" si="38"/>
        <v/>
      </c>
      <c r="BP55" s="130"/>
      <c r="BQ55" s="130"/>
      <c r="BR55" s="130"/>
      <c r="BS55" s="130"/>
      <c r="BT55" s="88">
        <f t="shared" si="23"/>
        <v>0</v>
      </c>
      <c r="BU55" s="87">
        <v>7.9</v>
      </c>
      <c r="BV55" s="59">
        <f t="shared" si="39"/>
        <v>0.98101265822784811</v>
      </c>
      <c r="BW55" s="130">
        <v>1</v>
      </c>
      <c r="BX55" s="130">
        <v>4</v>
      </c>
      <c r="BY55" s="130" t="s">
        <v>97</v>
      </c>
      <c r="BZ55" s="130" t="s">
        <v>98</v>
      </c>
      <c r="CA55" s="88">
        <f t="shared" si="24"/>
        <v>7.9</v>
      </c>
      <c r="CB55" s="87"/>
      <c r="CC55" s="59" t="str">
        <f t="shared" si="32"/>
        <v/>
      </c>
      <c r="CD55" s="130"/>
      <c r="CE55" s="130"/>
      <c r="CF55" s="130"/>
      <c r="CG55" s="130"/>
      <c r="CH55" s="88">
        <f t="shared" si="25"/>
        <v>0</v>
      </c>
      <c r="CI55" s="87"/>
      <c r="CJ55" s="59" t="str">
        <f t="shared" si="40"/>
        <v/>
      </c>
      <c r="CK55" s="130"/>
      <c r="CL55" s="130"/>
      <c r="CM55" s="130"/>
      <c r="CN55" s="130"/>
      <c r="CO55" s="88">
        <f t="shared" si="26"/>
        <v>0</v>
      </c>
      <c r="CP55" s="87"/>
      <c r="CQ55" s="59" t="str">
        <f t="shared" si="41"/>
        <v/>
      </c>
      <c r="CR55" s="130"/>
      <c r="CS55" s="130"/>
      <c r="CT55" s="130"/>
      <c r="CU55" s="130"/>
      <c r="CV55" s="88">
        <f t="shared" si="27"/>
        <v>0</v>
      </c>
      <c r="CW55" s="96"/>
    </row>
    <row r="56" spans="2:101">
      <c r="B56">
        <v>50</v>
      </c>
      <c r="C56" s="87"/>
      <c r="D56" s="59" t="str">
        <f t="shared" si="33"/>
        <v/>
      </c>
      <c r="E56" s="90"/>
      <c r="F56" s="130"/>
      <c r="G56" s="130"/>
      <c r="H56" s="130"/>
      <c r="I56" s="88">
        <f t="shared" si="14"/>
        <v>0</v>
      </c>
      <c r="J56" s="87"/>
      <c r="K56" s="59" t="str">
        <f t="shared" si="44"/>
        <v/>
      </c>
      <c r="L56" s="130"/>
      <c r="M56" s="130"/>
      <c r="N56" s="130"/>
      <c r="O56" s="130"/>
      <c r="P56" s="88">
        <f t="shared" si="15"/>
        <v>0</v>
      </c>
      <c r="Q56" s="87"/>
      <c r="R56" s="59" t="str">
        <f t="shared" si="42"/>
        <v/>
      </c>
      <c r="S56" s="130"/>
      <c r="T56" s="130"/>
      <c r="U56" s="130"/>
      <c r="V56" s="130"/>
      <c r="W56" s="88">
        <f t="shared" si="16"/>
        <v>0</v>
      </c>
      <c r="X56" s="87"/>
      <c r="Y56" s="59" t="str">
        <f t="shared" si="34"/>
        <v/>
      </c>
      <c r="Z56" s="130"/>
      <c r="AA56" s="130"/>
      <c r="AB56" s="130"/>
      <c r="AC56" s="130"/>
      <c r="AD56" s="88">
        <f t="shared" si="17"/>
        <v>0</v>
      </c>
      <c r="AE56" s="114">
        <v>6.8</v>
      </c>
      <c r="AF56" s="59">
        <f t="shared" si="35"/>
        <v>1.1397058823529411</v>
      </c>
      <c r="AG56" s="113">
        <v>2</v>
      </c>
      <c r="AH56" s="113">
        <v>4</v>
      </c>
      <c r="AI56" s="113" t="s">
        <v>111</v>
      </c>
      <c r="AJ56" s="113" t="s">
        <v>98</v>
      </c>
      <c r="AK56" s="88">
        <f t="shared" si="18"/>
        <v>13.6</v>
      </c>
      <c r="AL56" s="87"/>
      <c r="AM56" s="59" t="str">
        <f t="shared" si="43"/>
        <v/>
      </c>
      <c r="AN56" s="130"/>
      <c r="AO56" s="130"/>
      <c r="AP56" s="130"/>
      <c r="AQ56" s="130"/>
      <c r="AR56" s="88">
        <f t="shared" si="19"/>
        <v>0</v>
      </c>
      <c r="AS56" s="87"/>
      <c r="AT56" s="59" t="str">
        <f t="shared" si="36"/>
        <v/>
      </c>
      <c r="AU56" s="130"/>
      <c r="AV56" s="130"/>
      <c r="AW56" s="130"/>
      <c r="AX56" s="130"/>
      <c r="AY56" s="88">
        <f t="shared" si="20"/>
        <v>0</v>
      </c>
      <c r="AZ56" s="87"/>
      <c r="BA56" s="59" t="str">
        <f t="shared" si="45"/>
        <v/>
      </c>
      <c r="BB56" s="130"/>
      <c r="BC56" s="130"/>
      <c r="BD56" s="130"/>
      <c r="BE56" s="130"/>
      <c r="BF56" s="88">
        <f t="shared" si="21"/>
        <v>0</v>
      </c>
      <c r="BG56" s="87"/>
      <c r="BH56" s="59" t="str">
        <f t="shared" si="37"/>
        <v/>
      </c>
      <c r="BI56" s="130"/>
      <c r="BJ56" s="130"/>
      <c r="BK56" s="130"/>
      <c r="BL56" s="130"/>
      <c r="BM56" s="88">
        <f t="shared" si="22"/>
        <v>0</v>
      </c>
      <c r="BN56" s="87"/>
      <c r="BO56" s="59" t="str">
        <f t="shared" si="38"/>
        <v/>
      </c>
      <c r="BP56" s="130"/>
      <c r="BQ56" s="130"/>
      <c r="BR56" s="130"/>
      <c r="BS56" s="130"/>
      <c r="BT56" s="88">
        <f t="shared" si="23"/>
        <v>0</v>
      </c>
      <c r="BU56" s="87">
        <v>8.3000000000000007</v>
      </c>
      <c r="BV56" s="59">
        <f t="shared" si="39"/>
        <v>0.9337349397590361</v>
      </c>
      <c r="BW56" s="130">
        <v>2</v>
      </c>
      <c r="BX56" s="130">
        <v>3</v>
      </c>
      <c r="BY56" s="130" t="s">
        <v>111</v>
      </c>
      <c r="BZ56" s="130" t="s">
        <v>98</v>
      </c>
      <c r="CA56" s="88">
        <f t="shared" si="24"/>
        <v>16.600000000000001</v>
      </c>
      <c r="CB56" s="87"/>
      <c r="CC56" s="59" t="str">
        <f t="shared" si="32"/>
        <v/>
      </c>
      <c r="CD56" s="130"/>
      <c r="CE56" s="130"/>
      <c r="CF56" s="130"/>
      <c r="CG56" s="130"/>
      <c r="CH56" s="88">
        <f t="shared" si="25"/>
        <v>0</v>
      </c>
      <c r="CI56" s="87"/>
      <c r="CJ56" s="59" t="str">
        <f t="shared" si="40"/>
        <v/>
      </c>
      <c r="CK56" s="130"/>
      <c r="CL56" s="130"/>
      <c r="CM56" s="130"/>
      <c r="CN56" s="130"/>
      <c r="CO56" s="88">
        <f t="shared" si="26"/>
        <v>0</v>
      </c>
      <c r="CP56" s="87"/>
      <c r="CQ56" s="59" t="str">
        <f t="shared" si="41"/>
        <v/>
      </c>
      <c r="CR56" s="130"/>
      <c r="CS56" s="130"/>
      <c r="CT56" s="130"/>
      <c r="CU56" s="130"/>
      <c r="CV56" s="88">
        <f t="shared" si="27"/>
        <v>0</v>
      </c>
      <c r="CW56" s="96"/>
    </row>
    <row r="57" spans="2:101">
      <c r="B57">
        <v>51</v>
      </c>
      <c r="C57" s="87"/>
      <c r="D57" s="59" t="str">
        <f t="shared" si="33"/>
        <v/>
      </c>
      <c r="E57" s="90"/>
      <c r="F57" s="130"/>
      <c r="G57" s="130"/>
      <c r="H57" s="130"/>
      <c r="I57" s="88">
        <f t="shared" si="14"/>
        <v>0</v>
      </c>
      <c r="J57" s="87"/>
      <c r="K57" s="59" t="str">
        <f t="shared" si="44"/>
        <v/>
      </c>
      <c r="L57" s="130"/>
      <c r="M57" s="130"/>
      <c r="N57" s="130"/>
      <c r="O57" s="130"/>
      <c r="P57" s="88">
        <f t="shared" si="15"/>
        <v>0</v>
      </c>
      <c r="Q57" s="87"/>
      <c r="R57" s="59" t="str">
        <f t="shared" si="42"/>
        <v/>
      </c>
      <c r="S57" s="130"/>
      <c r="T57" s="130"/>
      <c r="U57" s="130"/>
      <c r="V57" s="130"/>
      <c r="W57" s="88">
        <f t="shared" si="16"/>
        <v>0</v>
      </c>
      <c r="X57" s="87"/>
      <c r="Y57" s="59" t="str">
        <f t="shared" si="34"/>
        <v/>
      </c>
      <c r="Z57" s="130"/>
      <c r="AA57" s="130"/>
      <c r="AB57" s="130"/>
      <c r="AC57" s="130"/>
      <c r="AD57" s="88">
        <f t="shared" si="17"/>
        <v>0</v>
      </c>
      <c r="AE57" s="114"/>
      <c r="AF57" s="59" t="str">
        <f t="shared" si="35"/>
        <v/>
      </c>
      <c r="AG57" s="113"/>
      <c r="AH57" s="113"/>
      <c r="AI57" s="113"/>
      <c r="AJ57" s="113"/>
      <c r="AK57" s="88">
        <f t="shared" si="18"/>
        <v>0</v>
      </c>
      <c r="AL57" s="87"/>
      <c r="AM57" s="59" t="str">
        <f t="shared" si="43"/>
        <v/>
      </c>
      <c r="AN57" s="130"/>
      <c r="AO57" s="130"/>
      <c r="AP57" s="130"/>
      <c r="AQ57" s="130"/>
      <c r="AR57" s="88">
        <f t="shared" si="19"/>
        <v>0</v>
      </c>
      <c r="AS57" s="87"/>
      <c r="AT57" s="59" t="str">
        <f t="shared" si="36"/>
        <v/>
      </c>
      <c r="AU57" s="130"/>
      <c r="AV57" s="130"/>
      <c r="AW57" s="130"/>
      <c r="AX57" s="130"/>
      <c r="AY57" s="88">
        <f t="shared" si="20"/>
        <v>0</v>
      </c>
      <c r="AZ57" s="87"/>
      <c r="BA57" s="59" t="str">
        <f t="shared" si="45"/>
        <v/>
      </c>
      <c r="BB57" s="130"/>
      <c r="BC57" s="130"/>
      <c r="BD57" s="130"/>
      <c r="BE57" s="130"/>
      <c r="BF57" s="88">
        <f t="shared" si="21"/>
        <v>0</v>
      </c>
      <c r="BG57" s="87"/>
      <c r="BH57" s="59" t="str">
        <f t="shared" si="37"/>
        <v/>
      </c>
      <c r="BI57" s="130"/>
      <c r="BJ57" s="130"/>
      <c r="BK57" s="130"/>
      <c r="BL57" s="130"/>
      <c r="BM57" s="88">
        <f t="shared" si="22"/>
        <v>0</v>
      </c>
      <c r="BN57" s="87"/>
      <c r="BO57" s="59" t="str">
        <f t="shared" si="38"/>
        <v/>
      </c>
      <c r="BP57" s="130"/>
      <c r="BQ57" s="130"/>
      <c r="BR57" s="130"/>
      <c r="BS57" s="130"/>
      <c r="BT57" s="88">
        <f t="shared" si="23"/>
        <v>0</v>
      </c>
      <c r="BU57" s="87">
        <v>4.4000000000000004</v>
      </c>
      <c r="BV57" s="59">
        <f t="shared" si="39"/>
        <v>1.7613636363636362</v>
      </c>
      <c r="BW57" s="130">
        <v>1</v>
      </c>
      <c r="BX57" s="130">
        <v>3</v>
      </c>
      <c r="BY57" s="130" t="s">
        <v>97</v>
      </c>
      <c r="BZ57" s="130" t="s">
        <v>98</v>
      </c>
      <c r="CA57" s="88">
        <f t="shared" si="24"/>
        <v>4.4000000000000004</v>
      </c>
      <c r="CB57" s="87"/>
      <c r="CC57" s="59" t="str">
        <f t="shared" si="32"/>
        <v/>
      </c>
      <c r="CD57" s="130"/>
      <c r="CE57" s="130"/>
      <c r="CF57" s="130"/>
      <c r="CG57" s="130"/>
      <c r="CH57" s="88">
        <f t="shared" si="25"/>
        <v>0</v>
      </c>
      <c r="CI57" s="87"/>
      <c r="CJ57" s="59" t="str">
        <f t="shared" si="40"/>
        <v/>
      </c>
      <c r="CK57" s="130"/>
      <c r="CL57" s="130"/>
      <c r="CM57" s="130"/>
      <c r="CN57" s="130"/>
      <c r="CO57" s="88">
        <f t="shared" si="26"/>
        <v>0</v>
      </c>
      <c r="CP57" s="87"/>
      <c r="CQ57" s="59" t="str">
        <f t="shared" si="41"/>
        <v/>
      </c>
      <c r="CR57" s="130"/>
      <c r="CS57" s="130"/>
      <c r="CT57" s="130"/>
      <c r="CU57" s="130"/>
      <c r="CV57" s="88">
        <f t="shared" si="27"/>
        <v>0</v>
      </c>
      <c r="CW57" s="96"/>
    </row>
    <row r="58" spans="2:101">
      <c r="B58">
        <v>52</v>
      </c>
      <c r="C58" s="87"/>
      <c r="D58" s="59" t="str">
        <f t="shared" si="33"/>
        <v/>
      </c>
      <c r="E58" s="90"/>
      <c r="F58" s="130"/>
      <c r="G58" s="130"/>
      <c r="H58" s="130"/>
      <c r="I58" s="88">
        <f t="shared" si="14"/>
        <v>0</v>
      </c>
      <c r="J58" s="87"/>
      <c r="K58" s="59" t="str">
        <f t="shared" si="44"/>
        <v/>
      </c>
      <c r="L58" s="130"/>
      <c r="M58" s="130"/>
      <c r="N58" s="130"/>
      <c r="O58" s="130"/>
      <c r="P58" s="88">
        <f t="shared" si="15"/>
        <v>0</v>
      </c>
      <c r="Q58" s="87"/>
      <c r="R58" s="59" t="str">
        <f t="shared" si="42"/>
        <v/>
      </c>
      <c r="S58" s="130"/>
      <c r="T58" s="130"/>
      <c r="U58" s="130"/>
      <c r="V58" s="130"/>
      <c r="W58" s="88">
        <f t="shared" si="16"/>
        <v>0</v>
      </c>
      <c r="X58" s="87"/>
      <c r="Y58" s="59" t="str">
        <f t="shared" si="34"/>
        <v/>
      </c>
      <c r="Z58" s="130"/>
      <c r="AA58" s="130"/>
      <c r="AB58" s="130"/>
      <c r="AC58" s="130"/>
      <c r="AD58" s="88">
        <f t="shared" si="17"/>
        <v>0</v>
      </c>
      <c r="AE58" s="114"/>
      <c r="AF58" s="59" t="str">
        <f t="shared" si="35"/>
        <v/>
      </c>
      <c r="AG58" s="113"/>
      <c r="AH58" s="113"/>
      <c r="AI58" s="113"/>
      <c r="AJ58" s="113"/>
      <c r="AK58" s="88">
        <f t="shared" si="18"/>
        <v>0</v>
      </c>
      <c r="AL58" s="87"/>
      <c r="AM58" s="59" t="str">
        <f t="shared" si="43"/>
        <v/>
      </c>
      <c r="AN58" s="130"/>
      <c r="AO58" s="130"/>
      <c r="AP58" s="130"/>
      <c r="AQ58" s="130"/>
      <c r="AR58" s="88">
        <f t="shared" si="19"/>
        <v>0</v>
      </c>
      <c r="AS58" s="87"/>
      <c r="AT58" s="59" t="str">
        <f t="shared" si="36"/>
        <v/>
      </c>
      <c r="AU58" s="130"/>
      <c r="AV58" s="130"/>
      <c r="AW58" s="130"/>
      <c r="AX58" s="130"/>
      <c r="AY58" s="88">
        <f t="shared" si="20"/>
        <v>0</v>
      </c>
      <c r="AZ58" s="87"/>
      <c r="BA58" s="59" t="str">
        <f t="shared" si="45"/>
        <v/>
      </c>
      <c r="BB58" s="130"/>
      <c r="BC58" s="130"/>
      <c r="BD58" s="130"/>
      <c r="BE58" s="130"/>
      <c r="BF58" s="88">
        <f t="shared" si="21"/>
        <v>0</v>
      </c>
      <c r="BG58" s="87"/>
      <c r="BH58" s="59" t="str">
        <f t="shared" si="37"/>
        <v/>
      </c>
      <c r="BI58" s="130"/>
      <c r="BJ58" s="130"/>
      <c r="BK58" s="130"/>
      <c r="BL58" s="130"/>
      <c r="BM58" s="88">
        <f t="shared" si="22"/>
        <v>0</v>
      </c>
      <c r="BN58" s="87"/>
      <c r="BO58" s="59" t="str">
        <f t="shared" si="38"/>
        <v/>
      </c>
      <c r="BP58" s="130"/>
      <c r="BQ58" s="130"/>
      <c r="BR58" s="130"/>
      <c r="BS58" s="130"/>
      <c r="BT58" s="88">
        <f t="shared" si="23"/>
        <v>0</v>
      </c>
      <c r="BU58" s="87">
        <v>8</v>
      </c>
      <c r="BV58" s="59">
        <f t="shared" si="39"/>
        <v>0.96875</v>
      </c>
      <c r="BW58" s="130">
        <v>2</v>
      </c>
      <c r="BX58" s="130">
        <v>4</v>
      </c>
      <c r="BY58" s="130" t="s">
        <v>111</v>
      </c>
      <c r="BZ58" s="130" t="s">
        <v>98</v>
      </c>
      <c r="CA58" s="88">
        <f t="shared" si="24"/>
        <v>16</v>
      </c>
      <c r="CB58" s="87"/>
      <c r="CC58" s="59" t="str">
        <f t="shared" si="32"/>
        <v/>
      </c>
      <c r="CD58" s="130"/>
      <c r="CE58" s="130"/>
      <c r="CF58" s="130"/>
      <c r="CG58" s="130"/>
      <c r="CH58" s="88">
        <f t="shared" si="25"/>
        <v>0</v>
      </c>
      <c r="CI58" s="87"/>
      <c r="CJ58" s="59" t="str">
        <f t="shared" si="40"/>
        <v/>
      </c>
      <c r="CK58" s="130"/>
      <c r="CL58" s="130"/>
      <c r="CM58" s="130"/>
      <c r="CN58" s="130"/>
      <c r="CO58" s="88">
        <f t="shared" si="26"/>
        <v>0</v>
      </c>
      <c r="CP58" s="87"/>
      <c r="CQ58" s="59" t="str">
        <f t="shared" si="41"/>
        <v/>
      </c>
      <c r="CR58" s="130"/>
      <c r="CS58" s="130"/>
      <c r="CT58" s="130"/>
      <c r="CU58" s="130"/>
      <c r="CV58" s="88">
        <f t="shared" si="27"/>
        <v>0</v>
      </c>
      <c r="CW58" s="96"/>
    </row>
    <row r="59" spans="2:101">
      <c r="B59">
        <v>53</v>
      </c>
      <c r="C59" s="87"/>
      <c r="D59" s="59" t="str">
        <f t="shared" si="33"/>
        <v/>
      </c>
      <c r="E59" s="90"/>
      <c r="F59" s="130"/>
      <c r="G59" s="130"/>
      <c r="H59" s="130"/>
      <c r="I59" s="88">
        <f t="shared" si="14"/>
        <v>0</v>
      </c>
      <c r="J59" s="87"/>
      <c r="K59" s="59" t="str">
        <f t="shared" si="44"/>
        <v/>
      </c>
      <c r="L59" s="130"/>
      <c r="M59" s="130"/>
      <c r="N59" s="130"/>
      <c r="O59" s="130"/>
      <c r="P59" s="88">
        <f t="shared" si="15"/>
        <v>0</v>
      </c>
      <c r="Q59" s="87"/>
      <c r="R59" s="59" t="str">
        <f t="shared" si="42"/>
        <v/>
      </c>
      <c r="S59" s="130"/>
      <c r="T59" s="130"/>
      <c r="U59" s="130"/>
      <c r="V59" s="130"/>
      <c r="W59" s="88">
        <f t="shared" si="16"/>
        <v>0</v>
      </c>
      <c r="X59" s="87"/>
      <c r="Y59" s="59" t="str">
        <f t="shared" si="34"/>
        <v/>
      </c>
      <c r="Z59" s="130"/>
      <c r="AA59" s="130"/>
      <c r="AB59" s="130"/>
      <c r="AC59" s="130"/>
      <c r="AD59" s="88">
        <f t="shared" si="17"/>
        <v>0</v>
      </c>
      <c r="AE59" s="87"/>
      <c r="AF59" s="59" t="str">
        <f t="shared" si="35"/>
        <v/>
      </c>
      <c r="AG59" s="130"/>
      <c r="AH59" s="130"/>
      <c r="AI59" s="130"/>
      <c r="AJ59" s="130"/>
      <c r="AK59" s="88">
        <f t="shared" si="18"/>
        <v>0</v>
      </c>
      <c r="AL59" s="87"/>
      <c r="AM59" s="59" t="str">
        <f t="shared" si="43"/>
        <v/>
      </c>
      <c r="AN59" s="130"/>
      <c r="AO59" s="130"/>
      <c r="AP59" s="130"/>
      <c r="AQ59" s="130"/>
      <c r="AR59" s="88">
        <f t="shared" si="19"/>
        <v>0</v>
      </c>
      <c r="AS59" s="87"/>
      <c r="AT59" s="59" t="str">
        <f t="shared" si="36"/>
        <v/>
      </c>
      <c r="AU59" s="130"/>
      <c r="AV59" s="130"/>
      <c r="AW59" s="130"/>
      <c r="AX59" s="130"/>
      <c r="AY59" s="88">
        <f t="shared" si="20"/>
        <v>0</v>
      </c>
      <c r="AZ59" s="87"/>
      <c r="BA59" s="59" t="str">
        <f t="shared" si="45"/>
        <v/>
      </c>
      <c r="BB59" s="130"/>
      <c r="BC59" s="130"/>
      <c r="BD59" s="130"/>
      <c r="BE59" s="130"/>
      <c r="BF59" s="88">
        <f t="shared" si="21"/>
        <v>0</v>
      </c>
      <c r="BG59" s="87"/>
      <c r="BH59" s="59" t="str">
        <f t="shared" si="37"/>
        <v/>
      </c>
      <c r="BI59" s="130"/>
      <c r="BJ59" s="130"/>
      <c r="BK59" s="130"/>
      <c r="BL59" s="130"/>
      <c r="BM59" s="88">
        <f t="shared" si="22"/>
        <v>0</v>
      </c>
      <c r="BN59" s="87"/>
      <c r="BO59" s="59" t="str">
        <f t="shared" si="38"/>
        <v/>
      </c>
      <c r="BP59" s="130"/>
      <c r="BQ59" s="130"/>
      <c r="BR59" s="130"/>
      <c r="BS59" s="130"/>
      <c r="BT59" s="88">
        <f t="shared" si="23"/>
        <v>0</v>
      </c>
      <c r="BU59" s="87">
        <v>6.2</v>
      </c>
      <c r="BV59" s="59">
        <f t="shared" si="39"/>
        <v>1.25</v>
      </c>
      <c r="BW59" s="130">
        <v>3</v>
      </c>
      <c r="BX59" s="130">
        <v>3</v>
      </c>
      <c r="BY59" s="130" t="s">
        <v>97</v>
      </c>
      <c r="BZ59" s="130" t="s">
        <v>112</v>
      </c>
      <c r="CA59" s="88">
        <f t="shared" si="24"/>
        <v>18.600000000000001</v>
      </c>
      <c r="CB59" s="87"/>
      <c r="CC59" s="59" t="str">
        <f t="shared" si="32"/>
        <v/>
      </c>
      <c r="CD59" s="130"/>
      <c r="CE59" s="130"/>
      <c r="CF59" s="130"/>
      <c r="CG59" s="130"/>
      <c r="CH59" s="88">
        <f t="shared" si="25"/>
        <v>0</v>
      </c>
      <c r="CI59" s="87"/>
      <c r="CJ59" s="59" t="str">
        <f t="shared" si="40"/>
        <v/>
      </c>
      <c r="CK59" s="130"/>
      <c r="CL59" s="130"/>
      <c r="CM59" s="130"/>
      <c r="CN59" s="130"/>
      <c r="CO59" s="88">
        <f t="shared" si="26"/>
        <v>0</v>
      </c>
      <c r="CP59" s="87"/>
      <c r="CQ59" s="59" t="str">
        <f t="shared" si="41"/>
        <v/>
      </c>
      <c r="CR59" s="130"/>
      <c r="CS59" s="130"/>
      <c r="CT59" s="130"/>
      <c r="CU59" s="130"/>
      <c r="CV59" s="88">
        <f t="shared" si="27"/>
        <v>0</v>
      </c>
      <c r="CW59" s="96"/>
    </row>
    <row r="60" spans="2:101">
      <c r="B60">
        <v>54</v>
      </c>
      <c r="C60" s="87"/>
      <c r="D60" s="59" t="str">
        <f t="shared" si="33"/>
        <v/>
      </c>
      <c r="E60" s="90"/>
      <c r="F60" s="130"/>
      <c r="G60" s="130"/>
      <c r="H60" s="130"/>
      <c r="I60" s="88">
        <f t="shared" si="14"/>
        <v>0</v>
      </c>
      <c r="J60" s="87"/>
      <c r="K60" s="59" t="str">
        <f t="shared" si="44"/>
        <v/>
      </c>
      <c r="L60" s="130"/>
      <c r="M60" s="130"/>
      <c r="N60" s="130"/>
      <c r="O60" s="130"/>
      <c r="P60" s="88">
        <f t="shared" si="15"/>
        <v>0</v>
      </c>
      <c r="Q60" s="87"/>
      <c r="R60" s="59" t="str">
        <f t="shared" si="42"/>
        <v/>
      </c>
      <c r="S60" s="130"/>
      <c r="T60" s="130"/>
      <c r="U60" s="130"/>
      <c r="V60" s="130"/>
      <c r="W60" s="88">
        <f t="shared" si="16"/>
        <v>0</v>
      </c>
      <c r="X60" s="87"/>
      <c r="Y60" s="59" t="str">
        <f t="shared" si="34"/>
        <v/>
      </c>
      <c r="Z60" s="130"/>
      <c r="AA60" s="130"/>
      <c r="AB60" s="130"/>
      <c r="AC60" s="130"/>
      <c r="AD60" s="88">
        <f t="shared" si="17"/>
        <v>0</v>
      </c>
      <c r="AE60" s="87"/>
      <c r="AF60" s="59" t="str">
        <f t="shared" si="35"/>
        <v/>
      </c>
      <c r="AG60" s="130"/>
      <c r="AH60" s="130"/>
      <c r="AI60" s="130"/>
      <c r="AJ60" s="130"/>
      <c r="AK60" s="88">
        <f t="shared" si="18"/>
        <v>0</v>
      </c>
      <c r="AL60" s="87"/>
      <c r="AM60" s="59" t="str">
        <f t="shared" si="43"/>
        <v/>
      </c>
      <c r="AN60" s="130"/>
      <c r="AO60" s="130"/>
      <c r="AP60" s="130"/>
      <c r="AQ60" s="130"/>
      <c r="AR60" s="88">
        <f t="shared" si="19"/>
        <v>0</v>
      </c>
      <c r="AS60" s="87"/>
      <c r="AT60" s="59" t="str">
        <f t="shared" si="36"/>
        <v/>
      </c>
      <c r="AU60" s="130"/>
      <c r="AV60" s="130"/>
      <c r="AW60" s="130"/>
      <c r="AX60" s="130"/>
      <c r="AY60" s="88">
        <f t="shared" si="20"/>
        <v>0</v>
      </c>
      <c r="AZ60" s="87"/>
      <c r="BA60" s="59" t="str">
        <f t="shared" si="45"/>
        <v/>
      </c>
      <c r="BB60" s="130"/>
      <c r="BC60" s="130"/>
      <c r="BD60" s="130"/>
      <c r="BE60" s="130"/>
      <c r="BF60" s="88">
        <f t="shared" si="21"/>
        <v>0</v>
      </c>
      <c r="BG60" s="87"/>
      <c r="BH60" s="59" t="str">
        <f t="shared" si="37"/>
        <v/>
      </c>
      <c r="BI60" s="130"/>
      <c r="BJ60" s="130"/>
      <c r="BK60" s="130"/>
      <c r="BL60" s="130"/>
      <c r="BM60" s="88">
        <f t="shared" si="22"/>
        <v>0</v>
      </c>
      <c r="BN60" s="87"/>
      <c r="BO60" s="59" t="str">
        <f t="shared" si="38"/>
        <v/>
      </c>
      <c r="BP60" s="130"/>
      <c r="BQ60" s="130"/>
      <c r="BR60" s="130"/>
      <c r="BS60" s="130"/>
      <c r="BT60" s="88">
        <f t="shared" si="23"/>
        <v>0</v>
      </c>
      <c r="BU60" s="87">
        <v>6.1</v>
      </c>
      <c r="BV60" s="59">
        <f t="shared" si="39"/>
        <v>1.2704918032786885</v>
      </c>
      <c r="BW60" s="130">
        <v>3</v>
      </c>
      <c r="BX60" s="130">
        <v>3</v>
      </c>
      <c r="BY60" s="130" t="s">
        <v>111</v>
      </c>
      <c r="BZ60" s="130" t="s">
        <v>98</v>
      </c>
      <c r="CA60" s="88">
        <f t="shared" si="24"/>
        <v>18.299999999999997</v>
      </c>
      <c r="CB60" s="87"/>
      <c r="CC60" s="59" t="str">
        <f t="shared" si="32"/>
        <v/>
      </c>
      <c r="CD60" s="130"/>
      <c r="CE60" s="130"/>
      <c r="CF60" s="130"/>
      <c r="CG60" s="130"/>
      <c r="CH60" s="88">
        <f t="shared" si="25"/>
        <v>0</v>
      </c>
      <c r="CI60" s="87"/>
      <c r="CJ60" s="59" t="str">
        <f t="shared" si="40"/>
        <v/>
      </c>
      <c r="CK60" s="130"/>
      <c r="CL60" s="130"/>
      <c r="CM60" s="130"/>
      <c r="CN60" s="130"/>
      <c r="CO60" s="88">
        <f t="shared" si="26"/>
        <v>0</v>
      </c>
      <c r="CP60" s="87"/>
      <c r="CQ60" s="59" t="str">
        <f t="shared" si="41"/>
        <v/>
      </c>
      <c r="CR60" s="130"/>
      <c r="CS60" s="130"/>
      <c r="CT60" s="130"/>
      <c r="CU60" s="130"/>
      <c r="CV60" s="88">
        <f t="shared" si="27"/>
        <v>0</v>
      </c>
      <c r="CW60" s="96"/>
    </row>
    <row r="61" spans="2:101">
      <c r="B61">
        <v>55</v>
      </c>
      <c r="C61" s="87"/>
      <c r="D61" s="59" t="str">
        <f t="shared" si="33"/>
        <v/>
      </c>
      <c r="E61" s="90"/>
      <c r="F61" s="130"/>
      <c r="G61" s="130"/>
      <c r="H61" s="130"/>
      <c r="I61" s="88">
        <f t="shared" si="14"/>
        <v>0</v>
      </c>
      <c r="J61" s="87"/>
      <c r="K61" s="59" t="str">
        <f t="shared" si="44"/>
        <v/>
      </c>
      <c r="L61" s="130"/>
      <c r="M61" s="130"/>
      <c r="N61" s="130"/>
      <c r="O61" s="130"/>
      <c r="P61" s="88">
        <f t="shared" si="15"/>
        <v>0</v>
      </c>
      <c r="Q61" s="87"/>
      <c r="R61" s="59" t="str">
        <f t="shared" si="42"/>
        <v/>
      </c>
      <c r="S61" s="130"/>
      <c r="T61" s="130"/>
      <c r="U61" s="130"/>
      <c r="V61" s="130"/>
      <c r="W61" s="88">
        <f t="shared" si="16"/>
        <v>0</v>
      </c>
      <c r="X61" s="87"/>
      <c r="Y61" s="59" t="str">
        <f t="shared" si="34"/>
        <v/>
      </c>
      <c r="Z61" s="130"/>
      <c r="AA61" s="130"/>
      <c r="AB61" s="130"/>
      <c r="AC61" s="130"/>
      <c r="AD61" s="88">
        <f t="shared" si="17"/>
        <v>0</v>
      </c>
      <c r="AE61" s="87"/>
      <c r="AF61" s="59" t="str">
        <f t="shared" si="35"/>
        <v/>
      </c>
      <c r="AG61" s="130"/>
      <c r="AH61" s="130"/>
      <c r="AI61" s="130"/>
      <c r="AJ61" s="130"/>
      <c r="AK61" s="88">
        <f t="shared" si="18"/>
        <v>0</v>
      </c>
      <c r="AL61" s="87"/>
      <c r="AM61" s="59" t="str">
        <f t="shared" si="43"/>
        <v/>
      </c>
      <c r="AN61" s="130"/>
      <c r="AO61" s="130"/>
      <c r="AP61" s="130"/>
      <c r="AQ61" s="130"/>
      <c r="AR61" s="88">
        <f t="shared" si="19"/>
        <v>0</v>
      </c>
      <c r="AS61" s="87"/>
      <c r="AT61" s="59" t="str">
        <f t="shared" si="36"/>
        <v/>
      </c>
      <c r="AU61" s="130"/>
      <c r="AV61" s="130"/>
      <c r="AW61" s="130"/>
      <c r="AX61" s="130"/>
      <c r="AY61" s="88">
        <f t="shared" si="20"/>
        <v>0</v>
      </c>
      <c r="AZ61" s="87"/>
      <c r="BA61" s="59" t="str">
        <f t="shared" si="45"/>
        <v/>
      </c>
      <c r="BB61" s="130"/>
      <c r="BC61" s="130"/>
      <c r="BD61" s="130"/>
      <c r="BE61" s="130"/>
      <c r="BF61" s="88">
        <f t="shared" si="21"/>
        <v>0</v>
      </c>
      <c r="BG61" s="87"/>
      <c r="BH61" s="59" t="str">
        <f t="shared" si="37"/>
        <v/>
      </c>
      <c r="BI61" s="130"/>
      <c r="BJ61" s="130"/>
      <c r="BK61" s="130"/>
      <c r="BL61" s="130"/>
      <c r="BM61" s="88">
        <f t="shared" si="22"/>
        <v>0</v>
      </c>
      <c r="BN61" s="87"/>
      <c r="BO61" s="59" t="str">
        <f t="shared" si="38"/>
        <v/>
      </c>
      <c r="BP61" s="130"/>
      <c r="BQ61" s="130"/>
      <c r="BR61" s="130"/>
      <c r="BS61" s="130"/>
      <c r="BT61" s="88">
        <f t="shared" si="23"/>
        <v>0</v>
      </c>
      <c r="BU61" s="87">
        <v>9.9</v>
      </c>
      <c r="BV61" s="59">
        <f t="shared" si="39"/>
        <v>0.78282828282828276</v>
      </c>
      <c r="BW61" s="130">
        <v>2</v>
      </c>
      <c r="BX61" s="130">
        <v>4</v>
      </c>
      <c r="BY61" s="130" t="s">
        <v>96</v>
      </c>
      <c r="BZ61" s="130" t="s">
        <v>98</v>
      </c>
      <c r="CA61" s="88">
        <f t="shared" si="24"/>
        <v>19.8</v>
      </c>
      <c r="CB61" s="87"/>
      <c r="CC61" s="59" t="str">
        <f t="shared" si="32"/>
        <v/>
      </c>
      <c r="CD61" s="130"/>
      <c r="CE61" s="130"/>
      <c r="CF61" s="130"/>
      <c r="CG61" s="130"/>
      <c r="CH61" s="88">
        <f t="shared" si="25"/>
        <v>0</v>
      </c>
      <c r="CI61" s="87"/>
      <c r="CJ61" s="59" t="str">
        <f t="shared" si="40"/>
        <v/>
      </c>
      <c r="CK61" s="130"/>
      <c r="CL61" s="130"/>
      <c r="CM61" s="130"/>
      <c r="CN61" s="130"/>
      <c r="CO61" s="88">
        <f t="shared" si="26"/>
        <v>0</v>
      </c>
      <c r="CP61" s="87"/>
      <c r="CQ61" s="59" t="str">
        <f t="shared" si="41"/>
        <v/>
      </c>
      <c r="CR61" s="130"/>
      <c r="CS61" s="130"/>
      <c r="CT61" s="130"/>
      <c r="CU61" s="130"/>
      <c r="CV61" s="88">
        <f t="shared" si="27"/>
        <v>0</v>
      </c>
      <c r="CW61" s="96"/>
    </row>
    <row r="62" spans="2:101">
      <c r="B62">
        <v>56</v>
      </c>
      <c r="C62" s="87"/>
      <c r="D62" s="59" t="str">
        <f t="shared" si="33"/>
        <v/>
      </c>
      <c r="E62" s="90"/>
      <c r="F62" s="130"/>
      <c r="G62" s="130"/>
      <c r="H62" s="130"/>
      <c r="I62" s="88">
        <f t="shared" si="14"/>
        <v>0</v>
      </c>
      <c r="J62" s="87"/>
      <c r="K62" s="59" t="str">
        <f t="shared" si="44"/>
        <v/>
      </c>
      <c r="L62" s="130"/>
      <c r="M62" s="130"/>
      <c r="N62" s="130"/>
      <c r="O62" s="130"/>
      <c r="P62" s="88">
        <f t="shared" si="15"/>
        <v>0</v>
      </c>
      <c r="Q62" s="87"/>
      <c r="R62" s="59" t="str">
        <f t="shared" si="42"/>
        <v/>
      </c>
      <c r="S62" s="130"/>
      <c r="T62" s="130"/>
      <c r="U62" s="130"/>
      <c r="V62" s="130"/>
      <c r="W62" s="88">
        <f t="shared" si="16"/>
        <v>0</v>
      </c>
      <c r="X62" s="87"/>
      <c r="Y62" s="59" t="str">
        <f t="shared" si="34"/>
        <v/>
      </c>
      <c r="Z62" s="130"/>
      <c r="AA62" s="130"/>
      <c r="AB62" s="130"/>
      <c r="AC62" s="130"/>
      <c r="AD62" s="88">
        <f t="shared" si="17"/>
        <v>0</v>
      </c>
      <c r="AE62" s="87"/>
      <c r="AF62" s="59" t="str">
        <f t="shared" si="35"/>
        <v/>
      </c>
      <c r="AG62" s="130"/>
      <c r="AH62" s="130"/>
      <c r="AI62" s="130"/>
      <c r="AJ62" s="130"/>
      <c r="AK62" s="88">
        <f t="shared" si="18"/>
        <v>0</v>
      </c>
      <c r="AL62" s="87"/>
      <c r="AM62" s="59" t="str">
        <f t="shared" si="43"/>
        <v/>
      </c>
      <c r="AN62" s="130"/>
      <c r="AO62" s="130"/>
      <c r="AP62" s="130"/>
      <c r="AQ62" s="130"/>
      <c r="AR62" s="88">
        <f t="shared" si="19"/>
        <v>0</v>
      </c>
      <c r="AS62" s="87"/>
      <c r="AT62" s="59" t="str">
        <f t="shared" si="36"/>
        <v/>
      </c>
      <c r="AU62" s="130"/>
      <c r="AV62" s="130"/>
      <c r="AW62" s="130"/>
      <c r="AX62" s="130"/>
      <c r="AY62" s="88">
        <f t="shared" si="20"/>
        <v>0</v>
      </c>
      <c r="AZ62" s="87"/>
      <c r="BA62" s="59" t="str">
        <f t="shared" si="45"/>
        <v/>
      </c>
      <c r="BB62" s="130"/>
      <c r="BC62" s="130"/>
      <c r="BD62" s="130"/>
      <c r="BE62" s="130"/>
      <c r="BF62" s="88">
        <f t="shared" si="21"/>
        <v>0</v>
      </c>
      <c r="BG62" s="87"/>
      <c r="BH62" s="59" t="str">
        <f t="shared" si="37"/>
        <v/>
      </c>
      <c r="BI62" s="130"/>
      <c r="BJ62" s="130"/>
      <c r="BK62" s="130"/>
      <c r="BL62" s="130"/>
      <c r="BM62" s="88">
        <f t="shared" si="22"/>
        <v>0</v>
      </c>
      <c r="BN62" s="87"/>
      <c r="BO62" s="59" t="str">
        <f t="shared" si="38"/>
        <v/>
      </c>
      <c r="BP62" s="130"/>
      <c r="BQ62" s="130"/>
      <c r="BR62" s="130"/>
      <c r="BS62" s="130"/>
      <c r="BT62" s="88">
        <f t="shared" si="23"/>
        <v>0</v>
      </c>
      <c r="BU62" s="87">
        <v>5.6</v>
      </c>
      <c r="BV62" s="59">
        <f t="shared" si="39"/>
        <v>1.3839285714285716</v>
      </c>
      <c r="BW62" s="130">
        <v>1</v>
      </c>
      <c r="BX62" s="130">
        <v>3</v>
      </c>
      <c r="BY62" s="130" t="s">
        <v>97</v>
      </c>
      <c r="BZ62" s="130" t="s">
        <v>98</v>
      </c>
      <c r="CA62" s="88">
        <f t="shared" si="24"/>
        <v>5.6</v>
      </c>
      <c r="CB62" s="87"/>
      <c r="CC62" s="59" t="str">
        <f t="shared" si="32"/>
        <v/>
      </c>
      <c r="CD62" s="130"/>
      <c r="CE62" s="130"/>
      <c r="CF62" s="130"/>
      <c r="CG62" s="130"/>
      <c r="CH62" s="88">
        <f t="shared" si="25"/>
        <v>0</v>
      </c>
      <c r="CI62" s="87"/>
      <c r="CJ62" s="59" t="str">
        <f t="shared" si="40"/>
        <v/>
      </c>
      <c r="CK62" s="130"/>
      <c r="CL62" s="130"/>
      <c r="CM62" s="130"/>
      <c r="CN62" s="130"/>
      <c r="CO62" s="88">
        <f t="shared" si="26"/>
        <v>0</v>
      </c>
      <c r="CP62" s="87"/>
      <c r="CQ62" s="59" t="str">
        <f t="shared" si="41"/>
        <v/>
      </c>
      <c r="CR62" s="130"/>
      <c r="CS62" s="130"/>
      <c r="CT62" s="130"/>
      <c r="CU62" s="130"/>
      <c r="CV62" s="88">
        <f t="shared" si="27"/>
        <v>0</v>
      </c>
      <c r="CW62" s="96"/>
    </row>
    <row r="63" spans="2:101">
      <c r="B63">
        <v>57</v>
      </c>
      <c r="C63" s="87"/>
      <c r="D63" s="59" t="str">
        <f t="shared" si="33"/>
        <v/>
      </c>
      <c r="E63" s="90"/>
      <c r="F63" s="130"/>
      <c r="G63" s="130"/>
      <c r="H63" s="130"/>
      <c r="I63" s="88">
        <f t="shared" si="14"/>
        <v>0</v>
      </c>
      <c r="J63" s="87"/>
      <c r="K63" s="59" t="str">
        <f t="shared" si="44"/>
        <v/>
      </c>
      <c r="L63" s="130"/>
      <c r="M63" s="130"/>
      <c r="N63" s="130"/>
      <c r="O63" s="130"/>
      <c r="P63" s="88">
        <f t="shared" si="15"/>
        <v>0</v>
      </c>
      <c r="Q63" s="87"/>
      <c r="R63" s="59" t="str">
        <f t="shared" si="42"/>
        <v/>
      </c>
      <c r="S63" s="130"/>
      <c r="T63" s="130"/>
      <c r="U63" s="130"/>
      <c r="V63" s="130"/>
      <c r="W63" s="88">
        <f t="shared" si="16"/>
        <v>0</v>
      </c>
      <c r="X63" s="87"/>
      <c r="Y63" s="59" t="str">
        <f t="shared" si="34"/>
        <v/>
      </c>
      <c r="Z63" s="130"/>
      <c r="AA63" s="130"/>
      <c r="AB63" s="130"/>
      <c r="AC63" s="130"/>
      <c r="AD63" s="88">
        <f t="shared" si="17"/>
        <v>0</v>
      </c>
      <c r="AE63" s="87"/>
      <c r="AF63" s="59" t="str">
        <f t="shared" si="35"/>
        <v/>
      </c>
      <c r="AG63" s="130"/>
      <c r="AH63" s="130"/>
      <c r="AI63" s="130"/>
      <c r="AJ63" s="130"/>
      <c r="AK63" s="88">
        <f t="shared" si="18"/>
        <v>0</v>
      </c>
      <c r="AL63" s="87"/>
      <c r="AM63" s="59" t="str">
        <f t="shared" si="43"/>
        <v/>
      </c>
      <c r="AN63" s="130"/>
      <c r="AO63" s="130"/>
      <c r="AP63" s="130"/>
      <c r="AQ63" s="130"/>
      <c r="AR63" s="88">
        <f t="shared" si="19"/>
        <v>0</v>
      </c>
      <c r="AS63" s="87"/>
      <c r="AT63" s="59" t="str">
        <f t="shared" si="36"/>
        <v/>
      </c>
      <c r="AU63" s="130"/>
      <c r="AV63" s="130"/>
      <c r="AW63" s="130"/>
      <c r="AX63" s="130"/>
      <c r="AY63" s="88">
        <f t="shared" si="20"/>
        <v>0</v>
      </c>
      <c r="AZ63" s="87"/>
      <c r="BA63" s="59" t="str">
        <f t="shared" si="45"/>
        <v/>
      </c>
      <c r="BB63" s="130"/>
      <c r="BC63" s="130"/>
      <c r="BD63" s="130"/>
      <c r="BE63" s="130"/>
      <c r="BF63" s="88">
        <f t="shared" si="21"/>
        <v>0</v>
      </c>
      <c r="BG63" s="87"/>
      <c r="BH63" s="59" t="str">
        <f t="shared" si="37"/>
        <v/>
      </c>
      <c r="BI63" s="130"/>
      <c r="BJ63" s="130"/>
      <c r="BK63" s="130"/>
      <c r="BL63" s="130"/>
      <c r="BM63" s="88">
        <f t="shared" si="22"/>
        <v>0</v>
      </c>
      <c r="BN63" s="87"/>
      <c r="BO63" s="59" t="str">
        <f t="shared" si="38"/>
        <v/>
      </c>
      <c r="BP63" s="130"/>
      <c r="BQ63" s="130"/>
      <c r="BR63" s="130"/>
      <c r="BS63" s="130"/>
      <c r="BT63" s="88">
        <f t="shared" si="23"/>
        <v>0</v>
      </c>
      <c r="BU63" s="87">
        <v>5.8</v>
      </c>
      <c r="BV63" s="59">
        <f t="shared" si="39"/>
        <v>1.3362068965517242</v>
      </c>
      <c r="BW63" s="130">
        <v>1</v>
      </c>
      <c r="BX63" s="130">
        <v>3</v>
      </c>
      <c r="BY63" s="130" t="s">
        <v>97</v>
      </c>
      <c r="BZ63" s="130" t="s">
        <v>99</v>
      </c>
      <c r="CA63" s="88">
        <f t="shared" si="24"/>
        <v>5.8</v>
      </c>
      <c r="CB63" s="87"/>
      <c r="CC63" s="59" t="str">
        <f t="shared" si="32"/>
        <v/>
      </c>
      <c r="CD63" s="130"/>
      <c r="CE63" s="130"/>
      <c r="CF63" s="130"/>
      <c r="CG63" s="130"/>
      <c r="CH63" s="88">
        <f t="shared" si="25"/>
        <v>0</v>
      </c>
      <c r="CI63" s="87"/>
      <c r="CJ63" s="59" t="str">
        <f t="shared" si="40"/>
        <v/>
      </c>
      <c r="CK63" s="130"/>
      <c r="CL63" s="130"/>
      <c r="CM63" s="130"/>
      <c r="CN63" s="130"/>
      <c r="CO63" s="88">
        <f t="shared" si="26"/>
        <v>0</v>
      </c>
      <c r="CP63" s="87"/>
      <c r="CQ63" s="59" t="str">
        <f t="shared" si="41"/>
        <v/>
      </c>
      <c r="CR63" s="130"/>
      <c r="CS63" s="130"/>
      <c r="CT63" s="130"/>
      <c r="CU63" s="130"/>
      <c r="CV63" s="88">
        <f t="shared" si="27"/>
        <v>0</v>
      </c>
      <c r="CW63" s="96"/>
    </row>
    <row r="64" spans="2:101">
      <c r="B64">
        <v>58</v>
      </c>
      <c r="C64" s="87"/>
      <c r="D64" s="59" t="str">
        <f t="shared" si="33"/>
        <v/>
      </c>
      <c r="E64" s="90"/>
      <c r="F64" s="130"/>
      <c r="G64" s="130"/>
      <c r="H64" s="130"/>
      <c r="I64" s="88">
        <f t="shared" si="14"/>
        <v>0</v>
      </c>
      <c r="J64" s="87"/>
      <c r="K64" s="59" t="str">
        <f t="shared" si="44"/>
        <v/>
      </c>
      <c r="L64" s="130"/>
      <c r="M64" s="130"/>
      <c r="N64" s="130"/>
      <c r="O64" s="130"/>
      <c r="P64" s="88">
        <f t="shared" si="15"/>
        <v>0</v>
      </c>
      <c r="Q64" s="87"/>
      <c r="R64" s="59" t="str">
        <f t="shared" si="42"/>
        <v/>
      </c>
      <c r="S64" s="130"/>
      <c r="T64" s="130"/>
      <c r="U64" s="130"/>
      <c r="V64" s="130"/>
      <c r="W64" s="88">
        <f t="shared" si="16"/>
        <v>0</v>
      </c>
      <c r="X64" s="87"/>
      <c r="Y64" s="59" t="str">
        <f t="shared" si="34"/>
        <v/>
      </c>
      <c r="Z64" s="130"/>
      <c r="AA64" s="130"/>
      <c r="AB64" s="130"/>
      <c r="AC64" s="130"/>
      <c r="AD64" s="88">
        <f t="shared" si="17"/>
        <v>0</v>
      </c>
      <c r="AE64" s="87"/>
      <c r="AF64" s="59" t="str">
        <f t="shared" si="35"/>
        <v/>
      </c>
      <c r="AG64" s="130"/>
      <c r="AH64" s="130"/>
      <c r="AI64" s="130"/>
      <c r="AJ64" s="130"/>
      <c r="AK64" s="88">
        <f t="shared" si="18"/>
        <v>0</v>
      </c>
      <c r="AL64" s="87"/>
      <c r="AM64" s="59" t="str">
        <f t="shared" si="43"/>
        <v/>
      </c>
      <c r="AN64" s="130"/>
      <c r="AO64" s="130"/>
      <c r="AP64" s="130"/>
      <c r="AQ64" s="130"/>
      <c r="AR64" s="88">
        <f t="shared" si="19"/>
        <v>0</v>
      </c>
      <c r="AS64" s="87"/>
      <c r="AT64" s="59" t="str">
        <f t="shared" si="36"/>
        <v/>
      </c>
      <c r="AU64" s="130"/>
      <c r="AV64" s="130"/>
      <c r="AW64" s="130"/>
      <c r="AX64" s="130"/>
      <c r="AY64" s="88">
        <f t="shared" si="20"/>
        <v>0</v>
      </c>
      <c r="AZ64" s="87"/>
      <c r="BA64" s="59" t="str">
        <f t="shared" si="45"/>
        <v/>
      </c>
      <c r="BB64" s="130"/>
      <c r="BC64" s="130"/>
      <c r="BD64" s="130"/>
      <c r="BE64" s="130"/>
      <c r="BF64" s="88">
        <f t="shared" si="21"/>
        <v>0</v>
      </c>
      <c r="BG64" s="87"/>
      <c r="BH64" s="59" t="str">
        <f t="shared" si="37"/>
        <v/>
      </c>
      <c r="BI64" s="130"/>
      <c r="BJ64" s="130"/>
      <c r="BK64" s="130"/>
      <c r="BL64" s="130"/>
      <c r="BM64" s="88">
        <f t="shared" si="22"/>
        <v>0</v>
      </c>
      <c r="BN64" s="87"/>
      <c r="BO64" s="59" t="str">
        <f t="shared" si="38"/>
        <v/>
      </c>
      <c r="BP64" s="130"/>
      <c r="BQ64" s="130"/>
      <c r="BR64" s="130"/>
      <c r="BS64" s="130"/>
      <c r="BT64" s="88">
        <f t="shared" si="23"/>
        <v>0</v>
      </c>
      <c r="BU64" s="87">
        <v>4.5999999999999996</v>
      </c>
      <c r="BV64" s="59">
        <f t="shared" si="39"/>
        <v>1.6847826086956523</v>
      </c>
      <c r="BW64" s="130">
        <v>1</v>
      </c>
      <c r="BX64" s="130">
        <v>3</v>
      </c>
      <c r="BY64" s="130" t="s">
        <v>97</v>
      </c>
      <c r="BZ64" s="130" t="s">
        <v>98</v>
      </c>
      <c r="CA64" s="88">
        <f t="shared" si="24"/>
        <v>4.5999999999999996</v>
      </c>
      <c r="CB64" s="87"/>
      <c r="CC64" s="59" t="str">
        <f t="shared" si="32"/>
        <v/>
      </c>
      <c r="CD64" s="130"/>
      <c r="CE64" s="130"/>
      <c r="CF64" s="130"/>
      <c r="CG64" s="130"/>
      <c r="CH64" s="88">
        <f t="shared" si="25"/>
        <v>0</v>
      </c>
      <c r="CI64" s="87"/>
      <c r="CJ64" s="59" t="str">
        <f t="shared" si="40"/>
        <v/>
      </c>
      <c r="CK64" s="130"/>
      <c r="CL64" s="130"/>
      <c r="CM64" s="130"/>
      <c r="CN64" s="130"/>
      <c r="CO64" s="88">
        <f t="shared" si="26"/>
        <v>0</v>
      </c>
      <c r="CP64" s="87"/>
      <c r="CQ64" s="59" t="str">
        <f t="shared" si="41"/>
        <v/>
      </c>
      <c r="CR64" s="130"/>
      <c r="CS64" s="130"/>
      <c r="CT64" s="130"/>
      <c r="CU64" s="130"/>
      <c r="CV64" s="88">
        <f t="shared" si="27"/>
        <v>0</v>
      </c>
      <c r="CW64" s="96"/>
    </row>
    <row r="65" spans="2:101">
      <c r="B65">
        <v>59</v>
      </c>
      <c r="C65" s="87"/>
      <c r="D65" s="59" t="str">
        <f t="shared" si="33"/>
        <v/>
      </c>
      <c r="E65" s="90"/>
      <c r="F65" s="130"/>
      <c r="G65" s="130"/>
      <c r="H65" s="130"/>
      <c r="I65" s="88">
        <f t="shared" si="14"/>
        <v>0</v>
      </c>
      <c r="J65" s="87"/>
      <c r="K65" s="59" t="str">
        <f t="shared" si="44"/>
        <v/>
      </c>
      <c r="L65" s="130"/>
      <c r="M65" s="130"/>
      <c r="N65" s="130"/>
      <c r="O65" s="130"/>
      <c r="P65" s="88">
        <f t="shared" si="15"/>
        <v>0</v>
      </c>
      <c r="Q65" s="87"/>
      <c r="R65" s="59" t="str">
        <f t="shared" si="42"/>
        <v/>
      </c>
      <c r="S65" s="130"/>
      <c r="T65" s="130"/>
      <c r="U65" s="130"/>
      <c r="V65" s="130"/>
      <c r="W65" s="88">
        <f t="shared" si="16"/>
        <v>0</v>
      </c>
      <c r="X65" s="87"/>
      <c r="Y65" s="59" t="str">
        <f t="shared" si="34"/>
        <v/>
      </c>
      <c r="Z65" s="130"/>
      <c r="AA65" s="130"/>
      <c r="AB65" s="130"/>
      <c r="AC65" s="130"/>
      <c r="AD65" s="88">
        <f t="shared" si="17"/>
        <v>0</v>
      </c>
      <c r="AE65" s="87"/>
      <c r="AF65" s="59" t="str">
        <f t="shared" si="35"/>
        <v/>
      </c>
      <c r="AG65" s="130"/>
      <c r="AH65" s="130"/>
      <c r="AI65" s="130"/>
      <c r="AJ65" s="130"/>
      <c r="AK65" s="88">
        <f t="shared" si="18"/>
        <v>0</v>
      </c>
      <c r="AL65" s="87"/>
      <c r="AM65" s="59" t="str">
        <f t="shared" si="43"/>
        <v/>
      </c>
      <c r="AN65" s="130"/>
      <c r="AO65" s="130"/>
      <c r="AP65" s="130"/>
      <c r="AQ65" s="130"/>
      <c r="AR65" s="88">
        <f t="shared" si="19"/>
        <v>0</v>
      </c>
      <c r="AS65" s="87"/>
      <c r="AT65" s="59" t="str">
        <f t="shared" si="36"/>
        <v/>
      </c>
      <c r="AU65" s="130"/>
      <c r="AV65" s="130"/>
      <c r="AW65" s="130"/>
      <c r="AX65" s="130"/>
      <c r="AY65" s="88">
        <f t="shared" si="20"/>
        <v>0</v>
      </c>
      <c r="AZ65" s="87"/>
      <c r="BA65" s="59" t="str">
        <f t="shared" si="45"/>
        <v/>
      </c>
      <c r="BB65" s="130"/>
      <c r="BC65" s="130"/>
      <c r="BD65" s="130"/>
      <c r="BE65" s="130"/>
      <c r="BF65" s="88">
        <f t="shared" si="21"/>
        <v>0</v>
      </c>
      <c r="BG65" s="87"/>
      <c r="BH65" s="59" t="str">
        <f t="shared" si="37"/>
        <v/>
      </c>
      <c r="BI65" s="130"/>
      <c r="BJ65" s="130"/>
      <c r="BK65" s="130"/>
      <c r="BL65" s="130"/>
      <c r="BM65" s="88">
        <f t="shared" si="22"/>
        <v>0</v>
      </c>
      <c r="BN65" s="87"/>
      <c r="BO65" s="59" t="str">
        <f t="shared" si="38"/>
        <v/>
      </c>
      <c r="BP65" s="130"/>
      <c r="BQ65" s="130"/>
      <c r="BR65" s="130"/>
      <c r="BS65" s="130"/>
      <c r="BT65" s="88">
        <f t="shared" si="23"/>
        <v>0</v>
      </c>
      <c r="BU65" s="87">
        <v>9.8000000000000007</v>
      </c>
      <c r="BV65" s="59">
        <f t="shared" si="39"/>
        <v>0.79081632653061218</v>
      </c>
      <c r="BW65" s="130">
        <v>2</v>
      </c>
      <c r="BX65" s="130">
        <v>3</v>
      </c>
      <c r="BY65" s="130" t="s">
        <v>96</v>
      </c>
      <c r="BZ65" s="130" t="s">
        <v>98</v>
      </c>
      <c r="CA65" s="88">
        <f t="shared" si="24"/>
        <v>19.600000000000001</v>
      </c>
      <c r="CB65" s="87"/>
      <c r="CC65" s="59" t="str">
        <f t="shared" ref="CC65:CC96" si="46">IF(CB65&gt;0,7.75/CB65,"")</f>
        <v/>
      </c>
      <c r="CD65" s="130"/>
      <c r="CE65" s="130"/>
      <c r="CF65" s="130"/>
      <c r="CG65" s="130"/>
      <c r="CH65" s="88">
        <f t="shared" si="25"/>
        <v>0</v>
      </c>
      <c r="CI65" s="87"/>
      <c r="CJ65" s="59" t="str">
        <f t="shared" si="40"/>
        <v/>
      </c>
      <c r="CK65" s="130"/>
      <c r="CL65" s="130"/>
      <c r="CM65" s="130"/>
      <c r="CN65" s="130"/>
      <c r="CO65" s="88">
        <f t="shared" si="26"/>
        <v>0</v>
      </c>
      <c r="CP65" s="87"/>
      <c r="CQ65" s="59" t="str">
        <f t="shared" si="41"/>
        <v/>
      </c>
      <c r="CR65" s="130"/>
      <c r="CS65" s="130"/>
      <c r="CT65" s="130"/>
      <c r="CU65" s="130"/>
      <c r="CV65" s="88">
        <f t="shared" si="27"/>
        <v>0</v>
      </c>
      <c r="CW65" s="96"/>
    </row>
    <row r="66" spans="2:101">
      <c r="B66">
        <v>60</v>
      </c>
      <c r="C66" s="87"/>
      <c r="D66" s="59" t="str">
        <f t="shared" si="33"/>
        <v/>
      </c>
      <c r="E66" s="90"/>
      <c r="F66" s="130"/>
      <c r="G66" s="130"/>
      <c r="H66" s="130"/>
      <c r="I66" s="88">
        <f t="shared" si="14"/>
        <v>0</v>
      </c>
      <c r="J66" s="87"/>
      <c r="K66" s="59" t="str">
        <f t="shared" si="44"/>
        <v/>
      </c>
      <c r="L66" s="130"/>
      <c r="M66" s="130"/>
      <c r="N66" s="130"/>
      <c r="O66" s="130"/>
      <c r="P66" s="88">
        <f t="shared" si="15"/>
        <v>0</v>
      </c>
      <c r="Q66" s="87"/>
      <c r="R66" s="59" t="str">
        <f t="shared" si="42"/>
        <v/>
      </c>
      <c r="S66" s="130"/>
      <c r="T66" s="130"/>
      <c r="U66" s="130"/>
      <c r="V66" s="130"/>
      <c r="W66" s="88">
        <f t="shared" si="16"/>
        <v>0</v>
      </c>
      <c r="X66" s="87"/>
      <c r="Y66" s="59" t="str">
        <f t="shared" si="34"/>
        <v/>
      </c>
      <c r="Z66" s="130"/>
      <c r="AA66" s="130"/>
      <c r="AB66" s="130"/>
      <c r="AC66" s="130"/>
      <c r="AD66" s="88">
        <f t="shared" si="17"/>
        <v>0</v>
      </c>
      <c r="AE66" s="87"/>
      <c r="AF66" s="59" t="str">
        <f t="shared" si="35"/>
        <v/>
      </c>
      <c r="AG66" s="130"/>
      <c r="AH66" s="130"/>
      <c r="AI66" s="130"/>
      <c r="AJ66" s="130"/>
      <c r="AK66" s="88">
        <f t="shared" si="18"/>
        <v>0</v>
      </c>
      <c r="AL66" s="87"/>
      <c r="AM66" s="59" t="str">
        <f t="shared" si="43"/>
        <v/>
      </c>
      <c r="AN66" s="130"/>
      <c r="AO66" s="130"/>
      <c r="AP66" s="130"/>
      <c r="AQ66" s="130"/>
      <c r="AR66" s="88">
        <f t="shared" si="19"/>
        <v>0</v>
      </c>
      <c r="AS66" s="87"/>
      <c r="AT66" s="59" t="str">
        <f t="shared" si="36"/>
        <v/>
      </c>
      <c r="AU66" s="130"/>
      <c r="AV66" s="130"/>
      <c r="AW66" s="130"/>
      <c r="AX66" s="130"/>
      <c r="AY66" s="88">
        <f t="shared" si="20"/>
        <v>0</v>
      </c>
      <c r="AZ66" s="87"/>
      <c r="BA66" s="59" t="str">
        <f t="shared" si="45"/>
        <v/>
      </c>
      <c r="BB66" s="130"/>
      <c r="BC66" s="130"/>
      <c r="BD66" s="130"/>
      <c r="BE66" s="130"/>
      <c r="BF66" s="88">
        <f t="shared" si="21"/>
        <v>0</v>
      </c>
      <c r="BG66" s="87"/>
      <c r="BH66" s="59" t="str">
        <f t="shared" si="37"/>
        <v/>
      </c>
      <c r="BI66" s="130"/>
      <c r="BJ66" s="130"/>
      <c r="BK66" s="130"/>
      <c r="BL66" s="130"/>
      <c r="BM66" s="88">
        <f t="shared" si="22"/>
        <v>0</v>
      </c>
      <c r="BN66" s="87"/>
      <c r="BO66" s="59" t="str">
        <f t="shared" si="38"/>
        <v/>
      </c>
      <c r="BP66" s="130"/>
      <c r="BQ66" s="130"/>
      <c r="BR66" s="130"/>
      <c r="BS66" s="130"/>
      <c r="BT66" s="88">
        <f t="shared" si="23"/>
        <v>0</v>
      </c>
      <c r="BU66" s="87">
        <v>5.7</v>
      </c>
      <c r="BV66" s="59">
        <f t="shared" si="39"/>
        <v>1.3596491228070176</v>
      </c>
      <c r="BW66" s="130">
        <v>3</v>
      </c>
      <c r="BX66" s="130">
        <v>5</v>
      </c>
      <c r="BY66" s="130" t="s">
        <v>111</v>
      </c>
      <c r="BZ66" s="130" t="s">
        <v>98</v>
      </c>
      <c r="CA66" s="88">
        <f t="shared" si="24"/>
        <v>17.100000000000001</v>
      </c>
      <c r="CB66" s="87"/>
      <c r="CC66" s="59" t="str">
        <f t="shared" si="46"/>
        <v/>
      </c>
      <c r="CD66" s="130"/>
      <c r="CE66" s="130"/>
      <c r="CF66" s="130"/>
      <c r="CG66" s="130"/>
      <c r="CH66" s="88">
        <f t="shared" si="25"/>
        <v>0</v>
      </c>
      <c r="CI66" s="87"/>
      <c r="CJ66" s="59" t="str">
        <f t="shared" si="40"/>
        <v/>
      </c>
      <c r="CK66" s="130"/>
      <c r="CL66" s="130"/>
      <c r="CM66" s="130"/>
      <c r="CN66" s="130"/>
      <c r="CO66" s="88">
        <f t="shared" si="26"/>
        <v>0</v>
      </c>
      <c r="CP66" s="87"/>
      <c r="CQ66" s="59" t="str">
        <f t="shared" si="41"/>
        <v/>
      </c>
      <c r="CR66" s="130"/>
      <c r="CS66" s="130"/>
      <c r="CT66" s="130"/>
      <c r="CU66" s="130"/>
      <c r="CV66" s="88">
        <f t="shared" si="27"/>
        <v>0</v>
      </c>
      <c r="CW66" s="96"/>
    </row>
    <row r="67" spans="2:101">
      <c r="B67">
        <v>61</v>
      </c>
      <c r="C67" s="87"/>
      <c r="D67" s="59" t="str">
        <f t="shared" si="33"/>
        <v/>
      </c>
      <c r="E67" s="90"/>
      <c r="F67" s="130"/>
      <c r="G67" s="130"/>
      <c r="H67" s="130"/>
      <c r="I67" s="88">
        <f t="shared" si="14"/>
        <v>0</v>
      </c>
      <c r="J67" s="87"/>
      <c r="K67" s="59" t="str">
        <f t="shared" si="44"/>
        <v/>
      </c>
      <c r="L67" s="130"/>
      <c r="M67" s="130"/>
      <c r="N67" s="130"/>
      <c r="O67" s="130"/>
      <c r="P67" s="88">
        <f t="shared" si="15"/>
        <v>0</v>
      </c>
      <c r="Q67" s="87"/>
      <c r="R67" s="59" t="str">
        <f t="shared" si="42"/>
        <v/>
      </c>
      <c r="S67" s="130"/>
      <c r="T67" s="130"/>
      <c r="U67" s="130"/>
      <c r="V67" s="130"/>
      <c r="W67" s="88">
        <f t="shared" si="16"/>
        <v>0</v>
      </c>
      <c r="X67" s="87"/>
      <c r="Y67" s="59" t="str">
        <f t="shared" si="34"/>
        <v/>
      </c>
      <c r="Z67" s="130"/>
      <c r="AA67" s="130"/>
      <c r="AB67" s="130"/>
      <c r="AC67" s="130"/>
      <c r="AD67" s="88">
        <f t="shared" si="17"/>
        <v>0</v>
      </c>
      <c r="AE67" s="87"/>
      <c r="AF67" s="59" t="str">
        <f t="shared" si="35"/>
        <v/>
      </c>
      <c r="AG67" s="130"/>
      <c r="AH67" s="130"/>
      <c r="AI67" s="130"/>
      <c r="AJ67" s="130"/>
      <c r="AK67" s="88">
        <f t="shared" si="18"/>
        <v>0</v>
      </c>
      <c r="AL67" s="87"/>
      <c r="AM67" s="59" t="str">
        <f t="shared" si="43"/>
        <v/>
      </c>
      <c r="AN67" s="130"/>
      <c r="AO67" s="130"/>
      <c r="AP67" s="130"/>
      <c r="AQ67" s="130"/>
      <c r="AR67" s="88">
        <f t="shared" si="19"/>
        <v>0</v>
      </c>
      <c r="AS67" s="87"/>
      <c r="AT67" s="59" t="str">
        <f t="shared" si="36"/>
        <v/>
      </c>
      <c r="AU67" s="130"/>
      <c r="AV67" s="130"/>
      <c r="AW67" s="130"/>
      <c r="AX67" s="130"/>
      <c r="AY67" s="88">
        <f t="shared" si="20"/>
        <v>0</v>
      </c>
      <c r="AZ67" s="87"/>
      <c r="BA67" s="59" t="str">
        <f t="shared" si="45"/>
        <v/>
      </c>
      <c r="BB67" s="130"/>
      <c r="BC67" s="130"/>
      <c r="BD67" s="130"/>
      <c r="BE67" s="130"/>
      <c r="BF67" s="88">
        <f t="shared" si="21"/>
        <v>0</v>
      </c>
      <c r="BG67" s="87"/>
      <c r="BH67" s="59" t="str">
        <f t="shared" si="37"/>
        <v/>
      </c>
      <c r="BI67" s="130"/>
      <c r="BJ67" s="130"/>
      <c r="BK67" s="130"/>
      <c r="BL67" s="130"/>
      <c r="BM67" s="88">
        <f t="shared" si="22"/>
        <v>0</v>
      </c>
      <c r="BN67" s="87"/>
      <c r="BO67" s="59" t="str">
        <f t="shared" si="38"/>
        <v/>
      </c>
      <c r="BP67" s="130"/>
      <c r="BQ67" s="130"/>
      <c r="BR67" s="130"/>
      <c r="BS67" s="130"/>
      <c r="BT67" s="88">
        <f t="shared" si="23"/>
        <v>0</v>
      </c>
      <c r="BU67" s="87">
        <v>5.4</v>
      </c>
      <c r="BV67" s="59">
        <f t="shared" si="39"/>
        <v>1.4351851851851851</v>
      </c>
      <c r="BW67" s="130">
        <v>1</v>
      </c>
      <c r="BX67" s="130">
        <v>3</v>
      </c>
      <c r="BY67" s="130" t="s">
        <v>97</v>
      </c>
      <c r="BZ67" s="130" t="s">
        <v>98</v>
      </c>
      <c r="CA67" s="88">
        <f t="shared" si="24"/>
        <v>5.4</v>
      </c>
      <c r="CB67" s="87"/>
      <c r="CC67" s="59" t="str">
        <f t="shared" si="46"/>
        <v/>
      </c>
      <c r="CD67" s="130"/>
      <c r="CE67" s="130"/>
      <c r="CF67" s="130"/>
      <c r="CG67" s="130"/>
      <c r="CH67" s="88">
        <f t="shared" si="25"/>
        <v>0</v>
      </c>
      <c r="CI67" s="87"/>
      <c r="CJ67" s="59" t="str">
        <f t="shared" si="40"/>
        <v/>
      </c>
      <c r="CK67" s="130"/>
      <c r="CL67" s="130"/>
      <c r="CM67" s="130"/>
      <c r="CN67" s="130"/>
      <c r="CO67" s="88">
        <f t="shared" si="26"/>
        <v>0</v>
      </c>
      <c r="CP67" s="87"/>
      <c r="CQ67" s="59" t="str">
        <f t="shared" si="41"/>
        <v/>
      </c>
      <c r="CR67" s="130"/>
      <c r="CS67" s="130"/>
      <c r="CT67" s="130"/>
      <c r="CU67" s="130"/>
      <c r="CV67" s="88">
        <f t="shared" si="27"/>
        <v>0</v>
      </c>
      <c r="CW67" s="96"/>
    </row>
    <row r="68" spans="2:101">
      <c r="B68">
        <v>62</v>
      </c>
      <c r="C68" s="87"/>
      <c r="D68" s="59" t="str">
        <f t="shared" si="33"/>
        <v/>
      </c>
      <c r="E68" s="90"/>
      <c r="F68" s="130"/>
      <c r="G68" s="130"/>
      <c r="H68" s="130"/>
      <c r="I68" s="88">
        <f t="shared" si="14"/>
        <v>0</v>
      </c>
      <c r="J68" s="87"/>
      <c r="K68" s="59" t="str">
        <f t="shared" si="44"/>
        <v/>
      </c>
      <c r="L68" s="130"/>
      <c r="M68" s="130"/>
      <c r="N68" s="130"/>
      <c r="O68" s="130"/>
      <c r="P68" s="88">
        <f t="shared" si="15"/>
        <v>0</v>
      </c>
      <c r="Q68" s="87"/>
      <c r="R68" s="59" t="str">
        <f t="shared" si="42"/>
        <v/>
      </c>
      <c r="S68" s="130"/>
      <c r="T68" s="130"/>
      <c r="U68" s="130"/>
      <c r="V68" s="130"/>
      <c r="W68" s="88">
        <f t="shared" si="16"/>
        <v>0</v>
      </c>
      <c r="X68" s="87"/>
      <c r="Y68" s="59" t="str">
        <f t="shared" si="34"/>
        <v/>
      </c>
      <c r="Z68" s="130"/>
      <c r="AA68" s="130"/>
      <c r="AB68" s="130"/>
      <c r="AC68" s="130"/>
      <c r="AD68" s="88">
        <f t="shared" si="17"/>
        <v>0</v>
      </c>
      <c r="AE68" s="87"/>
      <c r="AF68" s="59" t="str">
        <f t="shared" si="35"/>
        <v/>
      </c>
      <c r="AG68" s="130"/>
      <c r="AH68" s="130"/>
      <c r="AI68" s="130"/>
      <c r="AJ68" s="130"/>
      <c r="AK68" s="88">
        <f t="shared" si="18"/>
        <v>0</v>
      </c>
      <c r="AL68" s="87"/>
      <c r="AM68" s="59" t="str">
        <f t="shared" si="43"/>
        <v/>
      </c>
      <c r="AN68" s="130"/>
      <c r="AO68" s="130"/>
      <c r="AP68" s="130"/>
      <c r="AQ68" s="130"/>
      <c r="AR68" s="88">
        <f t="shared" si="19"/>
        <v>0</v>
      </c>
      <c r="AS68" s="87"/>
      <c r="AT68" s="59" t="str">
        <f t="shared" si="36"/>
        <v/>
      </c>
      <c r="AU68" s="130"/>
      <c r="AV68" s="130"/>
      <c r="AW68" s="130"/>
      <c r="AX68" s="130"/>
      <c r="AY68" s="88">
        <f t="shared" si="20"/>
        <v>0</v>
      </c>
      <c r="AZ68" s="87"/>
      <c r="BA68" s="59" t="str">
        <f t="shared" si="45"/>
        <v/>
      </c>
      <c r="BB68" s="130"/>
      <c r="BC68" s="130"/>
      <c r="BD68" s="130"/>
      <c r="BE68" s="130"/>
      <c r="BF68" s="88">
        <f t="shared" si="21"/>
        <v>0</v>
      </c>
      <c r="BG68" s="87"/>
      <c r="BH68" s="59" t="str">
        <f t="shared" si="37"/>
        <v/>
      </c>
      <c r="BI68" s="130"/>
      <c r="BJ68" s="130"/>
      <c r="BK68" s="130"/>
      <c r="BL68" s="130"/>
      <c r="BM68" s="88">
        <f t="shared" si="22"/>
        <v>0</v>
      </c>
      <c r="BN68" s="87"/>
      <c r="BO68" s="59" t="str">
        <f t="shared" si="38"/>
        <v/>
      </c>
      <c r="BP68" s="130"/>
      <c r="BQ68" s="130"/>
      <c r="BR68" s="130"/>
      <c r="BS68" s="130"/>
      <c r="BT68" s="88">
        <f t="shared" si="23"/>
        <v>0</v>
      </c>
      <c r="BU68" s="87">
        <v>5.5</v>
      </c>
      <c r="BV68" s="59">
        <f t="shared" si="39"/>
        <v>1.4090909090909092</v>
      </c>
      <c r="BW68" s="130">
        <v>1</v>
      </c>
      <c r="BX68" s="130">
        <v>3</v>
      </c>
      <c r="BY68" s="130" t="s">
        <v>97</v>
      </c>
      <c r="BZ68" s="130" t="s">
        <v>98</v>
      </c>
      <c r="CA68" s="88">
        <f t="shared" si="24"/>
        <v>5.5</v>
      </c>
      <c r="CB68" s="87"/>
      <c r="CC68" s="59" t="str">
        <f t="shared" si="46"/>
        <v/>
      </c>
      <c r="CD68" s="130"/>
      <c r="CE68" s="130"/>
      <c r="CF68" s="130"/>
      <c r="CG68" s="130"/>
      <c r="CH68" s="88">
        <f t="shared" si="25"/>
        <v>0</v>
      </c>
      <c r="CI68" s="87"/>
      <c r="CJ68" s="59" t="str">
        <f t="shared" si="40"/>
        <v/>
      </c>
      <c r="CK68" s="130"/>
      <c r="CL68" s="130"/>
      <c r="CM68" s="130"/>
      <c r="CN68" s="130"/>
      <c r="CO68" s="88">
        <f t="shared" si="26"/>
        <v>0</v>
      </c>
      <c r="CP68" s="87"/>
      <c r="CQ68" s="59" t="str">
        <f t="shared" si="41"/>
        <v/>
      </c>
      <c r="CR68" s="130"/>
      <c r="CS68" s="130"/>
      <c r="CT68" s="130"/>
      <c r="CU68" s="130"/>
      <c r="CV68" s="88">
        <f t="shared" si="27"/>
        <v>0</v>
      </c>
      <c r="CW68" s="96"/>
    </row>
    <row r="69" spans="2:101">
      <c r="B69">
        <v>63</v>
      </c>
      <c r="C69" s="87"/>
      <c r="D69" s="59" t="str">
        <f t="shared" si="33"/>
        <v/>
      </c>
      <c r="E69" s="90"/>
      <c r="F69" s="130"/>
      <c r="G69" s="130"/>
      <c r="H69" s="130"/>
      <c r="I69" s="88">
        <f t="shared" si="14"/>
        <v>0</v>
      </c>
      <c r="J69" s="87"/>
      <c r="K69" s="59" t="str">
        <f t="shared" si="44"/>
        <v/>
      </c>
      <c r="L69" s="130"/>
      <c r="M69" s="130"/>
      <c r="N69" s="130"/>
      <c r="O69" s="130"/>
      <c r="P69" s="88">
        <f t="shared" si="15"/>
        <v>0</v>
      </c>
      <c r="Q69" s="87"/>
      <c r="R69" s="59" t="str">
        <f t="shared" si="42"/>
        <v/>
      </c>
      <c r="S69" s="130"/>
      <c r="T69" s="130"/>
      <c r="U69" s="130"/>
      <c r="V69" s="130"/>
      <c r="W69" s="88">
        <f t="shared" si="16"/>
        <v>0</v>
      </c>
      <c r="X69" s="87"/>
      <c r="Y69" s="59" t="str">
        <f t="shared" si="34"/>
        <v/>
      </c>
      <c r="Z69" s="130"/>
      <c r="AA69" s="130"/>
      <c r="AB69" s="130"/>
      <c r="AC69" s="130"/>
      <c r="AD69" s="88">
        <f t="shared" si="17"/>
        <v>0</v>
      </c>
      <c r="AE69" s="87"/>
      <c r="AF69" s="59" t="str">
        <f t="shared" si="35"/>
        <v/>
      </c>
      <c r="AG69" s="130"/>
      <c r="AH69" s="130"/>
      <c r="AI69" s="130"/>
      <c r="AJ69" s="130"/>
      <c r="AK69" s="88">
        <f t="shared" si="18"/>
        <v>0</v>
      </c>
      <c r="AL69" s="87"/>
      <c r="AM69" s="59" t="str">
        <f t="shared" si="43"/>
        <v/>
      </c>
      <c r="AN69" s="130"/>
      <c r="AO69" s="130"/>
      <c r="AP69" s="130"/>
      <c r="AQ69" s="130"/>
      <c r="AR69" s="88">
        <f t="shared" si="19"/>
        <v>0</v>
      </c>
      <c r="AS69" s="87"/>
      <c r="AT69" s="59" t="str">
        <f t="shared" si="36"/>
        <v/>
      </c>
      <c r="AU69" s="130"/>
      <c r="AV69" s="130"/>
      <c r="AW69" s="130"/>
      <c r="AX69" s="130"/>
      <c r="AY69" s="88">
        <f t="shared" si="20"/>
        <v>0</v>
      </c>
      <c r="AZ69" s="87"/>
      <c r="BA69" s="59" t="str">
        <f t="shared" si="45"/>
        <v/>
      </c>
      <c r="BB69" s="130"/>
      <c r="BC69" s="130"/>
      <c r="BD69" s="130"/>
      <c r="BE69" s="130"/>
      <c r="BF69" s="88">
        <f t="shared" si="21"/>
        <v>0</v>
      </c>
      <c r="BG69" s="87"/>
      <c r="BH69" s="59" t="str">
        <f t="shared" si="37"/>
        <v/>
      </c>
      <c r="BI69" s="130"/>
      <c r="BJ69" s="130"/>
      <c r="BK69" s="130"/>
      <c r="BL69" s="130"/>
      <c r="BM69" s="88">
        <f t="shared" si="22"/>
        <v>0</v>
      </c>
      <c r="BN69" s="87"/>
      <c r="BO69" s="59" t="str">
        <f t="shared" si="38"/>
        <v/>
      </c>
      <c r="BP69" s="130"/>
      <c r="BQ69" s="130"/>
      <c r="BR69" s="130"/>
      <c r="BS69" s="130"/>
      <c r="BT69" s="88">
        <f t="shared" si="23"/>
        <v>0</v>
      </c>
      <c r="BU69" s="87">
        <v>4.3</v>
      </c>
      <c r="BV69" s="59">
        <f t="shared" si="39"/>
        <v>1.8023255813953489</v>
      </c>
      <c r="BW69" s="130">
        <v>1</v>
      </c>
      <c r="BX69" s="130">
        <v>3</v>
      </c>
      <c r="BY69" s="130" t="s">
        <v>97</v>
      </c>
      <c r="BZ69" s="130" t="s">
        <v>98</v>
      </c>
      <c r="CA69" s="88">
        <f t="shared" si="24"/>
        <v>4.3</v>
      </c>
      <c r="CB69" s="87"/>
      <c r="CC69" s="59" t="str">
        <f t="shared" si="46"/>
        <v/>
      </c>
      <c r="CD69" s="130"/>
      <c r="CE69" s="130"/>
      <c r="CF69" s="130"/>
      <c r="CG69" s="130"/>
      <c r="CH69" s="88">
        <f t="shared" si="25"/>
        <v>0</v>
      </c>
      <c r="CI69" s="87"/>
      <c r="CJ69" s="59" t="str">
        <f t="shared" si="40"/>
        <v/>
      </c>
      <c r="CK69" s="130"/>
      <c r="CL69" s="130"/>
      <c r="CM69" s="130"/>
      <c r="CN69" s="130"/>
      <c r="CO69" s="88">
        <f t="shared" si="26"/>
        <v>0</v>
      </c>
      <c r="CP69" s="87"/>
      <c r="CQ69" s="59" t="str">
        <f t="shared" si="41"/>
        <v/>
      </c>
      <c r="CR69" s="130"/>
      <c r="CS69" s="130"/>
      <c r="CT69" s="130"/>
      <c r="CU69" s="130"/>
      <c r="CV69" s="88">
        <f t="shared" si="27"/>
        <v>0</v>
      </c>
      <c r="CW69" s="96"/>
    </row>
    <row r="70" spans="2:101">
      <c r="B70">
        <v>64</v>
      </c>
      <c r="C70" s="87"/>
      <c r="D70" s="59" t="str">
        <f t="shared" si="33"/>
        <v/>
      </c>
      <c r="E70" s="90"/>
      <c r="F70" s="130"/>
      <c r="G70" s="130"/>
      <c r="H70" s="130"/>
      <c r="I70" s="88">
        <f t="shared" si="14"/>
        <v>0</v>
      </c>
      <c r="J70" s="87"/>
      <c r="K70" s="59" t="str">
        <f t="shared" si="44"/>
        <v/>
      </c>
      <c r="L70" s="130"/>
      <c r="M70" s="130"/>
      <c r="N70" s="130"/>
      <c r="O70" s="130"/>
      <c r="P70" s="88">
        <f t="shared" si="15"/>
        <v>0</v>
      </c>
      <c r="Q70" s="87"/>
      <c r="R70" s="59" t="str">
        <f t="shared" si="42"/>
        <v/>
      </c>
      <c r="S70" s="130"/>
      <c r="T70" s="130"/>
      <c r="U70" s="130"/>
      <c r="V70" s="130"/>
      <c r="W70" s="88">
        <f t="shared" si="16"/>
        <v>0</v>
      </c>
      <c r="X70" s="87"/>
      <c r="Y70" s="59" t="str">
        <f t="shared" si="34"/>
        <v/>
      </c>
      <c r="Z70" s="130"/>
      <c r="AA70" s="130"/>
      <c r="AB70" s="130"/>
      <c r="AC70" s="130"/>
      <c r="AD70" s="88">
        <f t="shared" si="17"/>
        <v>0</v>
      </c>
      <c r="AE70" s="87"/>
      <c r="AF70" s="59" t="str">
        <f t="shared" si="35"/>
        <v/>
      </c>
      <c r="AG70" s="130"/>
      <c r="AH70" s="130"/>
      <c r="AI70" s="130"/>
      <c r="AJ70" s="130"/>
      <c r="AK70" s="88">
        <f t="shared" si="18"/>
        <v>0</v>
      </c>
      <c r="AL70" s="87"/>
      <c r="AM70" s="59" t="str">
        <f t="shared" si="43"/>
        <v/>
      </c>
      <c r="AN70" s="130"/>
      <c r="AO70" s="130"/>
      <c r="AP70" s="130"/>
      <c r="AQ70" s="130"/>
      <c r="AR70" s="88">
        <f t="shared" si="19"/>
        <v>0</v>
      </c>
      <c r="AS70" s="87"/>
      <c r="AT70" s="59" t="str">
        <f t="shared" si="36"/>
        <v/>
      </c>
      <c r="AU70" s="130"/>
      <c r="AV70" s="130"/>
      <c r="AW70" s="130"/>
      <c r="AX70" s="130"/>
      <c r="AY70" s="88">
        <f t="shared" si="20"/>
        <v>0</v>
      </c>
      <c r="AZ70" s="87"/>
      <c r="BA70" s="59" t="str">
        <f t="shared" si="45"/>
        <v/>
      </c>
      <c r="BB70" s="130"/>
      <c r="BC70" s="130"/>
      <c r="BD70" s="130"/>
      <c r="BE70" s="130"/>
      <c r="BF70" s="88">
        <f t="shared" si="21"/>
        <v>0</v>
      </c>
      <c r="BG70" s="87"/>
      <c r="BH70" s="59" t="str">
        <f t="shared" si="37"/>
        <v/>
      </c>
      <c r="BI70" s="130"/>
      <c r="BJ70" s="130"/>
      <c r="BK70" s="130"/>
      <c r="BL70" s="130"/>
      <c r="BM70" s="88">
        <f t="shared" si="22"/>
        <v>0</v>
      </c>
      <c r="BN70" s="87"/>
      <c r="BO70" s="59" t="str">
        <f t="shared" si="38"/>
        <v/>
      </c>
      <c r="BP70" s="130"/>
      <c r="BQ70" s="130"/>
      <c r="BR70" s="130"/>
      <c r="BS70" s="130"/>
      <c r="BT70" s="88">
        <f t="shared" si="23"/>
        <v>0</v>
      </c>
      <c r="BU70" s="87">
        <v>6.5</v>
      </c>
      <c r="BV70" s="59">
        <f t="shared" si="39"/>
        <v>1.1923076923076923</v>
      </c>
      <c r="BW70" s="130">
        <v>1</v>
      </c>
      <c r="BX70" s="130">
        <v>3</v>
      </c>
      <c r="BY70" s="130" t="s">
        <v>111</v>
      </c>
      <c r="BZ70" s="130" t="s">
        <v>99</v>
      </c>
      <c r="CA70" s="88">
        <f t="shared" si="24"/>
        <v>6.5</v>
      </c>
      <c r="CB70" s="87"/>
      <c r="CC70" s="59" t="str">
        <f t="shared" si="46"/>
        <v/>
      </c>
      <c r="CD70" s="130"/>
      <c r="CE70" s="130"/>
      <c r="CF70" s="130"/>
      <c r="CG70" s="130"/>
      <c r="CH70" s="88">
        <f t="shared" si="25"/>
        <v>0</v>
      </c>
      <c r="CI70" s="87"/>
      <c r="CJ70" s="59" t="str">
        <f t="shared" si="40"/>
        <v/>
      </c>
      <c r="CK70" s="130"/>
      <c r="CL70" s="130"/>
      <c r="CM70" s="130"/>
      <c r="CN70" s="130"/>
      <c r="CO70" s="88">
        <f t="shared" si="26"/>
        <v>0</v>
      </c>
      <c r="CP70" s="87"/>
      <c r="CQ70" s="59" t="str">
        <f t="shared" si="41"/>
        <v/>
      </c>
      <c r="CR70" s="130"/>
      <c r="CS70" s="130"/>
      <c r="CT70" s="130"/>
      <c r="CU70" s="130"/>
      <c r="CV70" s="88">
        <f t="shared" si="27"/>
        <v>0</v>
      </c>
      <c r="CW70" s="96"/>
    </row>
    <row r="71" spans="2:101">
      <c r="B71">
        <v>65</v>
      </c>
      <c r="C71" s="87"/>
      <c r="D71" s="59" t="str">
        <f t="shared" ref="D71:D100" si="47">IF(C71&gt;0,7.75/C71,"")</f>
        <v/>
      </c>
      <c r="E71" s="90"/>
      <c r="F71" s="130"/>
      <c r="G71" s="130"/>
      <c r="H71" s="130"/>
      <c r="I71" s="88">
        <f t="shared" si="14"/>
        <v>0</v>
      </c>
      <c r="J71" s="87"/>
      <c r="K71" s="59" t="str">
        <f t="shared" ref="K71:K100" si="48">IF(J71&gt;0,7.75/J71,"")</f>
        <v/>
      </c>
      <c r="L71" s="130"/>
      <c r="M71" s="130"/>
      <c r="N71" s="130"/>
      <c r="O71" s="130"/>
      <c r="P71" s="88">
        <f t="shared" si="15"/>
        <v>0</v>
      </c>
      <c r="Q71" s="87"/>
      <c r="R71" s="59" t="str">
        <f t="shared" si="42"/>
        <v/>
      </c>
      <c r="S71" s="130"/>
      <c r="T71" s="130"/>
      <c r="U71" s="130"/>
      <c r="V71" s="130"/>
      <c r="W71" s="88">
        <f t="shared" si="16"/>
        <v>0</v>
      </c>
      <c r="X71" s="87"/>
      <c r="Y71" s="59" t="str">
        <f t="shared" ref="Y71:Y100" si="49">IF(X71&gt;0,7.75/X71,"")</f>
        <v/>
      </c>
      <c r="Z71" s="130"/>
      <c r="AA71" s="130"/>
      <c r="AB71" s="130"/>
      <c r="AC71" s="130"/>
      <c r="AD71" s="88">
        <f t="shared" si="17"/>
        <v>0</v>
      </c>
      <c r="AE71" s="87"/>
      <c r="AF71" s="59" t="str">
        <f t="shared" ref="AF71:AF100" si="50">IF(AE71&gt;0,7.75/AE71,"")</f>
        <v/>
      </c>
      <c r="AG71" s="130"/>
      <c r="AH71" s="130"/>
      <c r="AI71" s="130"/>
      <c r="AJ71" s="130"/>
      <c r="AK71" s="88">
        <f t="shared" si="18"/>
        <v>0</v>
      </c>
      <c r="AL71" s="87"/>
      <c r="AM71" s="59" t="str">
        <f t="shared" si="43"/>
        <v/>
      </c>
      <c r="AN71" s="130"/>
      <c r="AO71" s="130"/>
      <c r="AP71" s="130"/>
      <c r="AQ71" s="130"/>
      <c r="AR71" s="88">
        <f t="shared" si="19"/>
        <v>0</v>
      </c>
      <c r="AS71" s="87"/>
      <c r="AT71" s="59" t="str">
        <f t="shared" ref="AT71:AT100" si="51">IF(AS71&gt;0,7.75/AS71,"")</f>
        <v/>
      </c>
      <c r="AU71" s="130"/>
      <c r="AV71" s="130"/>
      <c r="AW71" s="130"/>
      <c r="AX71" s="130"/>
      <c r="AY71" s="88">
        <f t="shared" si="20"/>
        <v>0</v>
      </c>
      <c r="AZ71" s="87"/>
      <c r="BA71" s="59" t="str">
        <f t="shared" ref="BA71:BA100" si="52">IF(AZ71&gt;0,7.75/AZ71,"")</f>
        <v/>
      </c>
      <c r="BB71" s="130"/>
      <c r="BC71" s="130"/>
      <c r="BD71" s="130"/>
      <c r="BE71" s="130"/>
      <c r="BF71" s="88">
        <f t="shared" si="21"/>
        <v>0</v>
      </c>
      <c r="BG71" s="87"/>
      <c r="BH71" s="59" t="str">
        <f t="shared" ref="BH71:BH100" si="53">IF(BG71&gt;0,7.75/BG71,"")</f>
        <v/>
      </c>
      <c r="BI71" s="130"/>
      <c r="BJ71" s="130"/>
      <c r="BK71" s="130"/>
      <c r="BL71" s="130"/>
      <c r="BM71" s="88">
        <f t="shared" si="22"/>
        <v>0</v>
      </c>
      <c r="BN71" s="87"/>
      <c r="BO71" s="59" t="str">
        <f t="shared" ref="BO71:BO100" si="54">IF(BN71&gt;0,7.75/BN71,"")</f>
        <v/>
      </c>
      <c r="BP71" s="130"/>
      <c r="BQ71" s="130"/>
      <c r="BR71" s="130"/>
      <c r="BS71" s="130"/>
      <c r="BT71" s="88">
        <f t="shared" si="23"/>
        <v>0</v>
      </c>
      <c r="BU71" s="87">
        <v>8.3000000000000007</v>
      </c>
      <c r="BV71" s="59">
        <f t="shared" ref="BV71:BV100" si="55">IF(BU71&gt;0,7.75/BU71,"")</f>
        <v>0.9337349397590361</v>
      </c>
      <c r="BW71" s="130">
        <v>1</v>
      </c>
      <c r="BX71" s="130">
        <v>4</v>
      </c>
      <c r="BY71" s="130" t="s">
        <v>111</v>
      </c>
      <c r="BZ71" s="130" t="s">
        <v>98</v>
      </c>
      <c r="CA71" s="88">
        <f t="shared" si="24"/>
        <v>8.3000000000000007</v>
      </c>
      <c r="CB71" s="87"/>
      <c r="CC71" s="59" t="str">
        <f t="shared" si="46"/>
        <v/>
      </c>
      <c r="CD71" s="130"/>
      <c r="CE71" s="130"/>
      <c r="CF71" s="130"/>
      <c r="CG71" s="130"/>
      <c r="CH71" s="88">
        <f t="shared" si="25"/>
        <v>0</v>
      </c>
      <c r="CI71" s="87"/>
      <c r="CJ71" s="59" t="str">
        <f t="shared" ref="CJ71:CJ100" si="56">IF(CI71&gt;0,7.75/CI71,"")</f>
        <v/>
      </c>
      <c r="CK71" s="130"/>
      <c r="CL71" s="130"/>
      <c r="CM71" s="130"/>
      <c r="CN71" s="130"/>
      <c r="CO71" s="88">
        <f t="shared" si="26"/>
        <v>0</v>
      </c>
      <c r="CP71" s="87"/>
      <c r="CQ71" s="59" t="str">
        <f t="shared" ref="CQ71:CQ100" si="57">IF(CP71&gt;0,7.75/CP71,"")</f>
        <v/>
      </c>
      <c r="CR71" s="130"/>
      <c r="CS71" s="130"/>
      <c r="CT71" s="130"/>
      <c r="CU71" s="130"/>
      <c r="CV71" s="88">
        <f t="shared" si="27"/>
        <v>0</v>
      </c>
      <c r="CW71" s="96"/>
    </row>
    <row r="72" spans="2:101">
      <c r="B72">
        <v>66</v>
      </c>
      <c r="C72" s="87"/>
      <c r="D72" s="59" t="str">
        <f t="shared" si="47"/>
        <v/>
      </c>
      <c r="E72" s="90"/>
      <c r="F72" s="130"/>
      <c r="G72" s="130"/>
      <c r="H72" s="130"/>
      <c r="I72" s="88">
        <f t="shared" ref="I72:I100" si="58">C72*E72</f>
        <v>0</v>
      </c>
      <c r="J72" s="87"/>
      <c r="K72" s="59" t="str">
        <f t="shared" si="48"/>
        <v/>
      </c>
      <c r="L72" s="130"/>
      <c r="M72" s="130"/>
      <c r="N72" s="130"/>
      <c r="O72" s="130"/>
      <c r="P72" s="88">
        <f t="shared" ref="P72:P100" si="59">J72*L72</f>
        <v>0</v>
      </c>
      <c r="Q72" s="87"/>
      <c r="R72" s="59" t="str">
        <f t="shared" si="42"/>
        <v/>
      </c>
      <c r="S72" s="130"/>
      <c r="T72" s="130"/>
      <c r="U72" s="130"/>
      <c r="V72" s="130"/>
      <c r="W72" s="88">
        <f t="shared" ref="W72:W100" si="60">Q72*S72</f>
        <v>0</v>
      </c>
      <c r="X72" s="87"/>
      <c r="Y72" s="59" t="str">
        <f t="shared" si="49"/>
        <v/>
      </c>
      <c r="Z72" s="130"/>
      <c r="AA72" s="130"/>
      <c r="AB72" s="130"/>
      <c r="AC72" s="130"/>
      <c r="AD72" s="88">
        <f t="shared" ref="AD72:AD100" si="61">X72*Z72</f>
        <v>0</v>
      </c>
      <c r="AE72" s="87"/>
      <c r="AF72" s="59" t="str">
        <f t="shared" si="50"/>
        <v/>
      </c>
      <c r="AG72" s="130"/>
      <c r="AH72" s="130"/>
      <c r="AI72" s="130"/>
      <c r="AJ72" s="130"/>
      <c r="AK72" s="88">
        <f t="shared" ref="AK72:AK100" si="62">AE72*AG72</f>
        <v>0</v>
      </c>
      <c r="AL72" s="87"/>
      <c r="AM72" s="59" t="str">
        <f t="shared" si="43"/>
        <v/>
      </c>
      <c r="AN72" s="130"/>
      <c r="AO72" s="130"/>
      <c r="AP72" s="130"/>
      <c r="AQ72" s="130"/>
      <c r="AR72" s="88">
        <f t="shared" ref="AR72:AR100" si="63">AL72*AN72</f>
        <v>0</v>
      </c>
      <c r="AS72" s="87"/>
      <c r="AT72" s="59" t="str">
        <f t="shared" si="51"/>
        <v/>
      </c>
      <c r="AU72" s="130"/>
      <c r="AV72" s="130"/>
      <c r="AW72" s="130"/>
      <c r="AX72" s="130"/>
      <c r="AY72" s="88">
        <f t="shared" ref="AY72:AY100" si="64">AS72*AU72</f>
        <v>0</v>
      </c>
      <c r="AZ72" s="87"/>
      <c r="BA72" s="59" t="str">
        <f t="shared" si="52"/>
        <v/>
      </c>
      <c r="BB72" s="130"/>
      <c r="BC72" s="130"/>
      <c r="BD72" s="130"/>
      <c r="BE72" s="130"/>
      <c r="BF72" s="88">
        <f t="shared" ref="BF72:BF100" si="65">AZ72*BB72</f>
        <v>0</v>
      </c>
      <c r="BG72" s="87"/>
      <c r="BH72" s="59" t="str">
        <f t="shared" si="53"/>
        <v/>
      </c>
      <c r="BI72" s="130"/>
      <c r="BJ72" s="130"/>
      <c r="BK72" s="130"/>
      <c r="BL72" s="130"/>
      <c r="BM72" s="88">
        <f t="shared" ref="BM72:BM100" si="66">BG72*BI72</f>
        <v>0</v>
      </c>
      <c r="BN72" s="87"/>
      <c r="BO72" s="59" t="str">
        <f t="shared" si="54"/>
        <v/>
      </c>
      <c r="BP72" s="130"/>
      <c r="BQ72" s="130"/>
      <c r="BR72" s="130"/>
      <c r="BS72" s="130"/>
      <c r="BT72" s="88">
        <f t="shared" ref="BT72:BT100" si="67">BN72*BP72</f>
        <v>0</v>
      </c>
      <c r="BU72" s="87"/>
      <c r="BV72" s="59" t="str">
        <f t="shared" si="55"/>
        <v/>
      </c>
      <c r="BW72" s="130"/>
      <c r="BX72" s="130"/>
      <c r="BY72" s="130"/>
      <c r="BZ72" s="130"/>
      <c r="CA72" s="88">
        <f t="shared" ref="CA72:CA100" si="68">BU72*BW72</f>
        <v>0</v>
      </c>
      <c r="CB72" s="87"/>
      <c r="CC72" s="59" t="str">
        <f t="shared" si="46"/>
        <v/>
      </c>
      <c r="CD72" s="130"/>
      <c r="CE72" s="130"/>
      <c r="CF72" s="130"/>
      <c r="CG72" s="130"/>
      <c r="CH72" s="88">
        <f t="shared" ref="CH72:CH100" si="69">CB72*CD72</f>
        <v>0</v>
      </c>
      <c r="CI72" s="87"/>
      <c r="CJ72" s="59" t="str">
        <f t="shared" si="56"/>
        <v/>
      </c>
      <c r="CK72" s="130"/>
      <c r="CL72" s="130"/>
      <c r="CM72" s="130"/>
      <c r="CN72" s="130"/>
      <c r="CO72" s="88">
        <f t="shared" ref="CO72:CO100" si="70">CI72*CK72</f>
        <v>0</v>
      </c>
      <c r="CP72" s="87"/>
      <c r="CQ72" s="59" t="str">
        <f t="shared" si="57"/>
        <v/>
      </c>
      <c r="CR72" s="130"/>
      <c r="CS72" s="130"/>
      <c r="CT72" s="130"/>
      <c r="CU72" s="130"/>
      <c r="CV72" s="88">
        <f t="shared" ref="CV72:CV100" si="71">CP72*CR72</f>
        <v>0</v>
      </c>
      <c r="CW72" s="96"/>
    </row>
    <row r="73" spans="2:101">
      <c r="B73">
        <v>67</v>
      </c>
      <c r="C73" s="87"/>
      <c r="D73" s="59" t="str">
        <f t="shared" si="47"/>
        <v/>
      </c>
      <c r="E73" s="90"/>
      <c r="F73" s="130"/>
      <c r="G73" s="130"/>
      <c r="H73" s="130"/>
      <c r="I73" s="88">
        <f t="shared" si="58"/>
        <v>0</v>
      </c>
      <c r="J73" s="87"/>
      <c r="K73" s="59" t="str">
        <f t="shared" si="48"/>
        <v/>
      </c>
      <c r="L73" s="130"/>
      <c r="M73" s="130"/>
      <c r="N73" s="130"/>
      <c r="O73" s="130"/>
      <c r="P73" s="88">
        <f t="shared" si="59"/>
        <v>0</v>
      </c>
      <c r="Q73" s="87"/>
      <c r="R73" s="59" t="str">
        <f t="shared" ref="R73:R100" si="72">IF(Q73&gt;0,7.75/Q73,"")</f>
        <v/>
      </c>
      <c r="S73" s="130"/>
      <c r="T73" s="130"/>
      <c r="U73" s="130"/>
      <c r="V73" s="130"/>
      <c r="W73" s="88">
        <f t="shared" si="60"/>
        <v>0</v>
      </c>
      <c r="X73" s="87"/>
      <c r="Y73" s="59" t="str">
        <f t="shared" si="49"/>
        <v/>
      </c>
      <c r="Z73" s="130"/>
      <c r="AA73" s="130"/>
      <c r="AB73" s="130"/>
      <c r="AC73" s="130"/>
      <c r="AD73" s="88">
        <f t="shared" si="61"/>
        <v>0</v>
      </c>
      <c r="AE73" s="87"/>
      <c r="AF73" s="59" t="str">
        <f t="shared" si="50"/>
        <v/>
      </c>
      <c r="AG73" s="130"/>
      <c r="AH73" s="130"/>
      <c r="AI73" s="130"/>
      <c r="AJ73" s="130"/>
      <c r="AK73" s="88">
        <f t="shared" si="62"/>
        <v>0</v>
      </c>
      <c r="AL73" s="87"/>
      <c r="AM73" s="59" t="str">
        <f t="shared" si="43"/>
        <v/>
      </c>
      <c r="AN73" s="130"/>
      <c r="AO73" s="130"/>
      <c r="AP73" s="130"/>
      <c r="AQ73" s="130"/>
      <c r="AR73" s="88">
        <f t="shared" si="63"/>
        <v>0</v>
      </c>
      <c r="AS73" s="87"/>
      <c r="AT73" s="59" t="str">
        <f t="shared" si="51"/>
        <v/>
      </c>
      <c r="AU73" s="130"/>
      <c r="AV73" s="130"/>
      <c r="AW73" s="130"/>
      <c r="AX73" s="130"/>
      <c r="AY73" s="88">
        <f t="shared" si="64"/>
        <v>0</v>
      </c>
      <c r="AZ73" s="87"/>
      <c r="BA73" s="59" t="str">
        <f t="shared" si="52"/>
        <v/>
      </c>
      <c r="BB73" s="130"/>
      <c r="BC73" s="130"/>
      <c r="BD73" s="130"/>
      <c r="BE73" s="130"/>
      <c r="BF73" s="88">
        <f t="shared" si="65"/>
        <v>0</v>
      </c>
      <c r="BG73" s="87"/>
      <c r="BH73" s="59" t="str">
        <f t="shared" si="53"/>
        <v/>
      </c>
      <c r="BI73" s="130"/>
      <c r="BJ73" s="130"/>
      <c r="BK73" s="130"/>
      <c r="BL73" s="130"/>
      <c r="BM73" s="88">
        <f t="shared" si="66"/>
        <v>0</v>
      </c>
      <c r="BN73" s="87"/>
      <c r="BO73" s="59" t="str">
        <f t="shared" si="54"/>
        <v/>
      </c>
      <c r="BP73" s="130"/>
      <c r="BQ73" s="130"/>
      <c r="BR73" s="130"/>
      <c r="BS73" s="130"/>
      <c r="BT73" s="88">
        <f t="shared" si="67"/>
        <v>0</v>
      </c>
      <c r="BU73" s="87"/>
      <c r="BV73" s="59" t="str">
        <f t="shared" si="55"/>
        <v/>
      </c>
      <c r="BW73" s="130"/>
      <c r="BX73" s="130"/>
      <c r="BY73" s="130"/>
      <c r="BZ73" s="130"/>
      <c r="CA73" s="88">
        <f t="shared" si="68"/>
        <v>0</v>
      </c>
      <c r="CB73" s="87"/>
      <c r="CC73" s="59" t="str">
        <f t="shared" si="46"/>
        <v/>
      </c>
      <c r="CD73" s="130"/>
      <c r="CE73" s="130"/>
      <c r="CF73" s="130"/>
      <c r="CG73" s="130"/>
      <c r="CH73" s="88">
        <f t="shared" si="69"/>
        <v>0</v>
      </c>
      <c r="CI73" s="87"/>
      <c r="CJ73" s="59" t="str">
        <f t="shared" si="56"/>
        <v/>
      </c>
      <c r="CK73" s="130"/>
      <c r="CL73" s="130"/>
      <c r="CM73" s="130"/>
      <c r="CN73" s="130"/>
      <c r="CO73" s="88">
        <f t="shared" si="70"/>
        <v>0</v>
      </c>
      <c r="CP73" s="87"/>
      <c r="CQ73" s="59" t="str">
        <f t="shared" si="57"/>
        <v/>
      </c>
      <c r="CR73" s="130"/>
      <c r="CS73" s="130"/>
      <c r="CT73" s="130"/>
      <c r="CU73" s="130"/>
      <c r="CV73" s="88">
        <f t="shared" si="71"/>
        <v>0</v>
      </c>
      <c r="CW73" s="96"/>
    </row>
    <row r="74" spans="2:101">
      <c r="B74">
        <v>68</v>
      </c>
      <c r="C74" s="87"/>
      <c r="D74" s="59" t="str">
        <f t="shared" si="47"/>
        <v/>
      </c>
      <c r="E74" s="90"/>
      <c r="F74" s="130"/>
      <c r="G74" s="130"/>
      <c r="H74" s="130"/>
      <c r="I74" s="88">
        <f t="shared" si="58"/>
        <v>0</v>
      </c>
      <c r="J74" s="87"/>
      <c r="K74" s="59" t="str">
        <f t="shared" si="48"/>
        <v/>
      </c>
      <c r="L74" s="130"/>
      <c r="M74" s="130"/>
      <c r="N74" s="130"/>
      <c r="O74" s="130"/>
      <c r="P74" s="88">
        <f t="shared" si="59"/>
        <v>0</v>
      </c>
      <c r="Q74" s="87"/>
      <c r="R74" s="59" t="str">
        <f t="shared" si="72"/>
        <v/>
      </c>
      <c r="S74" s="130"/>
      <c r="T74" s="130"/>
      <c r="U74" s="130"/>
      <c r="V74" s="130"/>
      <c r="W74" s="88">
        <f t="shared" si="60"/>
        <v>0</v>
      </c>
      <c r="X74" s="87"/>
      <c r="Y74" s="59" t="str">
        <f t="shared" si="49"/>
        <v/>
      </c>
      <c r="Z74" s="130"/>
      <c r="AA74" s="130"/>
      <c r="AB74" s="130"/>
      <c r="AC74" s="130"/>
      <c r="AD74" s="88">
        <f t="shared" si="61"/>
        <v>0</v>
      </c>
      <c r="AE74" s="87"/>
      <c r="AF74" s="59" t="str">
        <f t="shared" si="50"/>
        <v/>
      </c>
      <c r="AG74" s="130"/>
      <c r="AH74" s="130"/>
      <c r="AI74" s="130"/>
      <c r="AJ74" s="130"/>
      <c r="AK74" s="88">
        <f t="shared" si="62"/>
        <v>0</v>
      </c>
      <c r="AL74" s="87"/>
      <c r="AM74" s="59" t="str">
        <f t="shared" si="43"/>
        <v/>
      </c>
      <c r="AN74" s="130"/>
      <c r="AO74" s="130"/>
      <c r="AP74" s="130"/>
      <c r="AQ74" s="130"/>
      <c r="AR74" s="88">
        <f t="shared" si="63"/>
        <v>0</v>
      </c>
      <c r="AS74" s="87"/>
      <c r="AT74" s="59" t="str">
        <f t="shared" si="51"/>
        <v/>
      </c>
      <c r="AU74" s="130"/>
      <c r="AV74" s="130"/>
      <c r="AW74" s="130"/>
      <c r="AX74" s="130"/>
      <c r="AY74" s="88">
        <f t="shared" si="64"/>
        <v>0</v>
      </c>
      <c r="AZ74" s="87"/>
      <c r="BA74" s="59" t="str">
        <f t="shared" si="52"/>
        <v/>
      </c>
      <c r="BB74" s="130"/>
      <c r="BC74" s="130"/>
      <c r="BD74" s="130"/>
      <c r="BE74" s="130"/>
      <c r="BF74" s="88">
        <f t="shared" si="65"/>
        <v>0</v>
      </c>
      <c r="BG74" s="87"/>
      <c r="BH74" s="59" t="str">
        <f t="shared" si="53"/>
        <v/>
      </c>
      <c r="BI74" s="130"/>
      <c r="BJ74" s="130"/>
      <c r="BK74" s="130"/>
      <c r="BL74" s="130"/>
      <c r="BM74" s="88">
        <f t="shared" si="66"/>
        <v>0</v>
      </c>
      <c r="BN74" s="87"/>
      <c r="BO74" s="59" t="str">
        <f t="shared" si="54"/>
        <v/>
      </c>
      <c r="BP74" s="130"/>
      <c r="BQ74" s="130"/>
      <c r="BR74" s="130"/>
      <c r="BS74" s="130"/>
      <c r="BT74" s="88">
        <f t="shared" si="67"/>
        <v>0</v>
      </c>
      <c r="BU74" s="87"/>
      <c r="BV74" s="59" t="str">
        <f t="shared" si="55"/>
        <v/>
      </c>
      <c r="BW74" s="130"/>
      <c r="BX74" s="130"/>
      <c r="BY74" s="130"/>
      <c r="BZ74" s="130"/>
      <c r="CA74" s="88">
        <f t="shared" si="68"/>
        <v>0</v>
      </c>
      <c r="CB74" s="87"/>
      <c r="CC74" s="59" t="str">
        <f t="shared" si="46"/>
        <v/>
      </c>
      <c r="CD74" s="130"/>
      <c r="CE74" s="130"/>
      <c r="CF74" s="130"/>
      <c r="CG74" s="130"/>
      <c r="CH74" s="88">
        <f t="shared" si="69"/>
        <v>0</v>
      </c>
      <c r="CI74" s="87"/>
      <c r="CJ74" s="59" t="str">
        <f t="shared" si="56"/>
        <v/>
      </c>
      <c r="CK74" s="130"/>
      <c r="CL74" s="130"/>
      <c r="CM74" s="130"/>
      <c r="CN74" s="130"/>
      <c r="CO74" s="88">
        <f t="shared" si="70"/>
        <v>0</v>
      </c>
      <c r="CP74" s="87"/>
      <c r="CQ74" s="59" t="str">
        <f t="shared" si="57"/>
        <v/>
      </c>
      <c r="CR74" s="130"/>
      <c r="CS74" s="130"/>
      <c r="CT74" s="130"/>
      <c r="CU74" s="130"/>
      <c r="CV74" s="88">
        <f t="shared" si="71"/>
        <v>0</v>
      </c>
      <c r="CW74" s="96"/>
    </row>
    <row r="75" spans="2:101">
      <c r="B75">
        <v>69</v>
      </c>
      <c r="C75" s="87"/>
      <c r="D75" s="59" t="str">
        <f t="shared" si="47"/>
        <v/>
      </c>
      <c r="E75" s="90"/>
      <c r="F75" s="130"/>
      <c r="G75" s="130"/>
      <c r="H75" s="130"/>
      <c r="I75" s="88">
        <f t="shared" si="58"/>
        <v>0</v>
      </c>
      <c r="J75" s="87"/>
      <c r="K75" s="59" t="str">
        <f t="shared" si="48"/>
        <v/>
      </c>
      <c r="L75" s="130"/>
      <c r="M75" s="130"/>
      <c r="N75" s="130"/>
      <c r="O75" s="130"/>
      <c r="P75" s="88">
        <f t="shared" si="59"/>
        <v>0</v>
      </c>
      <c r="Q75" s="87"/>
      <c r="R75" s="59" t="str">
        <f t="shared" si="72"/>
        <v/>
      </c>
      <c r="S75" s="130"/>
      <c r="T75" s="130"/>
      <c r="U75" s="130"/>
      <c r="V75" s="130"/>
      <c r="W75" s="88">
        <f t="shared" si="60"/>
        <v>0</v>
      </c>
      <c r="X75" s="87"/>
      <c r="Y75" s="59" t="str">
        <f t="shared" si="49"/>
        <v/>
      </c>
      <c r="Z75" s="130"/>
      <c r="AA75" s="130"/>
      <c r="AB75" s="130"/>
      <c r="AC75" s="130"/>
      <c r="AD75" s="88">
        <f t="shared" si="61"/>
        <v>0</v>
      </c>
      <c r="AE75" s="87"/>
      <c r="AF75" s="59" t="str">
        <f t="shared" si="50"/>
        <v/>
      </c>
      <c r="AG75" s="130"/>
      <c r="AH75" s="130"/>
      <c r="AI75" s="130"/>
      <c r="AJ75" s="130"/>
      <c r="AK75" s="88">
        <f t="shared" si="62"/>
        <v>0</v>
      </c>
      <c r="AL75" s="87"/>
      <c r="AM75" s="59" t="str">
        <f t="shared" si="43"/>
        <v/>
      </c>
      <c r="AN75" s="130"/>
      <c r="AO75" s="130"/>
      <c r="AP75" s="130"/>
      <c r="AQ75" s="130"/>
      <c r="AR75" s="88">
        <f t="shared" si="63"/>
        <v>0</v>
      </c>
      <c r="AS75" s="87"/>
      <c r="AT75" s="59" t="str">
        <f t="shared" si="51"/>
        <v/>
      </c>
      <c r="AU75" s="130"/>
      <c r="AV75" s="130"/>
      <c r="AW75" s="130"/>
      <c r="AX75" s="130"/>
      <c r="AY75" s="88">
        <f t="shared" si="64"/>
        <v>0</v>
      </c>
      <c r="AZ75" s="87"/>
      <c r="BA75" s="59" t="str">
        <f t="shared" si="52"/>
        <v/>
      </c>
      <c r="BB75" s="130"/>
      <c r="BC75" s="130"/>
      <c r="BD75" s="130"/>
      <c r="BE75" s="130"/>
      <c r="BF75" s="88">
        <f t="shared" si="65"/>
        <v>0</v>
      </c>
      <c r="BG75" s="87"/>
      <c r="BH75" s="59" t="str">
        <f t="shared" si="53"/>
        <v/>
      </c>
      <c r="BI75" s="130"/>
      <c r="BJ75" s="130"/>
      <c r="BK75" s="130"/>
      <c r="BL75" s="130"/>
      <c r="BM75" s="88">
        <f t="shared" si="66"/>
        <v>0</v>
      </c>
      <c r="BN75" s="87"/>
      <c r="BO75" s="59" t="str">
        <f t="shared" si="54"/>
        <v/>
      </c>
      <c r="BP75" s="130"/>
      <c r="BQ75" s="130"/>
      <c r="BR75" s="130"/>
      <c r="BS75" s="130"/>
      <c r="BT75" s="88">
        <f t="shared" si="67"/>
        <v>0</v>
      </c>
      <c r="BU75" s="87"/>
      <c r="BV75" s="59" t="str">
        <f t="shared" si="55"/>
        <v/>
      </c>
      <c r="BW75" s="130"/>
      <c r="BX75" s="130"/>
      <c r="BY75" s="130"/>
      <c r="BZ75" s="130"/>
      <c r="CA75" s="88">
        <f t="shared" si="68"/>
        <v>0</v>
      </c>
      <c r="CB75" s="87"/>
      <c r="CC75" s="59" t="str">
        <f t="shared" si="46"/>
        <v/>
      </c>
      <c r="CD75" s="130"/>
      <c r="CE75" s="130"/>
      <c r="CF75" s="130"/>
      <c r="CG75" s="130"/>
      <c r="CH75" s="88">
        <f t="shared" si="69"/>
        <v>0</v>
      </c>
      <c r="CI75" s="87"/>
      <c r="CJ75" s="59" t="str">
        <f t="shared" si="56"/>
        <v/>
      </c>
      <c r="CK75" s="130"/>
      <c r="CL75" s="130"/>
      <c r="CM75" s="130"/>
      <c r="CN75" s="130"/>
      <c r="CO75" s="88">
        <f t="shared" si="70"/>
        <v>0</v>
      </c>
      <c r="CP75" s="87"/>
      <c r="CQ75" s="59" t="str">
        <f t="shared" si="57"/>
        <v/>
      </c>
      <c r="CR75" s="130"/>
      <c r="CS75" s="130"/>
      <c r="CT75" s="130"/>
      <c r="CU75" s="130"/>
      <c r="CV75" s="88">
        <f t="shared" si="71"/>
        <v>0</v>
      </c>
      <c r="CW75" s="96"/>
    </row>
    <row r="76" spans="2:101">
      <c r="B76">
        <v>70</v>
      </c>
      <c r="C76" s="87"/>
      <c r="D76" s="59" t="str">
        <f t="shared" si="47"/>
        <v/>
      </c>
      <c r="E76" s="90"/>
      <c r="F76" s="130"/>
      <c r="G76" s="130"/>
      <c r="H76" s="130"/>
      <c r="I76" s="88">
        <f t="shared" si="58"/>
        <v>0</v>
      </c>
      <c r="J76" s="87"/>
      <c r="K76" s="59" t="str">
        <f t="shared" si="48"/>
        <v/>
      </c>
      <c r="L76" s="130"/>
      <c r="M76" s="130"/>
      <c r="N76" s="130"/>
      <c r="O76" s="130"/>
      <c r="P76" s="88">
        <f t="shared" si="59"/>
        <v>0</v>
      </c>
      <c r="Q76" s="87"/>
      <c r="R76" s="59" t="str">
        <f t="shared" si="72"/>
        <v/>
      </c>
      <c r="S76" s="130"/>
      <c r="T76" s="130"/>
      <c r="U76" s="130"/>
      <c r="V76" s="130"/>
      <c r="W76" s="88">
        <f t="shared" si="60"/>
        <v>0</v>
      </c>
      <c r="X76" s="87"/>
      <c r="Y76" s="59" t="str">
        <f t="shared" si="49"/>
        <v/>
      </c>
      <c r="Z76" s="130"/>
      <c r="AA76" s="130"/>
      <c r="AB76" s="130"/>
      <c r="AC76" s="130"/>
      <c r="AD76" s="88">
        <f t="shared" si="61"/>
        <v>0</v>
      </c>
      <c r="AE76" s="87"/>
      <c r="AF76" s="59" t="str">
        <f t="shared" si="50"/>
        <v/>
      </c>
      <c r="AG76" s="130"/>
      <c r="AH76" s="130"/>
      <c r="AI76" s="130"/>
      <c r="AJ76" s="130"/>
      <c r="AK76" s="88">
        <f t="shared" si="62"/>
        <v>0</v>
      </c>
      <c r="AL76" s="87"/>
      <c r="AM76" s="59" t="str">
        <f t="shared" ref="AM76:AM100" si="73">IF(AL76&gt;0,7.75/AL76,"")</f>
        <v/>
      </c>
      <c r="AN76" s="130"/>
      <c r="AO76" s="130"/>
      <c r="AP76" s="130"/>
      <c r="AQ76" s="130"/>
      <c r="AR76" s="88">
        <f t="shared" si="63"/>
        <v>0</v>
      </c>
      <c r="AS76" s="87"/>
      <c r="AT76" s="59" t="str">
        <f t="shared" si="51"/>
        <v/>
      </c>
      <c r="AU76" s="130"/>
      <c r="AV76" s="130"/>
      <c r="AW76" s="130"/>
      <c r="AX76" s="130"/>
      <c r="AY76" s="88">
        <f t="shared" si="64"/>
        <v>0</v>
      </c>
      <c r="AZ76" s="87"/>
      <c r="BA76" s="59" t="str">
        <f t="shared" si="52"/>
        <v/>
      </c>
      <c r="BB76" s="130"/>
      <c r="BC76" s="130"/>
      <c r="BD76" s="130"/>
      <c r="BE76" s="130"/>
      <c r="BF76" s="88">
        <f t="shared" si="65"/>
        <v>0</v>
      </c>
      <c r="BG76" s="87"/>
      <c r="BH76" s="59" t="str">
        <f t="shared" si="53"/>
        <v/>
      </c>
      <c r="BI76" s="130"/>
      <c r="BJ76" s="130"/>
      <c r="BK76" s="130"/>
      <c r="BL76" s="130"/>
      <c r="BM76" s="88">
        <f t="shared" si="66"/>
        <v>0</v>
      </c>
      <c r="BN76" s="87"/>
      <c r="BO76" s="59" t="str">
        <f t="shared" si="54"/>
        <v/>
      </c>
      <c r="BP76" s="130"/>
      <c r="BQ76" s="130"/>
      <c r="BR76" s="130"/>
      <c r="BS76" s="130"/>
      <c r="BT76" s="88">
        <f t="shared" si="67"/>
        <v>0</v>
      </c>
      <c r="BU76" s="87"/>
      <c r="BV76" s="59" t="str">
        <f t="shared" si="55"/>
        <v/>
      </c>
      <c r="BW76" s="130"/>
      <c r="BX76" s="130"/>
      <c r="BY76" s="130"/>
      <c r="BZ76" s="130"/>
      <c r="CA76" s="88">
        <f t="shared" si="68"/>
        <v>0</v>
      </c>
      <c r="CB76" s="87"/>
      <c r="CC76" s="59" t="str">
        <f t="shared" si="46"/>
        <v/>
      </c>
      <c r="CD76" s="130"/>
      <c r="CE76" s="130"/>
      <c r="CF76" s="130"/>
      <c r="CG76" s="130"/>
      <c r="CH76" s="88">
        <f t="shared" si="69"/>
        <v>0</v>
      </c>
      <c r="CI76" s="87"/>
      <c r="CJ76" s="59" t="str">
        <f t="shared" si="56"/>
        <v/>
      </c>
      <c r="CK76" s="130"/>
      <c r="CL76" s="130"/>
      <c r="CM76" s="130"/>
      <c r="CN76" s="130"/>
      <c r="CO76" s="88">
        <f t="shared" si="70"/>
        <v>0</v>
      </c>
      <c r="CP76" s="87"/>
      <c r="CQ76" s="59" t="str">
        <f t="shared" si="57"/>
        <v/>
      </c>
      <c r="CR76" s="130"/>
      <c r="CS76" s="130"/>
      <c r="CT76" s="130"/>
      <c r="CU76" s="130"/>
      <c r="CV76" s="88">
        <f t="shared" si="71"/>
        <v>0</v>
      </c>
      <c r="CW76" s="96"/>
    </row>
    <row r="77" spans="2:101">
      <c r="B77">
        <v>71</v>
      </c>
      <c r="C77" s="87"/>
      <c r="D77" s="59" t="str">
        <f t="shared" si="47"/>
        <v/>
      </c>
      <c r="E77" s="90"/>
      <c r="F77" s="130"/>
      <c r="G77" s="130"/>
      <c r="H77" s="130"/>
      <c r="I77" s="88">
        <f t="shared" si="58"/>
        <v>0</v>
      </c>
      <c r="J77" s="87"/>
      <c r="K77" s="59" t="str">
        <f t="shared" si="48"/>
        <v/>
      </c>
      <c r="L77" s="130"/>
      <c r="M77" s="130"/>
      <c r="N77" s="130"/>
      <c r="O77" s="130"/>
      <c r="P77" s="88">
        <f t="shared" si="59"/>
        <v>0</v>
      </c>
      <c r="Q77" s="87"/>
      <c r="R77" s="59" t="str">
        <f t="shared" si="72"/>
        <v/>
      </c>
      <c r="S77" s="130"/>
      <c r="T77" s="130"/>
      <c r="U77" s="130"/>
      <c r="V77" s="130"/>
      <c r="W77" s="88">
        <f t="shared" si="60"/>
        <v>0</v>
      </c>
      <c r="X77" s="87"/>
      <c r="Y77" s="59" t="str">
        <f t="shared" si="49"/>
        <v/>
      </c>
      <c r="Z77" s="130"/>
      <c r="AA77" s="130"/>
      <c r="AB77" s="130"/>
      <c r="AC77" s="130"/>
      <c r="AD77" s="88">
        <f t="shared" si="61"/>
        <v>0</v>
      </c>
      <c r="AE77" s="87"/>
      <c r="AF77" s="59" t="str">
        <f t="shared" si="50"/>
        <v/>
      </c>
      <c r="AG77" s="130"/>
      <c r="AH77" s="130"/>
      <c r="AI77" s="130"/>
      <c r="AJ77" s="130"/>
      <c r="AK77" s="88">
        <f t="shared" si="62"/>
        <v>0</v>
      </c>
      <c r="AL77" s="87"/>
      <c r="AM77" s="59" t="str">
        <f t="shared" si="73"/>
        <v/>
      </c>
      <c r="AN77" s="130"/>
      <c r="AO77" s="130"/>
      <c r="AP77" s="130"/>
      <c r="AQ77" s="130"/>
      <c r="AR77" s="88">
        <f t="shared" si="63"/>
        <v>0</v>
      </c>
      <c r="AS77" s="87"/>
      <c r="AT77" s="59" t="str">
        <f t="shared" si="51"/>
        <v/>
      </c>
      <c r="AU77" s="130"/>
      <c r="AV77" s="130"/>
      <c r="AW77" s="130"/>
      <c r="AX77" s="130"/>
      <c r="AY77" s="88">
        <f t="shared" si="64"/>
        <v>0</v>
      </c>
      <c r="AZ77" s="87"/>
      <c r="BA77" s="59" t="str">
        <f t="shared" si="52"/>
        <v/>
      </c>
      <c r="BB77" s="130"/>
      <c r="BC77" s="130"/>
      <c r="BD77" s="130"/>
      <c r="BE77" s="130"/>
      <c r="BF77" s="88">
        <f t="shared" si="65"/>
        <v>0</v>
      </c>
      <c r="BG77" s="87"/>
      <c r="BH77" s="59" t="str">
        <f t="shared" si="53"/>
        <v/>
      </c>
      <c r="BI77" s="130"/>
      <c r="BJ77" s="130"/>
      <c r="BK77" s="130"/>
      <c r="BL77" s="130"/>
      <c r="BM77" s="88">
        <f t="shared" si="66"/>
        <v>0</v>
      </c>
      <c r="BN77" s="87"/>
      <c r="BO77" s="59" t="str">
        <f t="shared" si="54"/>
        <v/>
      </c>
      <c r="BP77" s="130"/>
      <c r="BQ77" s="130"/>
      <c r="BR77" s="130"/>
      <c r="BS77" s="130"/>
      <c r="BT77" s="88">
        <f t="shared" si="67"/>
        <v>0</v>
      </c>
      <c r="BU77" s="87"/>
      <c r="BV77" s="59" t="str">
        <f t="shared" si="55"/>
        <v/>
      </c>
      <c r="BW77" s="130"/>
      <c r="BX77" s="130"/>
      <c r="BY77" s="130"/>
      <c r="BZ77" s="130"/>
      <c r="CA77" s="88">
        <f t="shared" si="68"/>
        <v>0</v>
      </c>
      <c r="CB77" s="87"/>
      <c r="CC77" s="59" t="str">
        <f t="shared" si="46"/>
        <v/>
      </c>
      <c r="CD77" s="130"/>
      <c r="CE77" s="130"/>
      <c r="CF77" s="130"/>
      <c r="CG77" s="130"/>
      <c r="CH77" s="88">
        <f t="shared" si="69"/>
        <v>0</v>
      </c>
      <c r="CI77" s="87"/>
      <c r="CJ77" s="59" t="str">
        <f t="shared" si="56"/>
        <v/>
      </c>
      <c r="CK77" s="130"/>
      <c r="CL77" s="130"/>
      <c r="CM77" s="130"/>
      <c r="CN77" s="130"/>
      <c r="CO77" s="88">
        <f t="shared" si="70"/>
        <v>0</v>
      </c>
      <c r="CP77" s="87"/>
      <c r="CQ77" s="59" t="str">
        <f t="shared" si="57"/>
        <v/>
      </c>
      <c r="CR77" s="130"/>
      <c r="CS77" s="130"/>
      <c r="CT77" s="130"/>
      <c r="CU77" s="130"/>
      <c r="CV77" s="88">
        <f t="shared" si="71"/>
        <v>0</v>
      </c>
      <c r="CW77" s="96"/>
    </row>
    <row r="78" spans="2:101">
      <c r="B78">
        <v>72</v>
      </c>
      <c r="C78" s="87"/>
      <c r="D78" s="59" t="str">
        <f t="shared" si="47"/>
        <v/>
      </c>
      <c r="E78" s="90"/>
      <c r="F78" s="130"/>
      <c r="G78" s="130"/>
      <c r="H78" s="130"/>
      <c r="I78" s="88">
        <f t="shared" si="58"/>
        <v>0</v>
      </c>
      <c r="J78" s="87"/>
      <c r="K78" s="59" t="str">
        <f t="shared" si="48"/>
        <v/>
      </c>
      <c r="L78" s="130"/>
      <c r="M78" s="130"/>
      <c r="N78" s="130"/>
      <c r="O78" s="130"/>
      <c r="P78" s="88">
        <f t="shared" si="59"/>
        <v>0</v>
      </c>
      <c r="Q78" s="87"/>
      <c r="R78" s="59" t="str">
        <f t="shared" si="72"/>
        <v/>
      </c>
      <c r="S78" s="130"/>
      <c r="T78" s="130"/>
      <c r="U78" s="130"/>
      <c r="V78" s="130"/>
      <c r="W78" s="88">
        <f t="shared" si="60"/>
        <v>0</v>
      </c>
      <c r="X78" s="87"/>
      <c r="Y78" s="59" t="str">
        <f t="shared" si="49"/>
        <v/>
      </c>
      <c r="Z78" s="130"/>
      <c r="AA78" s="130"/>
      <c r="AB78" s="130"/>
      <c r="AC78" s="130"/>
      <c r="AD78" s="88">
        <f t="shared" si="61"/>
        <v>0</v>
      </c>
      <c r="AE78" s="87"/>
      <c r="AF78" s="59" t="str">
        <f t="shared" si="50"/>
        <v/>
      </c>
      <c r="AG78" s="130"/>
      <c r="AH78" s="130"/>
      <c r="AI78" s="130"/>
      <c r="AJ78" s="130"/>
      <c r="AK78" s="88">
        <f t="shared" si="62"/>
        <v>0</v>
      </c>
      <c r="AL78" s="87"/>
      <c r="AM78" s="59" t="str">
        <f t="shared" si="73"/>
        <v/>
      </c>
      <c r="AN78" s="130"/>
      <c r="AO78" s="130"/>
      <c r="AP78" s="130"/>
      <c r="AQ78" s="130"/>
      <c r="AR78" s="88">
        <f t="shared" si="63"/>
        <v>0</v>
      </c>
      <c r="AS78" s="87"/>
      <c r="AT78" s="59" t="str">
        <f t="shared" si="51"/>
        <v/>
      </c>
      <c r="AU78" s="130"/>
      <c r="AV78" s="130"/>
      <c r="AW78" s="130"/>
      <c r="AX78" s="130"/>
      <c r="AY78" s="88">
        <f t="shared" si="64"/>
        <v>0</v>
      </c>
      <c r="AZ78" s="87"/>
      <c r="BA78" s="59" t="str">
        <f t="shared" si="52"/>
        <v/>
      </c>
      <c r="BB78" s="130"/>
      <c r="BC78" s="130"/>
      <c r="BD78" s="130"/>
      <c r="BE78" s="130"/>
      <c r="BF78" s="88">
        <f t="shared" si="65"/>
        <v>0</v>
      </c>
      <c r="BG78" s="87"/>
      <c r="BH78" s="59" t="str">
        <f t="shared" si="53"/>
        <v/>
      </c>
      <c r="BI78" s="130"/>
      <c r="BJ78" s="130"/>
      <c r="BK78" s="130"/>
      <c r="BL78" s="130"/>
      <c r="BM78" s="88">
        <f t="shared" si="66"/>
        <v>0</v>
      </c>
      <c r="BN78" s="87"/>
      <c r="BO78" s="59" t="str">
        <f t="shared" si="54"/>
        <v/>
      </c>
      <c r="BP78" s="130"/>
      <c r="BQ78" s="130"/>
      <c r="BR78" s="130"/>
      <c r="BS78" s="130"/>
      <c r="BT78" s="88">
        <f t="shared" si="67"/>
        <v>0</v>
      </c>
      <c r="BU78" s="87"/>
      <c r="BV78" s="59" t="str">
        <f t="shared" si="55"/>
        <v/>
      </c>
      <c r="BW78" s="130"/>
      <c r="BX78" s="130"/>
      <c r="BY78" s="130"/>
      <c r="BZ78" s="130"/>
      <c r="CA78" s="88">
        <f t="shared" si="68"/>
        <v>0</v>
      </c>
      <c r="CB78" s="87"/>
      <c r="CC78" s="59" t="str">
        <f t="shared" si="46"/>
        <v/>
      </c>
      <c r="CD78" s="130"/>
      <c r="CE78" s="130"/>
      <c r="CF78" s="130"/>
      <c r="CG78" s="130"/>
      <c r="CH78" s="88">
        <f t="shared" si="69"/>
        <v>0</v>
      </c>
      <c r="CI78" s="87"/>
      <c r="CJ78" s="59" t="str">
        <f t="shared" si="56"/>
        <v/>
      </c>
      <c r="CK78" s="130"/>
      <c r="CL78" s="130"/>
      <c r="CM78" s="130"/>
      <c r="CN78" s="130"/>
      <c r="CO78" s="88">
        <f t="shared" si="70"/>
        <v>0</v>
      </c>
      <c r="CP78" s="87"/>
      <c r="CQ78" s="59" t="str">
        <f t="shared" si="57"/>
        <v/>
      </c>
      <c r="CR78" s="130"/>
      <c r="CS78" s="130"/>
      <c r="CT78" s="130"/>
      <c r="CU78" s="130"/>
      <c r="CV78" s="88">
        <f t="shared" si="71"/>
        <v>0</v>
      </c>
      <c r="CW78" s="96"/>
    </row>
    <row r="79" spans="2:101">
      <c r="B79">
        <v>73</v>
      </c>
      <c r="C79" s="87"/>
      <c r="D79" s="59" t="str">
        <f t="shared" si="47"/>
        <v/>
      </c>
      <c r="E79" s="90"/>
      <c r="F79" s="130"/>
      <c r="G79" s="130"/>
      <c r="H79" s="130"/>
      <c r="I79" s="88">
        <f t="shared" si="58"/>
        <v>0</v>
      </c>
      <c r="J79" s="87"/>
      <c r="K79" s="59" t="str">
        <f t="shared" si="48"/>
        <v/>
      </c>
      <c r="L79" s="130"/>
      <c r="M79" s="130"/>
      <c r="N79" s="130"/>
      <c r="O79" s="130"/>
      <c r="P79" s="88">
        <f t="shared" si="59"/>
        <v>0</v>
      </c>
      <c r="Q79" s="87"/>
      <c r="R79" s="59" t="str">
        <f t="shared" si="72"/>
        <v/>
      </c>
      <c r="S79" s="130"/>
      <c r="T79" s="130"/>
      <c r="U79" s="130"/>
      <c r="V79" s="130"/>
      <c r="W79" s="88">
        <f t="shared" si="60"/>
        <v>0</v>
      </c>
      <c r="X79" s="87"/>
      <c r="Y79" s="59" t="str">
        <f t="shared" si="49"/>
        <v/>
      </c>
      <c r="Z79" s="130"/>
      <c r="AA79" s="130"/>
      <c r="AB79" s="130"/>
      <c r="AC79" s="130"/>
      <c r="AD79" s="88">
        <f t="shared" si="61"/>
        <v>0</v>
      </c>
      <c r="AE79" s="87"/>
      <c r="AF79" s="59" t="str">
        <f t="shared" si="50"/>
        <v/>
      </c>
      <c r="AG79" s="130"/>
      <c r="AH79" s="130"/>
      <c r="AI79" s="130"/>
      <c r="AJ79" s="130"/>
      <c r="AK79" s="88">
        <f t="shared" si="62"/>
        <v>0</v>
      </c>
      <c r="AL79" s="87"/>
      <c r="AM79" s="59" t="str">
        <f t="shared" si="73"/>
        <v/>
      </c>
      <c r="AN79" s="130"/>
      <c r="AO79" s="130"/>
      <c r="AP79" s="130"/>
      <c r="AQ79" s="130"/>
      <c r="AR79" s="88">
        <f t="shared" si="63"/>
        <v>0</v>
      </c>
      <c r="AS79" s="87"/>
      <c r="AT79" s="59" t="str">
        <f t="shared" si="51"/>
        <v/>
      </c>
      <c r="AU79" s="130"/>
      <c r="AV79" s="130"/>
      <c r="AW79" s="130"/>
      <c r="AX79" s="130"/>
      <c r="AY79" s="88">
        <f t="shared" si="64"/>
        <v>0</v>
      </c>
      <c r="AZ79" s="87"/>
      <c r="BA79" s="59" t="str">
        <f t="shared" si="52"/>
        <v/>
      </c>
      <c r="BB79" s="130"/>
      <c r="BC79" s="130"/>
      <c r="BD79" s="130"/>
      <c r="BE79" s="130"/>
      <c r="BF79" s="88">
        <f t="shared" si="65"/>
        <v>0</v>
      </c>
      <c r="BG79" s="87"/>
      <c r="BH79" s="59" t="str">
        <f t="shared" si="53"/>
        <v/>
      </c>
      <c r="BI79" s="130"/>
      <c r="BJ79" s="130"/>
      <c r="BK79" s="130"/>
      <c r="BL79" s="130"/>
      <c r="BM79" s="88">
        <f t="shared" si="66"/>
        <v>0</v>
      </c>
      <c r="BN79" s="87"/>
      <c r="BO79" s="59" t="str">
        <f t="shared" si="54"/>
        <v/>
      </c>
      <c r="BP79" s="130"/>
      <c r="BQ79" s="130"/>
      <c r="BR79" s="130"/>
      <c r="BS79" s="130"/>
      <c r="BT79" s="88">
        <f t="shared" si="67"/>
        <v>0</v>
      </c>
      <c r="BU79" s="87"/>
      <c r="BV79" s="59" t="str">
        <f t="shared" si="55"/>
        <v/>
      </c>
      <c r="BW79" s="130"/>
      <c r="BX79" s="130"/>
      <c r="BY79" s="130"/>
      <c r="BZ79" s="130"/>
      <c r="CA79" s="88">
        <f t="shared" si="68"/>
        <v>0</v>
      </c>
      <c r="CB79" s="87"/>
      <c r="CC79" s="59" t="str">
        <f t="shared" si="46"/>
        <v/>
      </c>
      <c r="CD79" s="130"/>
      <c r="CE79" s="130"/>
      <c r="CF79" s="130"/>
      <c r="CG79" s="130"/>
      <c r="CH79" s="88">
        <f t="shared" si="69"/>
        <v>0</v>
      </c>
      <c r="CI79" s="87"/>
      <c r="CJ79" s="59" t="str">
        <f t="shared" si="56"/>
        <v/>
      </c>
      <c r="CK79" s="130"/>
      <c r="CL79" s="130"/>
      <c r="CM79" s="130"/>
      <c r="CN79" s="130"/>
      <c r="CO79" s="88">
        <f t="shared" si="70"/>
        <v>0</v>
      </c>
      <c r="CP79" s="87"/>
      <c r="CQ79" s="59" t="str">
        <f t="shared" si="57"/>
        <v/>
      </c>
      <c r="CR79" s="130"/>
      <c r="CS79" s="130"/>
      <c r="CT79" s="130"/>
      <c r="CU79" s="130"/>
      <c r="CV79" s="88">
        <f t="shared" si="71"/>
        <v>0</v>
      </c>
      <c r="CW79" s="96"/>
    </row>
    <row r="80" spans="2:101">
      <c r="B80">
        <v>74</v>
      </c>
      <c r="C80" s="87"/>
      <c r="D80" s="59" t="str">
        <f t="shared" si="47"/>
        <v/>
      </c>
      <c r="E80" s="90"/>
      <c r="F80" s="130"/>
      <c r="G80" s="130"/>
      <c r="H80" s="130"/>
      <c r="I80" s="88">
        <f t="shared" si="58"/>
        <v>0</v>
      </c>
      <c r="J80" s="87"/>
      <c r="K80" s="59" t="str">
        <f t="shared" si="48"/>
        <v/>
      </c>
      <c r="L80" s="130"/>
      <c r="M80" s="130"/>
      <c r="N80" s="130"/>
      <c r="O80" s="130"/>
      <c r="P80" s="88">
        <f t="shared" si="59"/>
        <v>0</v>
      </c>
      <c r="Q80" s="87"/>
      <c r="R80" s="59" t="str">
        <f t="shared" si="72"/>
        <v/>
      </c>
      <c r="S80" s="130"/>
      <c r="T80" s="130"/>
      <c r="U80" s="130"/>
      <c r="V80" s="130"/>
      <c r="W80" s="88">
        <f t="shared" si="60"/>
        <v>0</v>
      </c>
      <c r="X80" s="87"/>
      <c r="Y80" s="59" t="str">
        <f t="shared" si="49"/>
        <v/>
      </c>
      <c r="Z80" s="130"/>
      <c r="AA80" s="130"/>
      <c r="AB80" s="130"/>
      <c r="AC80" s="130"/>
      <c r="AD80" s="88">
        <f t="shared" si="61"/>
        <v>0</v>
      </c>
      <c r="AE80" s="87"/>
      <c r="AF80" s="59" t="str">
        <f t="shared" si="50"/>
        <v/>
      </c>
      <c r="AG80" s="130"/>
      <c r="AH80" s="130"/>
      <c r="AI80" s="130"/>
      <c r="AJ80" s="130"/>
      <c r="AK80" s="88">
        <f t="shared" si="62"/>
        <v>0</v>
      </c>
      <c r="AL80" s="87"/>
      <c r="AM80" s="59" t="str">
        <f t="shared" si="73"/>
        <v/>
      </c>
      <c r="AN80" s="130"/>
      <c r="AO80" s="130"/>
      <c r="AP80" s="130"/>
      <c r="AQ80" s="130"/>
      <c r="AR80" s="88">
        <f t="shared" si="63"/>
        <v>0</v>
      </c>
      <c r="AS80" s="87"/>
      <c r="AT80" s="59" t="str">
        <f t="shared" si="51"/>
        <v/>
      </c>
      <c r="AU80" s="130"/>
      <c r="AV80" s="130"/>
      <c r="AW80" s="130"/>
      <c r="AX80" s="130"/>
      <c r="AY80" s="88">
        <f t="shared" si="64"/>
        <v>0</v>
      </c>
      <c r="AZ80" s="87"/>
      <c r="BA80" s="59" t="str">
        <f t="shared" si="52"/>
        <v/>
      </c>
      <c r="BB80" s="130"/>
      <c r="BC80" s="130"/>
      <c r="BD80" s="130"/>
      <c r="BE80" s="130"/>
      <c r="BF80" s="88">
        <f t="shared" si="65"/>
        <v>0</v>
      </c>
      <c r="BG80" s="87"/>
      <c r="BH80" s="59" t="str">
        <f t="shared" si="53"/>
        <v/>
      </c>
      <c r="BI80" s="130"/>
      <c r="BJ80" s="130"/>
      <c r="BK80" s="130"/>
      <c r="BL80" s="130"/>
      <c r="BM80" s="88">
        <f t="shared" si="66"/>
        <v>0</v>
      </c>
      <c r="BN80" s="87"/>
      <c r="BO80" s="59" t="str">
        <f t="shared" si="54"/>
        <v/>
      </c>
      <c r="BP80" s="130"/>
      <c r="BQ80" s="130"/>
      <c r="BR80" s="130"/>
      <c r="BS80" s="130"/>
      <c r="BT80" s="88">
        <f t="shared" si="67"/>
        <v>0</v>
      </c>
      <c r="BU80" s="87"/>
      <c r="BV80" s="59" t="str">
        <f t="shared" si="55"/>
        <v/>
      </c>
      <c r="BW80" s="130"/>
      <c r="BX80" s="130"/>
      <c r="BY80" s="130"/>
      <c r="BZ80" s="130"/>
      <c r="CA80" s="88">
        <f t="shared" si="68"/>
        <v>0</v>
      </c>
      <c r="CB80" s="87"/>
      <c r="CC80" s="59" t="str">
        <f t="shared" si="46"/>
        <v/>
      </c>
      <c r="CD80" s="130"/>
      <c r="CE80" s="130"/>
      <c r="CF80" s="130"/>
      <c r="CG80" s="130"/>
      <c r="CH80" s="88">
        <f t="shared" si="69"/>
        <v>0</v>
      </c>
      <c r="CI80" s="87"/>
      <c r="CJ80" s="59" t="str">
        <f t="shared" si="56"/>
        <v/>
      </c>
      <c r="CK80" s="130"/>
      <c r="CL80" s="130"/>
      <c r="CM80" s="130"/>
      <c r="CN80" s="130"/>
      <c r="CO80" s="88">
        <f t="shared" si="70"/>
        <v>0</v>
      </c>
      <c r="CP80" s="87"/>
      <c r="CQ80" s="59" t="str">
        <f t="shared" si="57"/>
        <v/>
      </c>
      <c r="CR80" s="130"/>
      <c r="CS80" s="130"/>
      <c r="CT80" s="130"/>
      <c r="CU80" s="130"/>
      <c r="CV80" s="88">
        <f t="shared" si="71"/>
        <v>0</v>
      </c>
      <c r="CW80" s="96"/>
    </row>
    <row r="81" spans="2:101">
      <c r="B81">
        <v>75</v>
      </c>
      <c r="C81" s="87"/>
      <c r="D81" s="59" t="str">
        <f t="shared" si="47"/>
        <v/>
      </c>
      <c r="E81" s="90"/>
      <c r="F81" s="130"/>
      <c r="G81" s="130"/>
      <c r="H81" s="130"/>
      <c r="I81" s="88">
        <f t="shared" si="58"/>
        <v>0</v>
      </c>
      <c r="J81" s="87"/>
      <c r="K81" s="59" t="str">
        <f t="shared" si="48"/>
        <v/>
      </c>
      <c r="L81" s="130"/>
      <c r="M81" s="130"/>
      <c r="N81" s="130"/>
      <c r="O81" s="130"/>
      <c r="P81" s="88">
        <f t="shared" si="59"/>
        <v>0</v>
      </c>
      <c r="Q81" s="87"/>
      <c r="R81" s="59" t="str">
        <f t="shared" si="72"/>
        <v/>
      </c>
      <c r="S81" s="130"/>
      <c r="T81" s="130"/>
      <c r="U81" s="130"/>
      <c r="V81" s="130"/>
      <c r="W81" s="88">
        <f t="shared" si="60"/>
        <v>0</v>
      </c>
      <c r="X81" s="87"/>
      <c r="Y81" s="59" t="str">
        <f t="shared" si="49"/>
        <v/>
      </c>
      <c r="Z81" s="130"/>
      <c r="AA81" s="130"/>
      <c r="AB81" s="130"/>
      <c r="AC81" s="130"/>
      <c r="AD81" s="88">
        <f t="shared" si="61"/>
        <v>0</v>
      </c>
      <c r="AE81" s="87"/>
      <c r="AF81" s="59" t="str">
        <f t="shared" si="50"/>
        <v/>
      </c>
      <c r="AG81" s="130"/>
      <c r="AH81" s="130"/>
      <c r="AI81" s="130"/>
      <c r="AJ81" s="130"/>
      <c r="AK81" s="88">
        <f t="shared" si="62"/>
        <v>0</v>
      </c>
      <c r="AL81" s="87"/>
      <c r="AM81" s="59" t="str">
        <f t="shared" si="73"/>
        <v/>
      </c>
      <c r="AN81" s="130"/>
      <c r="AO81" s="130"/>
      <c r="AP81" s="130"/>
      <c r="AQ81" s="130"/>
      <c r="AR81" s="88">
        <f t="shared" si="63"/>
        <v>0</v>
      </c>
      <c r="AS81" s="87"/>
      <c r="AT81" s="59" t="str">
        <f t="shared" si="51"/>
        <v/>
      </c>
      <c r="AU81" s="130"/>
      <c r="AV81" s="130"/>
      <c r="AW81" s="130"/>
      <c r="AX81" s="130"/>
      <c r="AY81" s="88">
        <f t="shared" si="64"/>
        <v>0</v>
      </c>
      <c r="AZ81" s="87"/>
      <c r="BA81" s="59" t="str">
        <f t="shared" si="52"/>
        <v/>
      </c>
      <c r="BB81" s="130"/>
      <c r="BC81" s="130"/>
      <c r="BD81" s="130"/>
      <c r="BE81" s="130"/>
      <c r="BF81" s="88">
        <f t="shared" si="65"/>
        <v>0</v>
      </c>
      <c r="BG81" s="87"/>
      <c r="BH81" s="59" t="str">
        <f t="shared" si="53"/>
        <v/>
      </c>
      <c r="BI81" s="130"/>
      <c r="BJ81" s="130"/>
      <c r="BK81" s="130"/>
      <c r="BL81" s="130"/>
      <c r="BM81" s="88">
        <f t="shared" si="66"/>
        <v>0</v>
      </c>
      <c r="BN81" s="87"/>
      <c r="BO81" s="59" t="str">
        <f t="shared" si="54"/>
        <v/>
      </c>
      <c r="BP81" s="130"/>
      <c r="BQ81" s="130"/>
      <c r="BR81" s="130"/>
      <c r="BS81" s="130"/>
      <c r="BT81" s="88">
        <f t="shared" si="67"/>
        <v>0</v>
      </c>
      <c r="BU81" s="87"/>
      <c r="BV81" s="59" t="str">
        <f t="shared" si="55"/>
        <v/>
      </c>
      <c r="BW81" s="130"/>
      <c r="BX81" s="130"/>
      <c r="BY81" s="130"/>
      <c r="BZ81" s="130"/>
      <c r="CA81" s="88">
        <f t="shared" si="68"/>
        <v>0</v>
      </c>
      <c r="CB81" s="87"/>
      <c r="CC81" s="59" t="str">
        <f t="shared" si="46"/>
        <v/>
      </c>
      <c r="CD81" s="130"/>
      <c r="CE81" s="130"/>
      <c r="CF81" s="130"/>
      <c r="CG81" s="130"/>
      <c r="CH81" s="88">
        <f t="shared" si="69"/>
        <v>0</v>
      </c>
      <c r="CI81" s="87"/>
      <c r="CJ81" s="59" t="str">
        <f t="shared" si="56"/>
        <v/>
      </c>
      <c r="CK81" s="130"/>
      <c r="CL81" s="130"/>
      <c r="CM81" s="130"/>
      <c r="CN81" s="130"/>
      <c r="CO81" s="88">
        <f t="shared" si="70"/>
        <v>0</v>
      </c>
      <c r="CP81" s="87"/>
      <c r="CQ81" s="59" t="str">
        <f t="shared" si="57"/>
        <v/>
      </c>
      <c r="CR81" s="130"/>
      <c r="CS81" s="130"/>
      <c r="CT81" s="130"/>
      <c r="CU81" s="130"/>
      <c r="CV81" s="88">
        <f t="shared" si="71"/>
        <v>0</v>
      </c>
      <c r="CW81" s="96"/>
    </row>
    <row r="82" spans="2:101">
      <c r="B82">
        <v>76</v>
      </c>
      <c r="C82" s="87"/>
      <c r="D82" s="59" t="str">
        <f t="shared" si="47"/>
        <v/>
      </c>
      <c r="E82" s="90"/>
      <c r="F82" s="130"/>
      <c r="G82" s="130"/>
      <c r="H82" s="130"/>
      <c r="I82" s="88">
        <f t="shared" si="58"/>
        <v>0</v>
      </c>
      <c r="J82" s="87"/>
      <c r="K82" s="59" t="str">
        <f t="shared" si="48"/>
        <v/>
      </c>
      <c r="L82" s="130"/>
      <c r="M82" s="130"/>
      <c r="N82" s="130"/>
      <c r="O82" s="130"/>
      <c r="P82" s="88">
        <f t="shared" si="59"/>
        <v>0</v>
      </c>
      <c r="Q82" s="87"/>
      <c r="R82" s="59" t="str">
        <f t="shared" si="72"/>
        <v/>
      </c>
      <c r="S82" s="130"/>
      <c r="T82" s="130"/>
      <c r="U82" s="130"/>
      <c r="V82" s="130"/>
      <c r="W82" s="88">
        <f t="shared" si="60"/>
        <v>0</v>
      </c>
      <c r="X82" s="87"/>
      <c r="Y82" s="59" t="str">
        <f t="shared" si="49"/>
        <v/>
      </c>
      <c r="Z82" s="130"/>
      <c r="AA82" s="130"/>
      <c r="AB82" s="130"/>
      <c r="AC82" s="130"/>
      <c r="AD82" s="88">
        <f t="shared" si="61"/>
        <v>0</v>
      </c>
      <c r="AE82" s="87"/>
      <c r="AF82" s="59" t="str">
        <f t="shared" si="50"/>
        <v/>
      </c>
      <c r="AG82" s="130"/>
      <c r="AH82" s="130"/>
      <c r="AI82" s="130"/>
      <c r="AJ82" s="130"/>
      <c r="AK82" s="88">
        <f t="shared" si="62"/>
        <v>0</v>
      </c>
      <c r="AL82" s="87"/>
      <c r="AM82" s="59" t="str">
        <f t="shared" si="73"/>
        <v/>
      </c>
      <c r="AN82" s="130"/>
      <c r="AO82" s="130"/>
      <c r="AP82" s="130"/>
      <c r="AQ82" s="130"/>
      <c r="AR82" s="88">
        <f t="shared" si="63"/>
        <v>0</v>
      </c>
      <c r="AS82" s="87"/>
      <c r="AT82" s="59" t="str">
        <f t="shared" si="51"/>
        <v/>
      </c>
      <c r="AU82" s="130"/>
      <c r="AV82" s="130"/>
      <c r="AW82" s="130"/>
      <c r="AX82" s="130"/>
      <c r="AY82" s="88">
        <f t="shared" si="64"/>
        <v>0</v>
      </c>
      <c r="AZ82" s="87"/>
      <c r="BA82" s="59" t="str">
        <f t="shared" si="52"/>
        <v/>
      </c>
      <c r="BB82" s="130"/>
      <c r="BC82" s="130"/>
      <c r="BD82" s="130"/>
      <c r="BE82" s="130"/>
      <c r="BF82" s="88">
        <f t="shared" si="65"/>
        <v>0</v>
      </c>
      <c r="BG82" s="87"/>
      <c r="BH82" s="59" t="str">
        <f t="shared" si="53"/>
        <v/>
      </c>
      <c r="BI82" s="130"/>
      <c r="BJ82" s="130"/>
      <c r="BK82" s="130"/>
      <c r="BL82" s="130"/>
      <c r="BM82" s="88">
        <f t="shared" si="66"/>
        <v>0</v>
      </c>
      <c r="BN82" s="87"/>
      <c r="BO82" s="59" t="str">
        <f t="shared" si="54"/>
        <v/>
      </c>
      <c r="BP82" s="130"/>
      <c r="BQ82" s="130"/>
      <c r="BR82" s="130"/>
      <c r="BS82" s="130"/>
      <c r="BT82" s="88">
        <f t="shared" si="67"/>
        <v>0</v>
      </c>
      <c r="BU82" s="87"/>
      <c r="BV82" s="59" t="str">
        <f t="shared" si="55"/>
        <v/>
      </c>
      <c r="BW82" s="130"/>
      <c r="BX82" s="130"/>
      <c r="BY82" s="130"/>
      <c r="BZ82" s="130"/>
      <c r="CA82" s="88">
        <f t="shared" si="68"/>
        <v>0</v>
      </c>
      <c r="CB82" s="87"/>
      <c r="CC82" s="59" t="str">
        <f t="shared" si="46"/>
        <v/>
      </c>
      <c r="CD82" s="130"/>
      <c r="CE82" s="130"/>
      <c r="CF82" s="130"/>
      <c r="CG82" s="130"/>
      <c r="CH82" s="88">
        <f t="shared" si="69"/>
        <v>0</v>
      </c>
      <c r="CI82" s="87"/>
      <c r="CJ82" s="59" t="str">
        <f t="shared" si="56"/>
        <v/>
      </c>
      <c r="CK82" s="130"/>
      <c r="CL82" s="130"/>
      <c r="CM82" s="130"/>
      <c r="CN82" s="130"/>
      <c r="CO82" s="88">
        <f t="shared" si="70"/>
        <v>0</v>
      </c>
      <c r="CP82" s="87"/>
      <c r="CQ82" s="59" t="str">
        <f t="shared" si="57"/>
        <v/>
      </c>
      <c r="CR82" s="130"/>
      <c r="CS82" s="130"/>
      <c r="CT82" s="130"/>
      <c r="CU82" s="130"/>
      <c r="CV82" s="88">
        <f t="shared" si="71"/>
        <v>0</v>
      </c>
      <c r="CW82" s="96"/>
    </row>
    <row r="83" spans="2:101">
      <c r="B83">
        <v>77</v>
      </c>
      <c r="C83" s="87"/>
      <c r="D83" s="59" t="str">
        <f t="shared" si="47"/>
        <v/>
      </c>
      <c r="E83" s="90"/>
      <c r="F83" s="130"/>
      <c r="G83" s="130"/>
      <c r="H83" s="130"/>
      <c r="I83" s="88">
        <f t="shared" si="58"/>
        <v>0</v>
      </c>
      <c r="J83" s="87"/>
      <c r="K83" s="59" t="str">
        <f t="shared" si="48"/>
        <v/>
      </c>
      <c r="L83" s="130"/>
      <c r="M83" s="130"/>
      <c r="N83" s="130"/>
      <c r="O83" s="130"/>
      <c r="P83" s="88">
        <f t="shared" si="59"/>
        <v>0</v>
      </c>
      <c r="Q83" s="87"/>
      <c r="R83" s="59" t="str">
        <f t="shared" si="72"/>
        <v/>
      </c>
      <c r="S83" s="130"/>
      <c r="T83" s="130"/>
      <c r="U83" s="130"/>
      <c r="V83" s="130"/>
      <c r="W83" s="88">
        <f t="shared" si="60"/>
        <v>0</v>
      </c>
      <c r="X83" s="87"/>
      <c r="Y83" s="59" t="str">
        <f t="shared" si="49"/>
        <v/>
      </c>
      <c r="Z83" s="130"/>
      <c r="AA83" s="130"/>
      <c r="AB83" s="130"/>
      <c r="AC83" s="130"/>
      <c r="AD83" s="88">
        <f t="shared" si="61"/>
        <v>0</v>
      </c>
      <c r="AE83" s="87"/>
      <c r="AF83" s="59" t="str">
        <f t="shared" si="50"/>
        <v/>
      </c>
      <c r="AG83" s="130"/>
      <c r="AH83" s="130"/>
      <c r="AI83" s="130"/>
      <c r="AJ83" s="130"/>
      <c r="AK83" s="88">
        <f t="shared" si="62"/>
        <v>0</v>
      </c>
      <c r="AL83" s="87"/>
      <c r="AM83" s="59" t="str">
        <f t="shared" si="73"/>
        <v/>
      </c>
      <c r="AN83" s="130"/>
      <c r="AO83" s="130"/>
      <c r="AP83" s="130"/>
      <c r="AQ83" s="130"/>
      <c r="AR83" s="88">
        <f t="shared" si="63"/>
        <v>0</v>
      </c>
      <c r="AS83" s="87"/>
      <c r="AT83" s="59" t="str">
        <f t="shared" si="51"/>
        <v/>
      </c>
      <c r="AU83" s="130"/>
      <c r="AV83" s="130"/>
      <c r="AW83" s="130"/>
      <c r="AX83" s="130"/>
      <c r="AY83" s="88">
        <f t="shared" si="64"/>
        <v>0</v>
      </c>
      <c r="AZ83" s="87"/>
      <c r="BA83" s="59" t="str">
        <f t="shared" si="52"/>
        <v/>
      </c>
      <c r="BB83" s="130"/>
      <c r="BC83" s="130"/>
      <c r="BD83" s="130"/>
      <c r="BE83" s="130"/>
      <c r="BF83" s="88">
        <f t="shared" si="65"/>
        <v>0</v>
      </c>
      <c r="BG83" s="87"/>
      <c r="BH83" s="59" t="str">
        <f t="shared" si="53"/>
        <v/>
      </c>
      <c r="BI83" s="130"/>
      <c r="BJ83" s="130"/>
      <c r="BK83" s="130"/>
      <c r="BL83" s="130"/>
      <c r="BM83" s="88">
        <f t="shared" si="66"/>
        <v>0</v>
      </c>
      <c r="BN83" s="87"/>
      <c r="BO83" s="59" t="str">
        <f t="shared" si="54"/>
        <v/>
      </c>
      <c r="BP83" s="130"/>
      <c r="BQ83" s="130"/>
      <c r="BR83" s="130"/>
      <c r="BS83" s="130"/>
      <c r="BT83" s="88">
        <f t="shared" si="67"/>
        <v>0</v>
      </c>
      <c r="BU83" s="87"/>
      <c r="BV83" s="59" t="str">
        <f t="shared" si="55"/>
        <v/>
      </c>
      <c r="BW83" s="130"/>
      <c r="BX83" s="130"/>
      <c r="BY83" s="130"/>
      <c r="BZ83" s="130"/>
      <c r="CA83" s="88">
        <f t="shared" si="68"/>
        <v>0</v>
      </c>
      <c r="CB83" s="87"/>
      <c r="CC83" s="59" t="str">
        <f t="shared" si="46"/>
        <v/>
      </c>
      <c r="CD83" s="130"/>
      <c r="CE83" s="130"/>
      <c r="CF83" s="130"/>
      <c r="CG83" s="130"/>
      <c r="CH83" s="88">
        <f t="shared" si="69"/>
        <v>0</v>
      </c>
      <c r="CI83" s="87"/>
      <c r="CJ83" s="59" t="str">
        <f t="shared" si="56"/>
        <v/>
      </c>
      <c r="CK83" s="130"/>
      <c r="CL83" s="130"/>
      <c r="CM83" s="130"/>
      <c r="CN83" s="130"/>
      <c r="CO83" s="88">
        <f t="shared" si="70"/>
        <v>0</v>
      </c>
      <c r="CP83" s="87"/>
      <c r="CQ83" s="59" t="str">
        <f t="shared" si="57"/>
        <v/>
      </c>
      <c r="CR83" s="130"/>
      <c r="CS83" s="130"/>
      <c r="CT83" s="130"/>
      <c r="CU83" s="130"/>
      <c r="CV83" s="88">
        <f t="shared" si="71"/>
        <v>0</v>
      </c>
      <c r="CW83" s="96"/>
    </row>
    <row r="84" spans="2:101">
      <c r="B84">
        <v>78</v>
      </c>
      <c r="C84" s="87"/>
      <c r="D84" s="59" t="str">
        <f t="shared" si="47"/>
        <v/>
      </c>
      <c r="E84" s="90"/>
      <c r="F84" s="130"/>
      <c r="G84" s="130"/>
      <c r="H84" s="130"/>
      <c r="I84" s="88">
        <f t="shared" si="58"/>
        <v>0</v>
      </c>
      <c r="J84" s="87"/>
      <c r="K84" s="59" t="str">
        <f t="shared" si="48"/>
        <v/>
      </c>
      <c r="L84" s="130"/>
      <c r="M84" s="130"/>
      <c r="N84" s="130"/>
      <c r="O84" s="130"/>
      <c r="P84" s="88">
        <f t="shared" si="59"/>
        <v>0</v>
      </c>
      <c r="Q84" s="87"/>
      <c r="R84" s="59" t="str">
        <f t="shared" si="72"/>
        <v/>
      </c>
      <c r="S84" s="130"/>
      <c r="T84" s="130"/>
      <c r="U84" s="130"/>
      <c r="V84" s="130"/>
      <c r="W84" s="88">
        <f t="shared" si="60"/>
        <v>0</v>
      </c>
      <c r="X84" s="87"/>
      <c r="Y84" s="59" t="str">
        <f t="shared" si="49"/>
        <v/>
      </c>
      <c r="Z84" s="130"/>
      <c r="AA84" s="130"/>
      <c r="AB84" s="130"/>
      <c r="AC84" s="130"/>
      <c r="AD84" s="88">
        <f t="shared" si="61"/>
        <v>0</v>
      </c>
      <c r="AE84" s="87"/>
      <c r="AF84" s="59" t="str">
        <f t="shared" si="50"/>
        <v/>
      </c>
      <c r="AG84" s="130"/>
      <c r="AH84" s="130"/>
      <c r="AI84" s="130"/>
      <c r="AJ84" s="130"/>
      <c r="AK84" s="88">
        <f t="shared" si="62"/>
        <v>0</v>
      </c>
      <c r="AL84" s="87"/>
      <c r="AM84" s="59" t="str">
        <f t="shared" si="73"/>
        <v/>
      </c>
      <c r="AN84" s="130"/>
      <c r="AO84" s="130"/>
      <c r="AP84" s="130"/>
      <c r="AQ84" s="130"/>
      <c r="AR84" s="88">
        <f t="shared" si="63"/>
        <v>0</v>
      </c>
      <c r="AS84" s="87"/>
      <c r="AT84" s="59" t="str">
        <f t="shared" si="51"/>
        <v/>
      </c>
      <c r="AU84" s="130"/>
      <c r="AV84" s="130"/>
      <c r="AW84" s="130"/>
      <c r="AX84" s="130"/>
      <c r="AY84" s="88">
        <f t="shared" si="64"/>
        <v>0</v>
      </c>
      <c r="AZ84" s="87"/>
      <c r="BA84" s="59" t="str">
        <f t="shared" si="52"/>
        <v/>
      </c>
      <c r="BB84" s="130"/>
      <c r="BC84" s="130"/>
      <c r="BD84" s="130"/>
      <c r="BE84" s="130"/>
      <c r="BF84" s="88">
        <f t="shared" si="65"/>
        <v>0</v>
      </c>
      <c r="BG84" s="87"/>
      <c r="BH84" s="59" t="str">
        <f t="shared" si="53"/>
        <v/>
      </c>
      <c r="BI84" s="130"/>
      <c r="BJ84" s="130"/>
      <c r="BK84" s="130"/>
      <c r="BL84" s="130"/>
      <c r="BM84" s="88">
        <f t="shared" si="66"/>
        <v>0</v>
      </c>
      <c r="BN84" s="87"/>
      <c r="BO84" s="59" t="str">
        <f t="shared" si="54"/>
        <v/>
      </c>
      <c r="BP84" s="130"/>
      <c r="BQ84" s="130"/>
      <c r="BR84" s="130"/>
      <c r="BS84" s="130"/>
      <c r="BT84" s="88">
        <f t="shared" si="67"/>
        <v>0</v>
      </c>
      <c r="BU84" s="87"/>
      <c r="BV84" s="59" t="str">
        <f t="shared" si="55"/>
        <v/>
      </c>
      <c r="BW84" s="130"/>
      <c r="BX84" s="130"/>
      <c r="BY84" s="130"/>
      <c r="BZ84" s="130"/>
      <c r="CA84" s="88">
        <f t="shared" si="68"/>
        <v>0</v>
      </c>
      <c r="CB84" s="87"/>
      <c r="CC84" s="59" t="str">
        <f t="shared" si="46"/>
        <v/>
      </c>
      <c r="CD84" s="130"/>
      <c r="CE84" s="130"/>
      <c r="CF84" s="130"/>
      <c r="CG84" s="130"/>
      <c r="CH84" s="88">
        <f t="shared" si="69"/>
        <v>0</v>
      </c>
      <c r="CI84" s="87"/>
      <c r="CJ84" s="59" t="str">
        <f t="shared" si="56"/>
        <v/>
      </c>
      <c r="CK84" s="130"/>
      <c r="CL84" s="130"/>
      <c r="CM84" s="130"/>
      <c r="CN84" s="130"/>
      <c r="CO84" s="88">
        <f t="shared" si="70"/>
        <v>0</v>
      </c>
      <c r="CP84" s="87"/>
      <c r="CQ84" s="59" t="str">
        <f t="shared" si="57"/>
        <v/>
      </c>
      <c r="CR84" s="130"/>
      <c r="CS84" s="130"/>
      <c r="CT84" s="130"/>
      <c r="CU84" s="130"/>
      <c r="CV84" s="88">
        <f t="shared" si="71"/>
        <v>0</v>
      </c>
      <c r="CW84" s="96"/>
    </row>
    <row r="85" spans="2:101">
      <c r="B85">
        <v>79</v>
      </c>
      <c r="C85" s="87"/>
      <c r="D85" s="59" t="str">
        <f t="shared" si="47"/>
        <v/>
      </c>
      <c r="E85" s="90"/>
      <c r="F85" s="130"/>
      <c r="G85" s="130"/>
      <c r="H85" s="130"/>
      <c r="I85" s="88">
        <f t="shared" si="58"/>
        <v>0</v>
      </c>
      <c r="J85" s="87"/>
      <c r="K85" s="59" t="str">
        <f t="shared" si="48"/>
        <v/>
      </c>
      <c r="L85" s="130"/>
      <c r="M85" s="130"/>
      <c r="N85" s="130"/>
      <c r="O85" s="130"/>
      <c r="P85" s="88">
        <f t="shared" si="59"/>
        <v>0</v>
      </c>
      <c r="Q85" s="87"/>
      <c r="R85" s="59" t="str">
        <f t="shared" si="72"/>
        <v/>
      </c>
      <c r="S85" s="130"/>
      <c r="T85" s="130"/>
      <c r="U85" s="130"/>
      <c r="V85" s="130"/>
      <c r="W85" s="88">
        <f t="shared" si="60"/>
        <v>0</v>
      </c>
      <c r="X85" s="87"/>
      <c r="Y85" s="59" t="str">
        <f t="shared" si="49"/>
        <v/>
      </c>
      <c r="Z85" s="130"/>
      <c r="AA85" s="130"/>
      <c r="AB85" s="130"/>
      <c r="AC85" s="130"/>
      <c r="AD85" s="88">
        <f t="shared" si="61"/>
        <v>0</v>
      </c>
      <c r="AE85" s="87"/>
      <c r="AF85" s="59" t="str">
        <f t="shared" si="50"/>
        <v/>
      </c>
      <c r="AG85" s="130"/>
      <c r="AH85" s="130"/>
      <c r="AI85" s="130"/>
      <c r="AJ85" s="130"/>
      <c r="AK85" s="88">
        <f t="shared" si="62"/>
        <v>0</v>
      </c>
      <c r="AL85" s="87"/>
      <c r="AM85" s="59" t="str">
        <f t="shared" si="73"/>
        <v/>
      </c>
      <c r="AN85" s="130"/>
      <c r="AO85" s="130"/>
      <c r="AP85" s="130"/>
      <c r="AQ85" s="130"/>
      <c r="AR85" s="88">
        <f t="shared" si="63"/>
        <v>0</v>
      </c>
      <c r="AS85" s="87"/>
      <c r="AT85" s="59" t="str">
        <f t="shared" si="51"/>
        <v/>
      </c>
      <c r="AU85" s="130"/>
      <c r="AV85" s="130"/>
      <c r="AW85" s="130"/>
      <c r="AX85" s="130"/>
      <c r="AY85" s="88">
        <f t="shared" si="64"/>
        <v>0</v>
      </c>
      <c r="AZ85" s="87"/>
      <c r="BA85" s="59" t="str">
        <f t="shared" si="52"/>
        <v/>
      </c>
      <c r="BB85" s="130"/>
      <c r="BC85" s="130"/>
      <c r="BD85" s="130"/>
      <c r="BE85" s="130"/>
      <c r="BF85" s="88">
        <f t="shared" si="65"/>
        <v>0</v>
      </c>
      <c r="BG85" s="87"/>
      <c r="BH85" s="59" t="str">
        <f t="shared" si="53"/>
        <v/>
      </c>
      <c r="BI85" s="130"/>
      <c r="BJ85" s="130"/>
      <c r="BK85" s="130"/>
      <c r="BL85" s="130"/>
      <c r="BM85" s="88">
        <f t="shared" si="66"/>
        <v>0</v>
      </c>
      <c r="BN85" s="87"/>
      <c r="BO85" s="59" t="str">
        <f t="shared" si="54"/>
        <v/>
      </c>
      <c r="BP85" s="130"/>
      <c r="BQ85" s="130"/>
      <c r="BR85" s="130"/>
      <c r="BS85" s="130"/>
      <c r="BT85" s="88">
        <f t="shared" si="67"/>
        <v>0</v>
      </c>
      <c r="BU85" s="87"/>
      <c r="BV85" s="59" t="str">
        <f t="shared" si="55"/>
        <v/>
      </c>
      <c r="BW85" s="130"/>
      <c r="BX85" s="130"/>
      <c r="BY85" s="130"/>
      <c r="BZ85" s="130"/>
      <c r="CA85" s="88">
        <f t="shared" si="68"/>
        <v>0</v>
      </c>
      <c r="CB85" s="87"/>
      <c r="CC85" s="59" t="str">
        <f t="shared" si="46"/>
        <v/>
      </c>
      <c r="CD85" s="130"/>
      <c r="CE85" s="130"/>
      <c r="CF85" s="130"/>
      <c r="CG85" s="130"/>
      <c r="CH85" s="88">
        <f t="shared" si="69"/>
        <v>0</v>
      </c>
      <c r="CI85" s="87"/>
      <c r="CJ85" s="59" t="str">
        <f t="shared" si="56"/>
        <v/>
      </c>
      <c r="CK85" s="130"/>
      <c r="CL85" s="130"/>
      <c r="CM85" s="130"/>
      <c r="CN85" s="130"/>
      <c r="CO85" s="88">
        <f t="shared" si="70"/>
        <v>0</v>
      </c>
      <c r="CP85" s="87"/>
      <c r="CQ85" s="59" t="str">
        <f t="shared" si="57"/>
        <v/>
      </c>
      <c r="CR85" s="130"/>
      <c r="CS85" s="130"/>
      <c r="CT85" s="130"/>
      <c r="CU85" s="130"/>
      <c r="CV85" s="88">
        <f t="shared" si="71"/>
        <v>0</v>
      </c>
      <c r="CW85" s="96"/>
    </row>
    <row r="86" spans="2:101">
      <c r="B86">
        <v>80</v>
      </c>
      <c r="C86" s="87"/>
      <c r="D86" s="59" t="str">
        <f t="shared" si="47"/>
        <v/>
      </c>
      <c r="E86" s="90"/>
      <c r="F86" s="130"/>
      <c r="G86" s="130"/>
      <c r="H86" s="130"/>
      <c r="I86" s="88">
        <f t="shared" si="58"/>
        <v>0</v>
      </c>
      <c r="J86" s="87"/>
      <c r="K86" s="59" t="str">
        <f t="shared" si="48"/>
        <v/>
      </c>
      <c r="L86" s="130"/>
      <c r="M86" s="130"/>
      <c r="N86" s="130"/>
      <c r="O86" s="130"/>
      <c r="P86" s="88">
        <f t="shared" si="59"/>
        <v>0</v>
      </c>
      <c r="Q86" s="87"/>
      <c r="R86" s="59" t="str">
        <f t="shared" si="72"/>
        <v/>
      </c>
      <c r="S86" s="130"/>
      <c r="T86" s="130"/>
      <c r="U86" s="130"/>
      <c r="V86" s="130"/>
      <c r="W86" s="88">
        <f t="shared" si="60"/>
        <v>0</v>
      </c>
      <c r="X86" s="87"/>
      <c r="Y86" s="59" t="str">
        <f t="shared" si="49"/>
        <v/>
      </c>
      <c r="Z86" s="130"/>
      <c r="AA86" s="130"/>
      <c r="AB86" s="130"/>
      <c r="AC86" s="130"/>
      <c r="AD86" s="88">
        <f t="shared" si="61"/>
        <v>0</v>
      </c>
      <c r="AE86" s="87"/>
      <c r="AF86" s="59" t="str">
        <f t="shared" si="50"/>
        <v/>
      </c>
      <c r="AG86" s="130"/>
      <c r="AH86" s="130"/>
      <c r="AI86" s="130"/>
      <c r="AJ86" s="130"/>
      <c r="AK86" s="88">
        <f t="shared" si="62"/>
        <v>0</v>
      </c>
      <c r="AL86" s="87"/>
      <c r="AM86" s="59" t="str">
        <f t="shared" si="73"/>
        <v/>
      </c>
      <c r="AN86" s="130"/>
      <c r="AO86" s="130"/>
      <c r="AP86" s="130"/>
      <c r="AQ86" s="130"/>
      <c r="AR86" s="88">
        <f t="shared" si="63"/>
        <v>0</v>
      </c>
      <c r="AS86" s="87"/>
      <c r="AT86" s="59" t="str">
        <f t="shared" si="51"/>
        <v/>
      </c>
      <c r="AU86" s="130"/>
      <c r="AV86" s="130"/>
      <c r="AW86" s="130"/>
      <c r="AX86" s="130"/>
      <c r="AY86" s="88">
        <f t="shared" si="64"/>
        <v>0</v>
      </c>
      <c r="AZ86" s="87"/>
      <c r="BA86" s="59" t="str">
        <f t="shared" si="52"/>
        <v/>
      </c>
      <c r="BB86" s="130"/>
      <c r="BC86" s="130"/>
      <c r="BD86" s="130"/>
      <c r="BE86" s="130"/>
      <c r="BF86" s="88">
        <f t="shared" si="65"/>
        <v>0</v>
      </c>
      <c r="BG86" s="87"/>
      <c r="BH86" s="59" t="str">
        <f t="shared" si="53"/>
        <v/>
      </c>
      <c r="BI86" s="130"/>
      <c r="BJ86" s="130"/>
      <c r="BK86" s="130"/>
      <c r="BL86" s="130"/>
      <c r="BM86" s="88">
        <f t="shared" si="66"/>
        <v>0</v>
      </c>
      <c r="BN86" s="87"/>
      <c r="BO86" s="59" t="str">
        <f t="shared" si="54"/>
        <v/>
      </c>
      <c r="BP86" s="130"/>
      <c r="BQ86" s="130"/>
      <c r="BR86" s="130"/>
      <c r="BS86" s="130"/>
      <c r="BT86" s="88">
        <f t="shared" si="67"/>
        <v>0</v>
      </c>
      <c r="BU86" s="87"/>
      <c r="BV86" s="59" t="str">
        <f t="shared" si="55"/>
        <v/>
      </c>
      <c r="BW86" s="130"/>
      <c r="BX86" s="130"/>
      <c r="BY86" s="130"/>
      <c r="BZ86" s="130"/>
      <c r="CA86" s="88">
        <f t="shared" si="68"/>
        <v>0</v>
      </c>
      <c r="CB86" s="87"/>
      <c r="CC86" s="59" t="str">
        <f t="shared" si="46"/>
        <v/>
      </c>
      <c r="CD86" s="130"/>
      <c r="CE86" s="130"/>
      <c r="CF86" s="130"/>
      <c r="CG86" s="130"/>
      <c r="CH86" s="88">
        <f t="shared" si="69"/>
        <v>0</v>
      </c>
      <c r="CI86" s="87"/>
      <c r="CJ86" s="59" t="str">
        <f t="shared" si="56"/>
        <v/>
      </c>
      <c r="CK86" s="130"/>
      <c r="CL86" s="130"/>
      <c r="CM86" s="130"/>
      <c r="CN86" s="130"/>
      <c r="CO86" s="88">
        <f t="shared" si="70"/>
        <v>0</v>
      </c>
      <c r="CP86" s="87"/>
      <c r="CQ86" s="59" t="str">
        <f t="shared" si="57"/>
        <v/>
      </c>
      <c r="CR86" s="130"/>
      <c r="CS86" s="130"/>
      <c r="CT86" s="130"/>
      <c r="CU86" s="130"/>
      <c r="CV86" s="88">
        <f t="shared" si="71"/>
        <v>0</v>
      </c>
      <c r="CW86" s="96"/>
    </row>
    <row r="87" spans="2:101">
      <c r="B87">
        <v>81</v>
      </c>
      <c r="C87" s="87"/>
      <c r="D87" s="59" t="str">
        <f t="shared" si="47"/>
        <v/>
      </c>
      <c r="E87" s="90"/>
      <c r="F87" s="130"/>
      <c r="G87" s="130"/>
      <c r="H87" s="130"/>
      <c r="I87" s="88">
        <f t="shared" si="58"/>
        <v>0</v>
      </c>
      <c r="J87" s="87"/>
      <c r="K87" s="59" t="str">
        <f t="shared" si="48"/>
        <v/>
      </c>
      <c r="L87" s="130"/>
      <c r="M87" s="130"/>
      <c r="N87" s="130"/>
      <c r="O87" s="130"/>
      <c r="P87" s="88">
        <f t="shared" si="59"/>
        <v>0</v>
      </c>
      <c r="Q87" s="87"/>
      <c r="R87" s="59" t="str">
        <f t="shared" si="72"/>
        <v/>
      </c>
      <c r="S87" s="130"/>
      <c r="T87" s="130"/>
      <c r="U87" s="130"/>
      <c r="V87" s="130"/>
      <c r="W87" s="88">
        <f t="shared" si="60"/>
        <v>0</v>
      </c>
      <c r="X87" s="87"/>
      <c r="Y87" s="59" t="str">
        <f t="shared" si="49"/>
        <v/>
      </c>
      <c r="Z87" s="130"/>
      <c r="AA87" s="130"/>
      <c r="AB87" s="130"/>
      <c r="AC87" s="130"/>
      <c r="AD87" s="88">
        <f t="shared" si="61"/>
        <v>0</v>
      </c>
      <c r="AE87" s="87"/>
      <c r="AF87" s="59" t="str">
        <f t="shared" si="50"/>
        <v/>
      </c>
      <c r="AG87" s="130"/>
      <c r="AH87" s="130"/>
      <c r="AI87" s="130"/>
      <c r="AJ87" s="130"/>
      <c r="AK87" s="88">
        <f t="shared" si="62"/>
        <v>0</v>
      </c>
      <c r="AL87" s="87"/>
      <c r="AM87" s="59" t="str">
        <f t="shared" si="73"/>
        <v/>
      </c>
      <c r="AN87" s="130"/>
      <c r="AO87" s="130"/>
      <c r="AP87" s="130"/>
      <c r="AQ87" s="130"/>
      <c r="AR87" s="88">
        <f t="shared" si="63"/>
        <v>0</v>
      </c>
      <c r="AS87" s="87"/>
      <c r="AT87" s="59" t="str">
        <f t="shared" si="51"/>
        <v/>
      </c>
      <c r="AU87" s="130"/>
      <c r="AV87" s="130"/>
      <c r="AW87" s="130"/>
      <c r="AX87" s="130"/>
      <c r="AY87" s="88">
        <f t="shared" si="64"/>
        <v>0</v>
      </c>
      <c r="AZ87" s="87"/>
      <c r="BA87" s="59" t="str">
        <f t="shared" si="52"/>
        <v/>
      </c>
      <c r="BB87" s="130"/>
      <c r="BC87" s="130"/>
      <c r="BD87" s="130"/>
      <c r="BE87" s="130"/>
      <c r="BF87" s="88">
        <f t="shared" si="65"/>
        <v>0</v>
      </c>
      <c r="BG87" s="87"/>
      <c r="BH87" s="59" t="str">
        <f t="shared" si="53"/>
        <v/>
      </c>
      <c r="BI87" s="130"/>
      <c r="BJ87" s="130"/>
      <c r="BK87" s="130"/>
      <c r="BL87" s="130"/>
      <c r="BM87" s="88">
        <f t="shared" si="66"/>
        <v>0</v>
      </c>
      <c r="BN87" s="87"/>
      <c r="BO87" s="59" t="str">
        <f t="shared" si="54"/>
        <v/>
      </c>
      <c r="BP87" s="130"/>
      <c r="BQ87" s="130"/>
      <c r="BR87" s="130"/>
      <c r="BS87" s="130"/>
      <c r="BT87" s="88">
        <f t="shared" si="67"/>
        <v>0</v>
      </c>
      <c r="BU87" s="87"/>
      <c r="BV87" s="59" t="str">
        <f t="shared" si="55"/>
        <v/>
      </c>
      <c r="BW87" s="130"/>
      <c r="BX87" s="130"/>
      <c r="BY87" s="130"/>
      <c r="BZ87" s="130"/>
      <c r="CA87" s="88">
        <f t="shared" si="68"/>
        <v>0</v>
      </c>
      <c r="CB87" s="87"/>
      <c r="CC87" s="59" t="str">
        <f t="shared" si="46"/>
        <v/>
      </c>
      <c r="CD87" s="130"/>
      <c r="CE87" s="130"/>
      <c r="CF87" s="130"/>
      <c r="CG87" s="130"/>
      <c r="CH87" s="88">
        <f t="shared" si="69"/>
        <v>0</v>
      </c>
      <c r="CI87" s="87"/>
      <c r="CJ87" s="59" t="str">
        <f t="shared" si="56"/>
        <v/>
      </c>
      <c r="CK87" s="130"/>
      <c r="CL87" s="130"/>
      <c r="CM87" s="130"/>
      <c r="CN87" s="130"/>
      <c r="CO87" s="88">
        <f t="shared" si="70"/>
        <v>0</v>
      </c>
      <c r="CP87" s="87"/>
      <c r="CQ87" s="59" t="str">
        <f t="shared" si="57"/>
        <v/>
      </c>
      <c r="CR87" s="130"/>
      <c r="CS87" s="130"/>
      <c r="CT87" s="130"/>
      <c r="CU87" s="130"/>
      <c r="CV87" s="88">
        <f t="shared" si="71"/>
        <v>0</v>
      </c>
      <c r="CW87" s="96"/>
    </row>
    <row r="88" spans="2:101">
      <c r="B88">
        <v>82</v>
      </c>
      <c r="C88" s="87"/>
      <c r="D88" s="59" t="str">
        <f t="shared" si="47"/>
        <v/>
      </c>
      <c r="E88" s="90"/>
      <c r="F88" s="130"/>
      <c r="G88" s="130"/>
      <c r="H88" s="130"/>
      <c r="I88" s="88">
        <f t="shared" si="58"/>
        <v>0</v>
      </c>
      <c r="J88" s="87"/>
      <c r="K88" s="59" t="str">
        <f t="shared" si="48"/>
        <v/>
      </c>
      <c r="L88" s="130"/>
      <c r="M88" s="130"/>
      <c r="N88" s="130"/>
      <c r="O88" s="130"/>
      <c r="P88" s="88">
        <f t="shared" si="59"/>
        <v>0</v>
      </c>
      <c r="Q88" s="87"/>
      <c r="R88" s="59" t="str">
        <f t="shared" si="72"/>
        <v/>
      </c>
      <c r="S88" s="130"/>
      <c r="T88" s="130"/>
      <c r="U88" s="130"/>
      <c r="V88" s="130"/>
      <c r="W88" s="88">
        <f t="shared" si="60"/>
        <v>0</v>
      </c>
      <c r="X88" s="87"/>
      <c r="Y88" s="59" t="str">
        <f t="shared" si="49"/>
        <v/>
      </c>
      <c r="Z88" s="130"/>
      <c r="AA88" s="130"/>
      <c r="AB88" s="130"/>
      <c r="AC88" s="130"/>
      <c r="AD88" s="88">
        <f t="shared" si="61"/>
        <v>0</v>
      </c>
      <c r="AE88" s="87"/>
      <c r="AF88" s="59" t="str">
        <f t="shared" si="50"/>
        <v/>
      </c>
      <c r="AG88" s="130"/>
      <c r="AH88" s="130"/>
      <c r="AI88" s="130"/>
      <c r="AJ88" s="130"/>
      <c r="AK88" s="88">
        <f t="shared" si="62"/>
        <v>0</v>
      </c>
      <c r="AL88" s="87"/>
      <c r="AM88" s="59" t="str">
        <f t="shared" si="73"/>
        <v/>
      </c>
      <c r="AN88" s="130"/>
      <c r="AO88" s="130"/>
      <c r="AP88" s="130"/>
      <c r="AQ88" s="130"/>
      <c r="AR88" s="88">
        <f t="shared" si="63"/>
        <v>0</v>
      </c>
      <c r="AS88" s="87"/>
      <c r="AT88" s="59" t="str">
        <f t="shared" si="51"/>
        <v/>
      </c>
      <c r="AU88" s="130"/>
      <c r="AV88" s="130"/>
      <c r="AW88" s="130"/>
      <c r="AX88" s="130"/>
      <c r="AY88" s="88">
        <f t="shared" si="64"/>
        <v>0</v>
      </c>
      <c r="AZ88" s="87"/>
      <c r="BA88" s="59" t="str">
        <f t="shared" si="52"/>
        <v/>
      </c>
      <c r="BB88" s="130"/>
      <c r="BC88" s="130"/>
      <c r="BD88" s="130"/>
      <c r="BE88" s="130"/>
      <c r="BF88" s="88">
        <f t="shared" si="65"/>
        <v>0</v>
      </c>
      <c r="BG88" s="87"/>
      <c r="BH88" s="59" t="str">
        <f t="shared" si="53"/>
        <v/>
      </c>
      <c r="BI88" s="130"/>
      <c r="BJ88" s="130"/>
      <c r="BK88" s="130"/>
      <c r="BL88" s="130"/>
      <c r="BM88" s="88">
        <f t="shared" si="66"/>
        <v>0</v>
      </c>
      <c r="BN88" s="87"/>
      <c r="BO88" s="59" t="str">
        <f t="shared" si="54"/>
        <v/>
      </c>
      <c r="BP88" s="130"/>
      <c r="BQ88" s="130"/>
      <c r="BR88" s="130"/>
      <c r="BS88" s="130"/>
      <c r="BT88" s="88">
        <f t="shared" si="67"/>
        <v>0</v>
      </c>
      <c r="BU88" s="87"/>
      <c r="BV88" s="59" t="str">
        <f t="shared" si="55"/>
        <v/>
      </c>
      <c r="BW88" s="130"/>
      <c r="BX88" s="130"/>
      <c r="BY88" s="130"/>
      <c r="BZ88" s="130"/>
      <c r="CA88" s="88">
        <f t="shared" si="68"/>
        <v>0</v>
      </c>
      <c r="CB88" s="87"/>
      <c r="CC88" s="59" t="str">
        <f t="shared" si="46"/>
        <v/>
      </c>
      <c r="CD88" s="130"/>
      <c r="CE88" s="130"/>
      <c r="CF88" s="130"/>
      <c r="CG88" s="130"/>
      <c r="CH88" s="88">
        <f t="shared" si="69"/>
        <v>0</v>
      </c>
      <c r="CI88" s="87"/>
      <c r="CJ88" s="59" t="str">
        <f t="shared" si="56"/>
        <v/>
      </c>
      <c r="CK88" s="130"/>
      <c r="CL88" s="130"/>
      <c r="CM88" s="130"/>
      <c r="CN88" s="130"/>
      <c r="CO88" s="88">
        <f t="shared" si="70"/>
        <v>0</v>
      </c>
      <c r="CP88" s="87"/>
      <c r="CQ88" s="59" t="str">
        <f t="shared" si="57"/>
        <v/>
      </c>
      <c r="CR88" s="130"/>
      <c r="CS88" s="130"/>
      <c r="CT88" s="130"/>
      <c r="CU88" s="130"/>
      <c r="CV88" s="88">
        <f t="shared" si="71"/>
        <v>0</v>
      </c>
      <c r="CW88" s="96"/>
    </row>
    <row r="89" spans="2:101">
      <c r="B89">
        <v>83</v>
      </c>
      <c r="C89" s="87"/>
      <c r="D89" s="59" t="str">
        <f t="shared" si="47"/>
        <v/>
      </c>
      <c r="E89" s="90"/>
      <c r="F89" s="130"/>
      <c r="G89" s="130"/>
      <c r="H89" s="130"/>
      <c r="I89" s="88">
        <f t="shared" si="58"/>
        <v>0</v>
      </c>
      <c r="J89" s="87"/>
      <c r="K89" s="59" t="str">
        <f t="shared" si="48"/>
        <v/>
      </c>
      <c r="L89" s="130"/>
      <c r="M89" s="130"/>
      <c r="N89" s="130"/>
      <c r="O89" s="130"/>
      <c r="P89" s="88">
        <f t="shared" si="59"/>
        <v>0</v>
      </c>
      <c r="Q89" s="87"/>
      <c r="R89" s="59" t="str">
        <f t="shared" si="72"/>
        <v/>
      </c>
      <c r="S89" s="130"/>
      <c r="T89" s="130"/>
      <c r="U89" s="130"/>
      <c r="V89" s="130"/>
      <c r="W89" s="88">
        <f t="shared" si="60"/>
        <v>0</v>
      </c>
      <c r="X89" s="87"/>
      <c r="Y89" s="59" t="str">
        <f t="shared" si="49"/>
        <v/>
      </c>
      <c r="Z89" s="130"/>
      <c r="AA89" s="130"/>
      <c r="AB89" s="130"/>
      <c r="AC89" s="130"/>
      <c r="AD89" s="88">
        <f t="shared" si="61"/>
        <v>0</v>
      </c>
      <c r="AE89" s="87"/>
      <c r="AF89" s="59" t="str">
        <f t="shared" si="50"/>
        <v/>
      </c>
      <c r="AG89" s="130"/>
      <c r="AH89" s="130"/>
      <c r="AI89" s="130"/>
      <c r="AJ89" s="130"/>
      <c r="AK89" s="88">
        <f t="shared" si="62"/>
        <v>0</v>
      </c>
      <c r="AL89" s="87"/>
      <c r="AM89" s="59" t="str">
        <f t="shared" si="73"/>
        <v/>
      </c>
      <c r="AN89" s="130"/>
      <c r="AO89" s="130"/>
      <c r="AP89" s="130"/>
      <c r="AQ89" s="130"/>
      <c r="AR89" s="88">
        <f t="shared" si="63"/>
        <v>0</v>
      </c>
      <c r="AS89" s="87"/>
      <c r="AT89" s="59" t="str">
        <f t="shared" si="51"/>
        <v/>
      </c>
      <c r="AU89" s="130"/>
      <c r="AV89" s="130"/>
      <c r="AW89" s="130"/>
      <c r="AX89" s="130"/>
      <c r="AY89" s="88">
        <f t="shared" si="64"/>
        <v>0</v>
      </c>
      <c r="AZ89" s="87"/>
      <c r="BA89" s="59" t="str">
        <f t="shared" si="52"/>
        <v/>
      </c>
      <c r="BB89" s="130"/>
      <c r="BC89" s="130"/>
      <c r="BD89" s="130"/>
      <c r="BE89" s="130"/>
      <c r="BF89" s="88">
        <f t="shared" si="65"/>
        <v>0</v>
      </c>
      <c r="BG89" s="87"/>
      <c r="BH89" s="59" t="str">
        <f t="shared" si="53"/>
        <v/>
      </c>
      <c r="BI89" s="130"/>
      <c r="BJ89" s="130"/>
      <c r="BK89" s="130"/>
      <c r="BL89" s="130"/>
      <c r="BM89" s="88">
        <f t="shared" si="66"/>
        <v>0</v>
      </c>
      <c r="BN89" s="87"/>
      <c r="BO89" s="59" t="str">
        <f t="shared" si="54"/>
        <v/>
      </c>
      <c r="BP89" s="130"/>
      <c r="BQ89" s="130"/>
      <c r="BR89" s="130"/>
      <c r="BS89" s="130"/>
      <c r="BT89" s="88">
        <f t="shared" si="67"/>
        <v>0</v>
      </c>
      <c r="BU89" s="87"/>
      <c r="BV89" s="59" t="str">
        <f t="shared" si="55"/>
        <v/>
      </c>
      <c r="BW89" s="130"/>
      <c r="BX89" s="130"/>
      <c r="BY89" s="130"/>
      <c r="BZ89" s="130"/>
      <c r="CA89" s="88">
        <f t="shared" si="68"/>
        <v>0</v>
      </c>
      <c r="CB89" s="87"/>
      <c r="CC89" s="59" t="str">
        <f t="shared" si="46"/>
        <v/>
      </c>
      <c r="CD89" s="130"/>
      <c r="CE89" s="130"/>
      <c r="CF89" s="130"/>
      <c r="CG89" s="130"/>
      <c r="CH89" s="88">
        <f t="shared" si="69"/>
        <v>0</v>
      </c>
      <c r="CI89" s="87"/>
      <c r="CJ89" s="59" t="str">
        <f t="shared" si="56"/>
        <v/>
      </c>
      <c r="CK89" s="130"/>
      <c r="CL89" s="130"/>
      <c r="CM89" s="130"/>
      <c r="CN89" s="130"/>
      <c r="CO89" s="88">
        <f t="shared" si="70"/>
        <v>0</v>
      </c>
      <c r="CP89" s="87"/>
      <c r="CQ89" s="59" t="str">
        <f t="shared" si="57"/>
        <v/>
      </c>
      <c r="CR89" s="130"/>
      <c r="CS89" s="130"/>
      <c r="CT89" s="130"/>
      <c r="CU89" s="130"/>
      <c r="CV89" s="88">
        <f t="shared" si="71"/>
        <v>0</v>
      </c>
      <c r="CW89" s="96"/>
    </row>
    <row r="90" spans="2:101">
      <c r="B90">
        <v>84</v>
      </c>
      <c r="C90" s="87"/>
      <c r="D90" s="59" t="str">
        <f t="shared" si="47"/>
        <v/>
      </c>
      <c r="E90" s="90"/>
      <c r="F90" s="130"/>
      <c r="G90" s="130"/>
      <c r="H90" s="130"/>
      <c r="I90" s="88">
        <f t="shared" si="58"/>
        <v>0</v>
      </c>
      <c r="J90" s="87"/>
      <c r="K90" s="59" t="str">
        <f t="shared" si="48"/>
        <v/>
      </c>
      <c r="L90" s="130"/>
      <c r="M90" s="130"/>
      <c r="N90" s="130"/>
      <c r="O90" s="130"/>
      <c r="P90" s="88">
        <f t="shared" si="59"/>
        <v>0</v>
      </c>
      <c r="Q90" s="87"/>
      <c r="R90" s="59" t="str">
        <f t="shared" si="72"/>
        <v/>
      </c>
      <c r="S90" s="130"/>
      <c r="T90" s="130"/>
      <c r="U90" s="130"/>
      <c r="V90" s="130"/>
      <c r="W90" s="88">
        <f t="shared" si="60"/>
        <v>0</v>
      </c>
      <c r="X90" s="87"/>
      <c r="Y90" s="59" t="str">
        <f t="shared" si="49"/>
        <v/>
      </c>
      <c r="Z90" s="130"/>
      <c r="AA90" s="130"/>
      <c r="AB90" s="130"/>
      <c r="AC90" s="130"/>
      <c r="AD90" s="88">
        <f t="shared" si="61"/>
        <v>0</v>
      </c>
      <c r="AE90" s="87"/>
      <c r="AF90" s="59" t="str">
        <f t="shared" si="50"/>
        <v/>
      </c>
      <c r="AG90" s="130"/>
      <c r="AH90" s="130"/>
      <c r="AI90" s="130"/>
      <c r="AJ90" s="130"/>
      <c r="AK90" s="88">
        <f t="shared" si="62"/>
        <v>0</v>
      </c>
      <c r="AL90" s="87"/>
      <c r="AM90" s="59" t="str">
        <f t="shared" si="73"/>
        <v/>
      </c>
      <c r="AN90" s="130"/>
      <c r="AO90" s="130"/>
      <c r="AP90" s="130"/>
      <c r="AQ90" s="130"/>
      <c r="AR90" s="88">
        <f t="shared" si="63"/>
        <v>0</v>
      </c>
      <c r="AS90" s="87"/>
      <c r="AT90" s="59" t="str">
        <f t="shared" si="51"/>
        <v/>
      </c>
      <c r="AU90" s="130"/>
      <c r="AV90" s="130"/>
      <c r="AW90" s="130"/>
      <c r="AX90" s="130"/>
      <c r="AY90" s="88">
        <f t="shared" si="64"/>
        <v>0</v>
      </c>
      <c r="AZ90" s="87"/>
      <c r="BA90" s="59" t="str">
        <f t="shared" si="52"/>
        <v/>
      </c>
      <c r="BB90" s="130"/>
      <c r="BC90" s="130"/>
      <c r="BD90" s="130"/>
      <c r="BE90" s="130"/>
      <c r="BF90" s="88">
        <f t="shared" si="65"/>
        <v>0</v>
      </c>
      <c r="BG90" s="87"/>
      <c r="BH90" s="59" t="str">
        <f t="shared" si="53"/>
        <v/>
      </c>
      <c r="BI90" s="130"/>
      <c r="BJ90" s="130"/>
      <c r="BK90" s="130"/>
      <c r="BL90" s="130"/>
      <c r="BM90" s="88">
        <f t="shared" si="66"/>
        <v>0</v>
      </c>
      <c r="BN90" s="87"/>
      <c r="BO90" s="59" t="str">
        <f t="shared" si="54"/>
        <v/>
      </c>
      <c r="BP90" s="130"/>
      <c r="BQ90" s="130"/>
      <c r="BR90" s="130"/>
      <c r="BS90" s="130"/>
      <c r="BT90" s="88">
        <f t="shared" si="67"/>
        <v>0</v>
      </c>
      <c r="BU90" s="87"/>
      <c r="BV90" s="59" t="str">
        <f t="shared" si="55"/>
        <v/>
      </c>
      <c r="BW90" s="130"/>
      <c r="BX90" s="130"/>
      <c r="BY90" s="130"/>
      <c r="BZ90" s="130"/>
      <c r="CA90" s="88">
        <f t="shared" si="68"/>
        <v>0</v>
      </c>
      <c r="CB90" s="87"/>
      <c r="CC90" s="59" t="str">
        <f t="shared" si="46"/>
        <v/>
      </c>
      <c r="CD90" s="130"/>
      <c r="CE90" s="130"/>
      <c r="CF90" s="130"/>
      <c r="CG90" s="130"/>
      <c r="CH90" s="88">
        <f t="shared" si="69"/>
        <v>0</v>
      </c>
      <c r="CI90" s="87"/>
      <c r="CJ90" s="59" t="str">
        <f t="shared" si="56"/>
        <v/>
      </c>
      <c r="CK90" s="130"/>
      <c r="CL90" s="130"/>
      <c r="CM90" s="130"/>
      <c r="CN90" s="130"/>
      <c r="CO90" s="88">
        <f t="shared" si="70"/>
        <v>0</v>
      </c>
      <c r="CP90" s="87"/>
      <c r="CQ90" s="59" t="str">
        <f t="shared" si="57"/>
        <v/>
      </c>
      <c r="CR90" s="130"/>
      <c r="CS90" s="130"/>
      <c r="CT90" s="130"/>
      <c r="CU90" s="130"/>
      <c r="CV90" s="88">
        <f t="shared" si="71"/>
        <v>0</v>
      </c>
      <c r="CW90" s="96"/>
    </row>
    <row r="91" spans="2:101">
      <c r="B91">
        <v>85</v>
      </c>
      <c r="C91" s="87"/>
      <c r="D91" s="59" t="str">
        <f t="shared" si="47"/>
        <v/>
      </c>
      <c r="E91" s="90"/>
      <c r="F91" s="130"/>
      <c r="G91" s="130"/>
      <c r="H91" s="130"/>
      <c r="I91" s="88">
        <f t="shared" si="58"/>
        <v>0</v>
      </c>
      <c r="J91" s="87"/>
      <c r="K91" s="59" t="str">
        <f t="shared" si="48"/>
        <v/>
      </c>
      <c r="L91" s="130"/>
      <c r="M91" s="130"/>
      <c r="N91" s="130"/>
      <c r="O91" s="130"/>
      <c r="P91" s="88">
        <f t="shared" si="59"/>
        <v>0</v>
      </c>
      <c r="Q91" s="87"/>
      <c r="R91" s="59" t="str">
        <f t="shared" si="72"/>
        <v/>
      </c>
      <c r="S91" s="130"/>
      <c r="T91" s="130"/>
      <c r="U91" s="130"/>
      <c r="V91" s="130"/>
      <c r="W91" s="88">
        <f t="shared" si="60"/>
        <v>0</v>
      </c>
      <c r="X91" s="87"/>
      <c r="Y91" s="59" t="str">
        <f t="shared" si="49"/>
        <v/>
      </c>
      <c r="Z91" s="130"/>
      <c r="AA91" s="130"/>
      <c r="AB91" s="130"/>
      <c r="AC91" s="130"/>
      <c r="AD91" s="88">
        <f t="shared" si="61"/>
        <v>0</v>
      </c>
      <c r="AE91" s="87"/>
      <c r="AF91" s="59" t="str">
        <f t="shared" si="50"/>
        <v/>
      </c>
      <c r="AG91" s="130"/>
      <c r="AH91" s="130"/>
      <c r="AI91" s="130"/>
      <c r="AJ91" s="130"/>
      <c r="AK91" s="88">
        <f t="shared" si="62"/>
        <v>0</v>
      </c>
      <c r="AL91" s="87"/>
      <c r="AM91" s="59" t="str">
        <f t="shared" si="73"/>
        <v/>
      </c>
      <c r="AN91" s="130"/>
      <c r="AO91" s="130"/>
      <c r="AP91" s="130"/>
      <c r="AQ91" s="130"/>
      <c r="AR91" s="88">
        <f t="shared" si="63"/>
        <v>0</v>
      </c>
      <c r="AS91" s="87"/>
      <c r="AT91" s="59" t="str">
        <f t="shared" si="51"/>
        <v/>
      </c>
      <c r="AU91" s="130"/>
      <c r="AV91" s="130"/>
      <c r="AW91" s="130"/>
      <c r="AX91" s="130"/>
      <c r="AY91" s="88">
        <f t="shared" si="64"/>
        <v>0</v>
      </c>
      <c r="AZ91" s="87"/>
      <c r="BA91" s="59" t="str">
        <f t="shared" si="52"/>
        <v/>
      </c>
      <c r="BB91" s="130"/>
      <c r="BC91" s="130"/>
      <c r="BD91" s="130"/>
      <c r="BE91" s="130"/>
      <c r="BF91" s="88">
        <f t="shared" si="65"/>
        <v>0</v>
      </c>
      <c r="BG91" s="87"/>
      <c r="BH91" s="59" t="str">
        <f t="shared" si="53"/>
        <v/>
      </c>
      <c r="BI91" s="130"/>
      <c r="BJ91" s="130"/>
      <c r="BK91" s="130"/>
      <c r="BL91" s="130"/>
      <c r="BM91" s="88">
        <f t="shared" si="66"/>
        <v>0</v>
      </c>
      <c r="BN91" s="87"/>
      <c r="BO91" s="59" t="str">
        <f t="shared" si="54"/>
        <v/>
      </c>
      <c r="BP91" s="130"/>
      <c r="BQ91" s="130"/>
      <c r="BR91" s="130"/>
      <c r="BS91" s="130"/>
      <c r="BT91" s="88">
        <f t="shared" si="67"/>
        <v>0</v>
      </c>
      <c r="BU91" s="87"/>
      <c r="BV91" s="59" t="str">
        <f t="shared" si="55"/>
        <v/>
      </c>
      <c r="BW91" s="130"/>
      <c r="BX91" s="130"/>
      <c r="BY91" s="130"/>
      <c r="BZ91" s="130"/>
      <c r="CA91" s="88">
        <f t="shared" si="68"/>
        <v>0</v>
      </c>
      <c r="CB91" s="87"/>
      <c r="CC91" s="59" t="str">
        <f t="shared" si="46"/>
        <v/>
      </c>
      <c r="CD91" s="130"/>
      <c r="CE91" s="130"/>
      <c r="CF91" s="130"/>
      <c r="CG91" s="130"/>
      <c r="CH91" s="88">
        <f t="shared" si="69"/>
        <v>0</v>
      </c>
      <c r="CI91" s="87"/>
      <c r="CJ91" s="59" t="str">
        <f t="shared" si="56"/>
        <v/>
      </c>
      <c r="CK91" s="130"/>
      <c r="CL91" s="130"/>
      <c r="CM91" s="130"/>
      <c r="CN91" s="130"/>
      <c r="CO91" s="88">
        <f t="shared" si="70"/>
        <v>0</v>
      </c>
      <c r="CP91" s="87"/>
      <c r="CQ91" s="59" t="str">
        <f t="shared" si="57"/>
        <v/>
      </c>
      <c r="CR91" s="130"/>
      <c r="CS91" s="130"/>
      <c r="CT91" s="130"/>
      <c r="CU91" s="130"/>
      <c r="CV91" s="88">
        <f t="shared" si="71"/>
        <v>0</v>
      </c>
      <c r="CW91" s="96"/>
    </row>
    <row r="92" spans="2:101">
      <c r="B92">
        <v>86</v>
      </c>
      <c r="C92" s="87"/>
      <c r="D92" s="59" t="str">
        <f t="shared" si="47"/>
        <v/>
      </c>
      <c r="E92" s="90"/>
      <c r="F92" s="130"/>
      <c r="G92" s="130"/>
      <c r="H92" s="130"/>
      <c r="I92" s="88">
        <f t="shared" si="58"/>
        <v>0</v>
      </c>
      <c r="J92" s="87"/>
      <c r="K92" s="59" t="str">
        <f t="shared" si="48"/>
        <v/>
      </c>
      <c r="L92" s="130"/>
      <c r="M92" s="130"/>
      <c r="N92" s="130"/>
      <c r="O92" s="130"/>
      <c r="P92" s="88">
        <f t="shared" si="59"/>
        <v>0</v>
      </c>
      <c r="Q92" s="87"/>
      <c r="R92" s="59" t="str">
        <f t="shared" si="72"/>
        <v/>
      </c>
      <c r="S92" s="130"/>
      <c r="T92" s="130"/>
      <c r="U92" s="130"/>
      <c r="V92" s="130"/>
      <c r="W92" s="88">
        <f t="shared" si="60"/>
        <v>0</v>
      </c>
      <c r="X92" s="87"/>
      <c r="Y92" s="59" t="str">
        <f t="shared" si="49"/>
        <v/>
      </c>
      <c r="Z92" s="130"/>
      <c r="AA92" s="130"/>
      <c r="AB92" s="130"/>
      <c r="AC92" s="130"/>
      <c r="AD92" s="88">
        <f t="shared" si="61"/>
        <v>0</v>
      </c>
      <c r="AE92" s="87"/>
      <c r="AF92" s="59" t="str">
        <f t="shared" si="50"/>
        <v/>
      </c>
      <c r="AG92" s="130"/>
      <c r="AH92" s="130"/>
      <c r="AI92" s="130"/>
      <c r="AJ92" s="130"/>
      <c r="AK92" s="88">
        <f t="shared" si="62"/>
        <v>0</v>
      </c>
      <c r="AL92" s="87"/>
      <c r="AM92" s="59" t="str">
        <f t="shared" si="73"/>
        <v/>
      </c>
      <c r="AN92" s="130"/>
      <c r="AO92" s="130"/>
      <c r="AP92" s="130"/>
      <c r="AQ92" s="130"/>
      <c r="AR92" s="88">
        <f t="shared" si="63"/>
        <v>0</v>
      </c>
      <c r="AS92" s="87"/>
      <c r="AT92" s="59" t="str">
        <f t="shared" si="51"/>
        <v/>
      </c>
      <c r="AU92" s="130"/>
      <c r="AV92" s="130"/>
      <c r="AW92" s="130"/>
      <c r="AX92" s="130"/>
      <c r="AY92" s="88">
        <f t="shared" si="64"/>
        <v>0</v>
      </c>
      <c r="AZ92" s="87"/>
      <c r="BA92" s="59" t="str">
        <f t="shared" si="52"/>
        <v/>
      </c>
      <c r="BB92" s="130"/>
      <c r="BC92" s="130"/>
      <c r="BD92" s="130"/>
      <c r="BE92" s="130"/>
      <c r="BF92" s="88">
        <f t="shared" si="65"/>
        <v>0</v>
      </c>
      <c r="BG92" s="87"/>
      <c r="BH92" s="59" t="str">
        <f t="shared" si="53"/>
        <v/>
      </c>
      <c r="BI92" s="130"/>
      <c r="BJ92" s="130"/>
      <c r="BK92" s="130"/>
      <c r="BL92" s="130"/>
      <c r="BM92" s="88">
        <f t="shared" si="66"/>
        <v>0</v>
      </c>
      <c r="BN92" s="87"/>
      <c r="BO92" s="59" t="str">
        <f t="shared" si="54"/>
        <v/>
      </c>
      <c r="BP92" s="130"/>
      <c r="BQ92" s="130"/>
      <c r="BR92" s="130"/>
      <c r="BS92" s="130"/>
      <c r="BT92" s="88">
        <f t="shared" si="67"/>
        <v>0</v>
      </c>
      <c r="BU92" s="87"/>
      <c r="BV92" s="59" t="str">
        <f t="shared" si="55"/>
        <v/>
      </c>
      <c r="BW92" s="130"/>
      <c r="BX92" s="130"/>
      <c r="BY92" s="130"/>
      <c r="BZ92" s="130"/>
      <c r="CA92" s="88">
        <f t="shared" si="68"/>
        <v>0</v>
      </c>
      <c r="CB92" s="87"/>
      <c r="CC92" s="59" t="str">
        <f t="shared" si="46"/>
        <v/>
      </c>
      <c r="CD92" s="130"/>
      <c r="CE92" s="130"/>
      <c r="CF92" s="130"/>
      <c r="CG92" s="130"/>
      <c r="CH92" s="88">
        <f t="shared" si="69"/>
        <v>0</v>
      </c>
      <c r="CI92" s="87"/>
      <c r="CJ92" s="59" t="str">
        <f t="shared" si="56"/>
        <v/>
      </c>
      <c r="CK92" s="130"/>
      <c r="CL92" s="130"/>
      <c r="CM92" s="130"/>
      <c r="CN92" s="130"/>
      <c r="CO92" s="88">
        <f t="shared" si="70"/>
        <v>0</v>
      </c>
      <c r="CP92" s="87"/>
      <c r="CQ92" s="59" t="str">
        <f t="shared" si="57"/>
        <v/>
      </c>
      <c r="CR92" s="130"/>
      <c r="CS92" s="130"/>
      <c r="CT92" s="130"/>
      <c r="CU92" s="130"/>
      <c r="CV92" s="88">
        <f t="shared" si="71"/>
        <v>0</v>
      </c>
      <c r="CW92" s="96"/>
    </row>
    <row r="93" spans="2:101">
      <c r="B93">
        <v>87</v>
      </c>
      <c r="C93" s="87"/>
      <c r="D93" s="59" t="str">
        <f t="shared" si="47"/>
        <v/>
      </c>
      <c r="E93" s="90"/>
      <c r="F93" s="130"/>
      <c r="G93" s="130"/>
      <c r="H93" s="130"/>
      <c r="I93" s="88">
        <f t="shared" si="58"/>
        <v>0</v>
      </c>
      <c r="J93" s="87"/>
      <c r="K93" s="59" t="str">
        <f t="shared" si="48"/>
        <v/>
      </c>
      <c r="L93" s="130"/>
      <c r="M93" s="130"/>
      <c r="N93" s="130"/>
      <c r="O93" s="130"/>
      <c r="P93" s="88">
        <f t="shared" si="59"/>
        <v>0</v>
      </c>
      <c r="Q93" s="87"/>
      <c r="R93" s="59" t="str">
        <f t="shared" si="72"/>
        <v/>
      </c>
      <c r="S93" s="130"/>
      <c r="T93" s="130"/>
      <c r="U93" s="130"/>
      <c r="V93" s="130"/>
      <c r="W93" s="88">
        <f t="shared" si="60"/>
        <v>0</v>
      </c>
      <c r="X93" s="87"/>
      <c r="Y93" s="59" t="str">
        <f t="shared" si="49"/>
        <v/>
      </c>
      <c r="Z93" s="130"/>
      <c r="AA93" s="130"/>
      <c r="AB93" s="130"/>
      <c r="AC93" s="130"/>
      <c r="AD93" s="88">
        <f t="shared" si="61"/>
        <v>0</v>
      </c>
      <c r="AE93" s="87"/>
      <c r="AF93" s="59" t="str">
        <f t="shared" si="50"/>
        <v/>
      </c>
      <c r="AG93" s="130"/>
      <c r="AH93" s="130"/>
      <c r="AI93" s="130"/>
      <c r="AJ93" s="130"/>
      <c r="AK93" s="88">
        <f t="shared" si="62"/>
        <v>0</v>
      </c>
      <c r="AL93" s="87"/>
      <c r="AM93" s="59" t="str">
        <f t="shared" si="73"/>
        <v/>
      </c>
      <c r="AN93" s="130"/>
      <c r="AO93" s="130"/>
      <c r="AP93" s="130"/>
      <c r="AQ93" s="130"/>
      <c r="AR93" s="88">
        <f t="shared" si="63"/>
        <v>0</v>
      </c>
      <c r="AS93" s="87"/>
      <c r="AT93" s="59" t="str">
        <f t="shared" si="51"/>
        <v/>
      </c>
      <c r="AU93" s="130"/>
      <c r="AV93" s="130"/>
      <c r="AW93" s="130"/>
      <c r="AX93" s="130"/>
      <c r="AY93" s="88">
        <f t="shared" si="64"/>
        <v>0</v>
      </c>
      <c r="AZ93" s="87"/>
      <c r="BA93" s="59" t="str">
        <f t="shared" si="52"/>
        <v/>
      </c>
      <c r="BB93" s="130"/>
      <c r="BC93" s="130"/>
      <c r="BD93" s="130"/>
      <c r="BE93" s="130"/>
      <c r="BF93" s="88">
        <f t="shared" si="65"/>
        <v>0</v>
      </c>
      <c r="BG93" s="87"/>
      <c r="BH93" s="59" t="str">
        <f t="shared" si="53"/>
        <v/>
      </c>
      <c r="BI93" s="130"/>
      <c r="BJ93" s="130"/>
      <c r="BK93" s="130"/>
      <c r="BL93" s="130"/>
      <c r="BM93" s="88">
        <f t="shared" si="66"/>
        <v>0</v>
      </c>
      <c r="BN93" s="87"/>
      <c r="BO93" s="59" t="str">
        <f t="shared" si="54"/>
        <v/>
      </c>
      <c r="BP93" s="130"/>
      <c r="BQ93" s="130"/>
      <c r="BR93" s="130"/>
      <c r="BS93" s="130"/>
      <c r="BT93" s="88">
        <f t="shared" si="67"/>
        <v>0</v>
      </c>
      <c r="BU93" s="87"/>
      <c r="BV93" s="59" t="str">
        <f t="shared" si="55"/>
        <v/>
      </c>
      <c r="BW93" s="130"/>
      <c r="BX93" s="130"/>
      <c r="BY93" s="130"/>
      <c r="BZ93" s="130"/>
      <c r="CA93" s="88">
        <f t="shared" si="68"/>
        <v>0</v>
      </c>
      <c r="CB93" s="87"/>
      <c r="CC93" s="59" t="str">
        <f t="shared" si="46"/>
        <v/>
      </c>
      <c r="CD93" s="130"/>
      <c r="CE93" s="130"/>
      <c r="CF93" s="130"/>
      <c r="CG93" s="130"/>
      <c r="CH93" s="88">
        <f t="shared" si="69"/>
        <v>0</v>
      </c>
      <c r="CI93" s="87"/>
      <c r="CJ93" s="59" t="str">
        <f t="shared" si="56"/>
        <v/>
      </c>
      <c r="CK93" s="130"/>
      <c r="CL93" s="130"/>
      <c r="CM93" s="130"/>
      <c r="CN93" s="130"/>
      <c r="CO93" s="88">
        <f t="shared" si="70"/>
        <v>0</v>
      </c>
      <c r="CP93" s="87"/>
      <c r="CQ93" s="59" t="str">
        <f t="shared" si="57"/>
        <v/>
      </c>
      <c r="CR93" s="130"/>
      <c r="CS93" s="130"/>
      <c r="CT93" s="130"/>
      <c r="CU93" s="130"/>
      <c r="CV93" s="88">
        <f t="shared" si="71"/>
        <v>0</v>
      </c>
      <c r="CW93" s="96"/>
    </row>
    <row r="94" spans="2:101">
      <c r="B94">
        <v>88</v>
      </c>
      <c r="C94" s="87"/>
      <c r="D94" s="59" t="str">
        <f t="shared" si="47"/>
        <v/>
      </c>
      <c r="E94" s="90"/>
      <c r="F94" s="130"/>
      <c r="G94" s="130"/>
      <c r="H94" s="130"/>
      <c r="I94" s="88">
        <f t="shared" si="58"/>
        <v>0</v>
      </c>
      <c r="J94" s="87"/>
      <c r="K94" s="59" t="str">
        <f t="shared" si="48"/>
        <v/>
      </c>
      <c r="L94" s="130"/>
      <c r="M94" s="130"/>
      <c r="N94" s="130"/>
      <c r="O94" s="130"/>
      <c r="P94" s="88">
        <f t="shared" si="59"/>
        <v>0</v>
      </c>
      <c r="Q94" s="87"/>
      <c r="R94" s="59" t="str">
        <f t="shared" si="72"/>
        <v/>
      </c>
      <c r="S94" s="130"/>
      <c r="T94" s="130"/>
      <c r="U94" s="130"/>
      <c r="V94" s="130"/>
      <c r="W94" s="88">
        <f t="shared" si="60"/>
        <v>0</v>
      </c>
      <c r="X94" s="87"/>
      <c r="Y94" s="59" t="str">
        <f t="shared" si="49"/>
        <v/>
      </c>
      <c r="Z94" s="130"/>
      <c r="AA94" s="130"/>
      <c r="AB94" s="130"/>
      <c r="AC94" s="130"/>
      <c r="AD94" s="88">
        <f t="shared" si="61"/>
        <v>0</v>
      </c>
      <c r="AE94" s="87"/>
      <c r="AF94" s="59" t="str">
        <f t="shared" si="50"/>
        <v/>
      </c>
      <c r="AG94" s="130"/>
      <c r="AH94" s="130"/>
      <c r="AI94" s="130"/>
      <c r="AJ94" s="130"/>
      <c r="AK94" s="88">
        <f t="shared" si="62"/>
        <v>0</v>
      </c>
      <c r="AL94" s="87"/>
      <c r="AM94" s="59" t="str">
        <f t="shared" si="73"/>
        <v/>
      </c>
      <c r="AN94" s="130"/>
      <c r="AO94" s="130"/>
      <c r="AP94" s="130"/>
      <c r="AQ94" s="130"/>
      <c r="AR94" s="88">
        <f t="shared" si="63"/>
        <v>0</v>
      </c>
      <c r="AS94" s="87"/>
      <c r="AT94" s="59" t="str">
        <f t="shared" si="51"/>
        <v/>
      </c>
      <c r="AU94" s="130"/>
      <c r="AV94" s="130"/>
      <c r="AW94" s="130"/>
      <c r="AX94" s="130"/>
      <c r="AY94" s="88">
        <f t="shared" si="64"/>
        <v>0</v>
      </c>
      <c r="AZ94" s="87"/>
      <c r="BA94" s="59" t="str">
        <f t="shared" si="52"/>
        <v/>
      </c>
      <c r="BB94" s="130"/>
      <c r="BC94" s="130"/>
      <c r="BD94" s="130"/>
      <c r="BE94" s="130"/>
      <c r="BF94" s="88">
        <f t="shared" si="65"/>
        <v>0</v>
      </c>
      <c r="BG94" s="87"/>
      <c r="BH94" s="59" t="str">
        <f t="shared" si="53"/>
        <v/>
      </c>
      <c r="BI94" s="130"/>
      <c r="BJ94" s="130"/>
      <c r="BK94" s="130"/>
      <c r="BL94" s="130"/>
      <c r="BM94" s="88">
        <f t="shared" si="66"/>
        <v>0</v>
      </c>
      <c r="BN94" s="87"/>
      <c r="BO94" s="59" t="str">
        <f t="shared" si="54"/>
        <v/>
      </c>
      <c r="BP94" s="130"/>
      <c r="BQ94" s="130"/>
      <c r="BR94" s="130"/>
      <c r="BS94" s="130"/>
      <c r="BT94" s="88">
        <f t="shared" si="67"/>
        <v>0</v>
      </c>
      <c r="BU94" s="87"/>
      <c r="BV94" s="59" t="str">
        <f t="shared" si="55"/>
        <v/>
      </c>
      <c r="BW94" s="130"/>
      <c r="BX94" s="130"/>
      <c r="BY94" s="130"/>
      <c r="BZ94" s="130"/>
      <c r="CA94" s="88">
        <f t="shared" si="68"/>
        <v>0</v>
      </c>
      <c r="CB94" s="87"/>
      <c r="CC94" s="59" t="str">
        <f t="shared" si="46"/>
        <v/>
      </c>
      <c r="CD94" s="130"/>
      <c r="CE94" s="130"/>
      <c r="CF94" s="130"/>
      <c r="CG94" s="130"/>
      <c r="CH94" s="88">
        <f t="shared" si="69"/>
        <v>0</v>
      </c>
      <c r="CI94" s="87"/>
      <c r="CJ94" s="59" t="str">
        <f t="shared" si="56"/>
        <v/>
      </c>
      <c r="CK94" s="130"/>
      <c r="CL94" s="130"/>
      <c r="CM94" s="130"/>
      <c r="CN94" s="130"/>
      <c r="CO94" s="88">
        <f t="shared" si="70"/>
        <v>0</v>
      </c>
      <c r="CP94" s="87"/>
      <c r="CQ94" s="59" t="str">
        <f t="shared" si="57"/>
        <v/>
      </c>
      <c r="CR94" s="130"/>
      <c r="CS94" s="130"/>
      <c r="CT94" s="130"/>
      <c r="CU94" s="130"/>
      <c r="CV94" s="88">
        <f t="shared" si="71"/>
        <v>0</v>
      </c>
      <c r="CW94" s="96"/>
    </row>
    <row r="95" spans="2:101">
      <c r="B95">
        <v>89</v>
      </c>
      <c r="C95" s="87"/>
      <c r="D95" s="59" t="str">
        <f t="shared" si="47"/>
        <v/>
      </c>
      <c r="E95" s="90"/>
      <c r="F95" s="130"/>
      <c r="G95" s="130"/>
      <c r="H95" s="130"/>
      <c r="I95" s="88">
        <f t="shared" si="58"/>
        <v>0</v>
      </c>
      <c r="J95" s="87"/>
      <c r="K95" s="59" t="str">
        <f t="shared" si="48"/>
        <v/>
      </c>
      <c r="L95" s="130"/>
      <c r="M95" s="130"/>
      <c r="N95" s="130"/>
      <c r="O95" s="130"/>
      <c r="P95" s="88">
        <f t="shared" si="59"/>
        <v>0</v>
      </c>
      <c r="Q95" s="87"/>
      <c r="R95" s="59" t="str">
        <f t="shared" si="72"/>
        <v/>
      </c>
      <c r="S95" s="130"/>
      <c r="T95" s="130"/>
      <c r="U95" s="130"/>
      <c r="V95" s="130"/>
      <c r="W95" s="88">
        <f t="shared" si="60"/>
        <v>0</v>
      </c>
      <c r="X95" s="87"/>
      <c r="Y95" s="59" t="str">
        <f t="shared" si="49"/>
        <v/>
      </c>
      <c r="Z95" s="130"/>
      <c r="AA95" s="130"/>
      <c r="AB95" s="130"/>
      <c r="AC95" s="130"/>
      <c r="AD95" s="88">
        <f t="shared" si="61"/>
        <v>0</v>
      </c>
      <c r="AE95" s="87"/>
      <c r="AF95" s="59" t="str">
        <f t="shared" si="50"/>
        <v/>
      </c>
      <c r="AG95" s="130"/>
      <c r="AH95" s="130"/>
      <c r="AI95" s="130"/>
      <c r="AJ95" s="130"/>
      <c r="AK95" s="88">
        <f t="shared" si="62"/>
        <v>0</v>
      </c>
      <c r="AL95" s="87"/>
      <c r="AM95" s="59" t="str">
        <f t="shared" si="73"/>
        <v/>
      </c>
      <c r="AN95" s="130"/>
      <c r="AO95" s="130"/>
      <c r="AP95" s="130"/>
      <c r="AQ95" s="130"/>
      <c r="AR95" s="88">
        <f t="shared" si="63"/>
        <v>0</v>
      </c>
      <c r="AS95" s="87"/>
      <c r="AT95" s="59" t="str">
        <f t="shared" si="51"/>
        <v/>
      </c>
      <c r="AU95" s="130"/>
      <c r="AV95" s="130"/>
      <c r="AW95" s="130"/>
      <c r="AX95" s="130"/>
      <c r="AY95" s="88">
        <f t="shared" si="64"/>
        <v>0</v>
      </c>
      <c r="AZ95" s="87"/>
      <c r="BA95" s="59" t="str">
        <f t="shared" si="52"/>
        <v/>
      </c>
      <c r="BB95" s="130"/>
      <c r="BC95" s="130"/>
      <c r="BD95" s="130"/>
      <c r="BE95" s="130"/>
      <c r="BF95" s="88">
        <f t="shared" si="65"/>
        <v>0</v>
      </c>
      <c r="BG95" s="87"/>
      <c r="BH95" s="59" t="str">
        <f t="shared" si="53"/>
        <v/>
      </c>
      <c r="BI95" s="130"/>
      <c r="BJ95" s="130"/>
      <c r="BK95" s="130"/>
      <c r="BL95" s="130"/>
      <c r="BM95" s="88">
        <f t="shared" si="66"/>
        <v>0</v>
      </c>
      <c r="BN95" s="87"/>
      <c r="BO95" s="59" t="str">
        <f t="shared" si="54"/>
        <v/>
      </c>
      <c r="BP95" s="130"/>
      <c r="BQ95" s="130"/>
      <c r="BR95" s="130"/>
      <c r="BS95" s="130"/>
      <c r="BT95" s="88">
        <f t="shared" si="67"/>
        <v>0</v>
      </c>
      <c r="BU95" s="87"/>
      <c r="BV95" s="59" t="str">
        <f t="shared" si="55"/>
        <v/>
      </c>
      <c r="BW95" s="130"/>
      <c r="BX95" s="130"/>
      <c r="BY95" s="130"/>
      <c r="BZ95" s="130"/>
      <c r="CA95" s="88">
        <f t="shared" si="68"/>
        <v>0</v>
      </c>
      <c r="CB95" s="87"/>
      <c r="CC95" s="59" t="str">
        <f t="shared" si="46"/>
        <v/>
      </c>
      <c r="CD95" s="130"/>
      <c r="CE95" s="130"/>
      <c r="CF95" s="130"/>
      <c r="CG95" s="130"/>
      <c r="CH95" s="88">
        <f t="shared" si="69"/>
        <v>0</v>
      </c>
      <c r="CI95" s="87"/>
      <c r="CJ95" s="59" t="str">
        <f t="shared" si="56"/>
        <v/>
      </c>
      <c r="CK95" s="130"/>
      <c r="CL95" s="130"/>
      <c r="CM95" s="130"/>
      <c r="CN95" s="130"/>
      <c r="CO95" s="88">
        <f t="shared" si="70"/>
        <v>0</v>
      </c>
      <c r="CP95" s="87"/>
      <c r="CQ95" s="59" t="str">
        <f t="shared" si="57"/>
        <v/>
      </c>
      <c r="CR95" s="130"/>
      <c r="CS95" s="130"/>
      <c r="CT95" s="130"/>
      <c r="CU95" s="130"/>
      <c r="CV95" s="88">
        <f t="shared" si="71"/>
        <v>0</v>
      </c>
      <c r="CW95" s="96"/>
    </row>
    <row r="96" spans="2:101">
      <c r="B96">
        <v>90</v>
      </c>
      <c r="C96" s="87"/>
      <c r="D96" s="59" t="str">
        <f t="shared" si="47"/>
        <v/>
      </c>
      <c r="E96" s="90"/>
      <c r="F96" s="130"/>
      <c r="G96" s="130"/>
      <c r="H96" s="130"/>
      <c r="I96" s="88">
        <f t="shared" si="58"/>
        <v>0</v>
      </c>
      <c r="J96" s="87"/>
      <c r="K96" s="59" t="str">
        <f t="shared" si="48"/>
        <v/>
      </c>
      <c r="L96" s="130"/>
      <c r="M96" s="130"/>
      <c r="N96" s="130"/>
      <c r="O96" s="130"/>
      <c r="P96" s="88">
        <f t="shared" si="59"/>
        <v>0</v>
      </c>
      <c r="Q96" s="87"/>
      <c r="R96" s="59" t="str">
        <f t="shared" si="72"/>
        <v/>
      </c>
      <c r="S96" s="130"/>
      <c r="T96" s="130"/>
      <c r="U96" s="130"/>
      <c r="V96" s="130"/>
      <c r="W96" s="88">
        <f t="shared" si="60"/>
        <v>0</v>
      </c>
      <c r="X96" s="87"/>
      <c r="Y96" s="59" t="str">
        <f t="shared" si="49"/>
        <v/>
      </c>
      <c r="Z96" s="130"/>
      <c r="AA96" s="130"/>
      <c r="AB96" s="130"/>
      <c r="AC96" s="130"/>
      <c r="AD96" s="88">
        <f t="shared" si="61"/>
        <v>0</v>
      </c>
      <c r="AE96" s="87"/>
      <c r="AF96" s="59" t="str">
        <f t="shared" si="50"/>
        <v/>
      </c>
      <c r="AG96" s="130"/>
      <c r="AH96" s="130"/>
      <c r="AI96" s="130"/>
      <c r="AJ96" s="130"/>
      <c r="AK96" s="88">
        <f t="shared" si="62"/>
        <v>0</v>
      </c>
      <c r="AL96" s="87"/>
      <c r="AM96" s="59" t="str">
        <f t="shared" si="73"/>
        <v/>
      </c>
      <c r="AN96" s="130"/>
      <c r="AO96" s="130"/>
      <c r="AP96" s="130"/>
      <c r="AQ96" s="130"/>
      <c r="AR96" s="88">
        <f t="shared" si="63"/>
        <v>0</v>
      </c>
      <c r="AS96" s="87"/>
      <c r="AT96" s="59" t="str">
        <f t="shared" si="51"/>
        <v/>
      </c>
      <c r="AU96" s="130"/>
      <c r="AV96" s="130"/>
      <c r="AW96" s="130"/>
      <c r="AX96" s="130"/>
      <c r="AY96" s="88">
        <f t="shared" si="64"/>
        <v>0</v>
      </c>
      <c r="AZ96" s="87"/>
      <c r="BA96" s="59" t="str">
        <f t="shared" si="52"/>
        <v/>
      </c>
      <c r="BB96" s="130"/>
      <c r="BC96" s="130"/>
      <c r="BD96" s="130"/>
      <c r="BE96" s="130"/>
      <c r="BF96" s="88">
        <f t="shared" si="65"/>
        <v>0</v>
      </c>
      <c r="BG96" s="87"/>
      <c r="BH96" s="59" t="str">
        <f t="shared" si="53"/>
        <v/>
      </c>
      <c r="BI96" s="130"/>
      <c r="BJ96" s="130"/>
      <c r="BK96" s="130"/>
      <c r="BL96" s="130"/>
      <c r="BM96" s="88">
        <f t="shared" si="66"/>
        <v>0</v>
      </c>
      <c r="BN96" s="87"/>
      <c r="BO96" s="59" t="str">
        <f t="shared" si="54"/>
        <v/>
      </c>
      <c r="BP96" s="130"/>
      <c r="BQ96" s="130"/>
      <c r="BR96" s="130"/>
      <c r="BS96" s="130"/>
      <c r="BT96" s="88">
        <f t="shared" si="67"/>
        <v>0</v>
      </c>
      <c r="BU96" s="87"/>
      <c r="BV96" s="59" t="str">
        <f t="shared" si="55"/>
        <v/>
      </c>
      <c r="BW96" s="130"/>
      <c r="BX96" s="130"/>
      <c r="BY96" s="130"/>
      <c r="BZ96" s="130"/>
      <c r="CA96" s="88">
        <f t="shared" si="68"/>
        <v>0</v>
      </c>
      <c r="CB96" s="87"/>
      <c r="CC96" s="59" t="str">
        <f t="shared" si="46"/>
        <v/>
      </c>
      <c r="CD96" s="130"/>
      <c r="CE96" s="130"/>
      <c r="CF96" s="130"/>
      <c r="CG96" s="130"/>
      <c r="CH96" s="88">
        <f t="shared" si="69"/>
        <v>0</v>
      </c>
      <c r="CI96" s="87"/>
      <c r="CJ96" s="59" t="str">
        <f t="shared" si="56"/>
        <v/>
      </c>
      <c r="CK96" s="130"/>
      <c r="CL96" s="130"/>
      <c r="CM96" s="130"/>
      <c r="CN96" s="130"/>
      <c r="CO96" s="88">
        <f t="shared" si="70"/>
        <v>0</v>
      </c>
      <c r="CP96" s="87"/>
      <c r="CQ96" s="59" t="str">
        <f t="shared" si="57"/>
        <v/>
      </c>
      <c r="CR96" s="130"/>
      <c r="CS96" s="130"/>
      <c r="CT96" s="130"/>
      <c r="CU96" s="130"/>
      <c r="CV96" s="88">
        <f t="shared" si="71"/>
        <v>0</v>
      </c>
      <c r="CW96" s="96"/>
    </row>
    <row r="97" spans="2:101">
      <c r="B97">
        <v>91</v>
      </c>
      <c r="C97" s="87"/>
      <c r="D97" s="59" t="str">
        <f t="shared" si="47"/>
        <v/>
      </c>
      <c r="E97" s="90"/>
      <c r="F97" s="130"/>
      <c r="G97" s="130"/>
      <c r="H97" s="130"/>
      <c r="I97" s="88">
        <f t="shared" si="58"/>
        <v>0</v>
      </c>
      <c r="J97" s="87"/>
      <c r="K97" s="59" t="str">
        <f t="shared" si="48"/>
        <v/>
      </c>
      <c r="L97" s="130"/>
      <c r="M97" s="130"/>
      <c r="N97" s="130"/>
      <c r="O97" s="130"/>
      <c r="P97" s="88">
        <f t="shared" si="59"/>
        <v>0</v>
      </c>
      <c r="Q97" s="87"/>
      <c r="R97" s="59" t="str">
        <f t="shared" si="72"/>
        <v/>
      </c>
      <c r="S97" s="130"/>
      <c r="T97" s="130"/>
      <c r="U97" s="130"/>
      <c r="V97" s="130"/>
      <c r="W97" s="88">
        <f t="shared" si="60"/>
        <v>0</v>
      </c>
      <c r="X97" s="87"/>
      <c r="Y97" s="59" t="str">
        <f t="shared" si="49"/>
        <v/>
      </c>
      <c r="Z97" s="130"/>
      <c r="AA97" s="130"/>
      <c r="AB97" s="130"/>
      <c r="AC97" s="130"/>
      <c r="AD97" s="88">
        <f t="shared" si="61"/>
        <v>0</v>
      </c>
      <c r="AE97" s="87"/>
      <c r="AF97" s="59" t="str">
        <f t="shared" si="50"/>
        <v/>
      </c>
      <c r="AG97" s="130"/>
      <c r="AH97" s="130"/>
      <c r="AI97" s="130"/>
      <c r="AJ97" s="130"/>
      <c r="AK97" s="88">
        <f t="shared" si="62"/>
        <v>0</v>
      </c>
      <c r="AL97" s="87"/>
      <c r="AM97" s="59" t="str">
        <f t="shared" si="73"/>
        <v/>
      </c>
      <c r="AN97" s="130"/>
      <c r="AO97" s="130"/>
      <c r="AP97" s="130"/>
      <c r="AQ97" s="130"/>
      <c r="AR97" s="88">
        <f t="shared" si="63"/>
        <v>0</v>
      </c>
      <c r="AS97" s="87"/>
      <c r="AT97" s="59" t="str">
        <f t="shared" si="51"/>
        <v/>
      </c>
      <c r="AU97" s="130"/>
      <c r="AV97" s="130"/>
      <c r="AW97" s="130"/>
      <c r="AX97" s="130"/>
      <c r="AY97" s="88">
        <f t="shared" si="64"/>
        <v>0</v>
      </c>
      <c r="AZ97" s="87"/>
      <c r="BA97" s="59" t="str">
        <f t="shared" si="52"/>
        <v/>
      </c>
      <c r="BB97" s="130"/>
      <c r="BC97" s="130"/>
      <c r="BD97" s="130"/>
      <c r="BE97" s="130"/>
      <c r="BF97" s="88">
        <f t="shared" si="65"/>
        <v>0</v>
      </c>
      <c r="BG97" s="87"/>
      <c r="BH97" s="59" t="str">
        <f t="shared" si="53"/>
        <v/>
      </c>
      <c r="BI97" s="130"/>
      <c r="BJ97" s="130"/>
      <c r="BK97" s="130"/>
      <c r="BL97" s="130"/>
      <c r="BM97" s="88">
        <f t="shared" si="66"/>
        <v>0</v>
      </c>
      <c r="BN97" s="87"/>
      <c r="BO97" s="59" t="str">
        <f t="shared" si="54"/>
        <v/>
      </c>
      <c r="BP97" s="130"/>
      <c r="BQ97" s="130"/>
      <c r="BR97" s="130"/>
      <c r="BS97" s="130"/>
      <c r="BT97" s="88">
        <f t="shared" si="67"/>
        <v>0</v>
      </c>
      <c r="BU97" s="87"/>
      <c r="BV97" s="59" t="str">
        <f t="shared" si="55"/>
        <v/>
      </c>
      <c r="BW97" s="130"/>
      <c r="BX97" s="130"/>
      <c r="BY97" s="130"/>
      <c r="BZ97" s="130"/>
      <c r="CA97" s="88">
        <f t="shared" si="68"/>
        <v>0</v>
      </c>
      <c r="CB97" s="87"/>
      <c r="CC97" s="59" t="str">
        <f t="shared" ref="CC97:CC100" si="74">IF(CB97&gt;0,7.75/CB97,"")</f>
        <v/>
      </c>
      <c r="CD97" s="130"/>
      <c r="CE97" s="130"/>
      <c r="CF97" s="130"/>
      <c r="CG97" s="130"/>
      <c r="CH97" s="88">
        <f t="shared" si="69"/>
        <v>0</v>
      </c>
      <c r="CI97" s="87"/>
      <c r="CJ97" s="59" t="str">
        <f t="shared" si="56"/>
        <v/>
      </c>
      <c r="CK97" s="130"/>
      <c r="CL97" s="130"/>
      <c r="CM97" s="130"/>
      <c r="CN97" s="130"/>
      <c r="CO97" s="88">
        <f t="shared" si="70"/>
        <v>0</v>
      </c>
      <c r="CP97" s="87"/>
      <c r="CQ97" s="59" t="str">
        <f t="shared" si="57"/>
        <v/>
      </c>
      <c r="CR97" s="130"/>
      <c r="CS97" s="130"/>
      <c r="CT97" s="130"/>
      <c r="CU97" s="130"/>
      <c r="CV97" s="88">
        <f t="shared" si="71"/>
        <v>0</v>
      </c>
      <c r="CW97" s="96"/>
    </row>
    <row r="98" spans="2:101">
      <c r="B98">
        <v>92</v>
      </c>
      <c r="C98" s="87"/>
      <c r="D98" s="59" t="str">
        <f t="shared" si="47"/>
        <v/>
      </c>
      <c r="E98" s="90"/>
      <c r="F98" s="130"/>
      <c r="G98" s="130"/>
      <c r="H98" s="130"/>
      <c r="I98" s="88">
        <f t="shared" si="58"/>
        <v>0</v>
      </c>
      <c r="J98" s="87"/>
      <c r="K98" s="59" t="str">
        <f t="shared" si="48"/>
        <v/>
      </c>
      <c r="L98" s="130"/>
      <c r="M98" s="130"/>
      <c r="N98" s="130"/>
      <c r="O98" s="130"/>
      <c r="P98" s="88">
        <f t="shared" si="59"/>
        <v>0</v>
      </c>
      <c r="Q98" s="87"/>
      <c r="R98" s="59" t="str">
        <f t="shared" si="72"/>
        <v/>
      </c>
      <c r="S98" s="130"/>
      <c r="T98" s="130"/>
      <c r="U98" s="130"/>
      <c r="V98" s="130"/>
      <c r="W98" s="88">
        <f t="shared" si="60"/>
        <v>0</v>
      </c>
      <c r="X98" s="87"/>
      <c r="Y98" s="59" t="str">
        <f t="shared" si="49"/>
        <v/>
      </c>
      <c r="Z98" s="130"/>
      <c r="AA98" s="130"/>
      <c r="AB98" s="130"/>
      <c r="AC98" s="130"/>
      <c r="AD98" s="88">
        <f t="shared" si="61"/>
        <v>0</v>
      </c>
      <c r="AE98" s="87"/>
      <c r="AF98" s="59" t="str">
        <f t="shared" si="50"/>
        <v/>
      </c>
      <c r="AG98" s="130"/>
      <c r="AH98" s="130"/>
      <c r="AI98" s="130"/>
      <c r="AJ98" s="130"/>
      <c r="AK98" s="88">
        <f t="shared" si="62"/>
        <v>0</v>
      </c>
      <c r="AL98" s="87"/>
      <c r="AM98" s="59" t="str">
        <f t="shared" si="73"/>
        <v/>
      </c>
      <c r="AN98" s="130"/>
      <c r="AO98" s="130"/>
      <c r="AP98" s="130"/>
      <c r="AQ98" s="130"/>
      <c r="AR98" s="88">
        <f t="shared" si="63"/>
        <v>0</v>
      </c>
      <c r="AS98" s="87"/>
      <c r="AT98" s="59" t="str">
        <f t="shared" si="51"/>
        <v/>
      </c>
      <c r="AU98" s="130"/>
      <c r="AV98" s="130"/>
      <c r="AW98" s="130"/>
      <c r="AX98" s="130"/>
      <c r="AY98" s="88">
        <f t="shared" si="64"/>
        <v>0</v>
      </c>
      <c r="AZ98" s="87"/>
      <c r="BA98" s="59" t="str">
        <f t="shared" si="52"/>
        <v/>
      </c>
      <c r="BB98" s="130"/>
      <c r="BC98" s="130"/>
      <c r="BD98" s="130"/>
      <c r="BE98" s="130"/>
      <c r="BF98" s="88">
        <f t="shared" si="65"/>
        <v>0</v>
      </c>
      <c r="BG98" s="87"/>
      <c r="BH98" s="59" t="str">
        <f t="shared" si="53"/>
        <v/>
      </c>
      <c r="BI98" s="130"/>
      <c r="BJ98" s="130"/>
      <c r="BK98" s="130"/>
      <c r="BL98" s="130"/>
      <c r="BM98" s="88">
        <f t="shared" si="66"/>
        <v>0</v>
      </c>
      <c r="BN98" s="87"/>
      <c r="BO98" s="59" t="str">
        <f t="shared" si="54"/>
        <v/>
      </c>
      <c r="BP98" s="130"/>
      <c r="BQ98" s="130"/>
      <c r="BR98" s="130"/>
      <c r="BS98" s="130"/>
      <c r="BT98" s="88">
        <f t="shared" si="67"/>
        <v>0</v>
      </c>
      <c r="BU98" s="87"/>
      <c r="BV98" s="59" t="str">
        <f t="shared" si="55"/>
        <v/>
      </c>
      <c r="BW98" s="130"/>
      <c r="BX98" s="130"/>
      <c r="BY98" s="130"/>
      <c r="BZ98" s="130"/>
      <c r="CA98" s="88">
        <f t="shared" si="68"/>
        <v>0</v>
      </c>
      <c r="CB98" s="87"/>
      <c r="CC98" s="59" t="str">
        <f t="shared" si="74"/>
        <v/>
      </c>
      <c r="CD98" s="130"/>
      <c r="CE98" s="130"/>
      <c r="CF98" s="130"/>
      <c r="CG98" s="130"/>
      <c r="CH98" s="88">
        <f t="shared" si="69"/>
        <v>0</v>
      </c>
      <c r="CI98" s="87"/>
      <c r="CJ98" s="59" t="str">
        <f t="shared" si="56"/>
        <v/>
      </c>
      <c r="CK98" s="130"/>
      <c r="CL98" s="130"/>
      <c r="CM98" s="130"/>
      <c r="CN98" s="130"/>
      <c r="CO98" s="88">
        <f t="shared" si="70"/>
        <v>0</v>
      </c>
      <c r="CP98" s="87"/>
      <c r="CQ98" s="59" t="str">
        <f t="shared" si="57"/>
        <v/>
      </c>
      <c r="CR98" s="130"/>
      <c r="CS98" s="130"/>
      <c r="CT98" s="130"/>
      <c r="CU98" s="130"/>
      <c r="CV98" s="88">
        <f t="shared" si="71"/>
        <v>0</v>
      </c>
      <c r="CW98" s="96"/>
    </row>
    <row r="99" spans="2:101">
      <c r="B99">
        <v>93</v>
      </c>
      <c r="C99" s="87"/>
      <c r="D99" s="59" t="str">
        <f t="shared" si="47"/>
        <v/>
      </c>
      <c r="E99" s="90"/>
      <c r="F99" s="130"/>
      <c r="G99" s="130"/>
      <c r="H99" s="130"/>
      <c r="I99" s="88">
        <f t="shared" si="58"/>
        <v>0</v>
      </c>
      <c r="J99" s="87"/>
      <c r="K99" s="59" t="str">
        <f t="shared" si="48"/>
        <v/>
      </c>
      <c r="L99" s="130"/>
      <c r="M99" s="130"/>
      <c r="N99" s="130"/>
      <c r="O99" s="130"/>
      <c r="P99" s="88">
        <f t="shared" si="59"/>
        <v>0</v>
      </c>
      <c r="Q99" s="87"/>
      <c r="R99" s="59" t="str">
        <f t="shared" si="72"/>
        <v/>
      </c>
      <c r="S99" s="130"/>
      <c r="T99" s="130"/>
      <c r="U99" s="130"/>
      <c r="V99" s="130"/>
      <c r="W99" s="88">
        <f t="shared" si="60"/>
        <v>0</v>
      </c>
      <c r="X99" s="87"/>
      <c r="Y99" s="59" t="str">
        <f t="shared" si="49"/>
        <v/>
      </c>
      <c r="Z99" s="130"/>
      <c r="AA99" s="130"/>
      <c r="AB99" s="130"/>
      <c r="AC99" s="130"/>
      <c r="AD99" s="88">
        <f t="shared" si="61"/>
        <v>0</v>
      </c>
      <c r="AE99" s="87"/>
      <c r="AF99" s="59" t="str">
        <f t="shared" si="50"/>
        <v/>
      </c>
      <c r="AG99" s="130"/>
      <c r="AH99" s="130"/>
      <c r="AI99" s="130"/>
      <c r="AJ99" s="130"/>
      <c r="AK99" s="88">
        <f t="shared" si="62"/>
        <v>0</v>
      </c>
      <c r="AL99" s="87"/>
      <c r="AM99" s="59" t="str">
        <f t="shared" si="73"/>
        <v/>
      </c>
      <c r="AN99" s="130"/>
      <c r="AO99" s="130"/>
      <c r="AP99" s="130"/>
      <c r="AQ99" s="130"/>
      <c r="AR99" s="88">
        <f t="shared" si="63"/>
        <v>0</v>
      </c>
      <c r="AS99" s="87"/>
      <c r="AT99" s="59" t="str">
        <f t="shared" si="51"/>
        <v/>
      </c>
      <c r="AU99" s="130"/>
      <c r="AV99" s="130"/>
      <c r="AW99" s="130"/>
      <c r="AX99" s="130"/>
      <c r="AY99" s="88">
        <f t="shared" si="64"/>
        <v>0</v>
      </c>
      <c r="AZ99" s="87"/>
      <c r="BA99" s="59" t="str">
        <f t="shared" si="52"/>
        <v/>
      </c>
      <c r="BB99" s="130"/>
      <c r="BC99" s="130"/>
      <c r="BD99" s="130"/>
      <c r="BE99" s="130"/>
      <c r="BF99" s="88">
        <f t="shared" si="65"/>
        <v>0</v>
      </c>
      <c r="BG99" s="87"/>
      <c r="BH99" s="59" t="str">
        <f t="shared" si="53"/>
        <v/>
      </c>
      <c r="BI99" s="130"/>
      <c r="BJ99" s="130"/>
      <c r="BK99" s="130"/>
      <c r="BL99" s="130"/>
      <c r="BM99" s="88">
        <f t="shared" si="66"/>
        <v>0</v>
      </c>
      <c r="BN99" s="87"/>
      <c r="BO99" s="59" t="str">
        <f t="shared" si="54"/>
        <v/>
      </c>
      <c r="BP99" s="130"/>
      <c r="BQ99" s="130"/>
      <c r="BR99" s="130"/>
      <c r="BS99" s="130"/>
      <c r="BT99" s="88">
        <f t="shared" si="67"/>
        <v>0</v>
      </c>
      <c r="BU99" s="87"/>
      <c r="BV99" s="59" t="str">
        <f t="shared" si="55"/>
        <v/>
      </c>
      <c r="BW99" s="130"/>
      <c r="BX99" s="130"/>
      <c r="BY99" s="130"/>
      <c r="BZ99" s="130"/>
      <c r="CA99" s="88">
        <f t="shared" si="68"/>
        <v>0</v>
      </c>
      <c r="CB99" s="87"/>
      <c r="CC99" s="59" t="str">
        <f t="shared" si="74"/>
        <v/>
      </c>
      <c r="CD99" s="130"/>
      <c r="CE99" s="130"/>
      <c r="CF99" s="130"/>
      <c r="CG99" s="130"/>
      <c r="CH99" s="88">
        <f t="shared" si="69"/>
        <v>0</v>
      </c>
      <c r="CI99" s="87"/>
      <c r="CJ99" s="59" t="str">
        <f t="shared" si="56"/>
        <v/>
      </c>
      <c r="CK99" s="130"/>
      <c r="CL99" s="130"/>
      <c r="CM99" s="130"/>
      <c r="CN99" s="130"/>
      <c r="CO99" s="88">
        <f t="shared" si="70"/>
        <v>0</v>
      </c>
      <c r="CP99" s="87"/>
      <c r="CQ99" s="59" t="str">
        <f t="shared" si="57"/>
        <v/>
      </c>
      <c r="CR99" s="130"/>
      <c r="CS99" s="130"/>
      <c r="CT99" s="130"/>
      <c r="CU99" s="130"/>
      <c r="CV99" s="88">
        <f t="shared" si="71"/>
        <v>0</v>
      </c>
      <c r="CW99" s="96"/>
    </row>
    <row r="100" spans="2:101" ht="15.75" thickBot="1">
      <c r="B100">
        <v>94</v>
      </c>
      <c r="C100" s="91"/>
      <c r="D100" s="59" t="str">
        <f t="shared" si="47"/>
        <v/>
      </c>
      <c r="E100" s="92"/>
      <c r="F100" s="131"/>
      <c r="G100" s="131"/>
      <c r="H100" s="131"/>
      <c r="I100" s="132">
        <f t="shared" si="58"/>
        <v>0</v>
      </c>
      <c r="J100" s="134"/>
      <c r="K100" s="59" t="str">
        <f t="shared" si="48"/>
        <v/>
      </c>
      <c r="L100" s="131"/>
      <c r="M100" s="131"/>
      <c r="N100" s="131"/>
      <c r="O100" s="131"/>
      <c r="P100" s="88">
        <f t="shared" si="59"/>
        <v>0</v>
      </c>
      <c r="Q100" s="134"/>
      <c r="R100" s="59" t="str">
        <f t="shared" si="72"/>
        <v/>
      </c>
      <c r="S100" s="131"/>
      <c r="T100" s="131"/>
      <c r="U100" s="131"/>
      <c r="V100" s="131"/>
      <c r="W100" s="132">
        <f t="shared" si="60"/>
        <v>0</v>
      </c>
      <c r="X100" s="134"/>
      <c r="Y100" s="59" t="str">
        <f t="shared" si="49"/>
        <v/>
      </c>
      <c r="Z100" s="131"/>
      <c r="AA100" s="131"/>
      <c r="AB100" s="131"/>
      <c r="AC100" s="131"/>
      <c r="AD100" s="132">
        <f t="shared" si="61"/>
        <v>0</v>
      </c>
      <c r="AE100" s="134"/>
      <c r="AF100" s="59" t="str">
        <f t="shared" si="50"/>
        <v/>
      </c>
      <c r="AG100" s="131"/>
      <c r="AH100" s="131"/>
      <c r="AI100" s="131"/>
      <c r="AJ100" s="131"/>
      <c r="AK100" s="132">
        <f t="shared" si="62"/>
        <v>0</v>
      </c>
      <c r="AL100" s="134"/>
      <c r="AM100" s="59" t="str">
        <f t="shared" si="73"/>
        <v/>
      </c>
      <c r="AN100" s="131"/>
      <c r="AO100" s="131"/>
      <c r="AP100" s="131"/>
      <c r="AQ100" s="131"/>
      <c r="AR100" s="132">
        <f t="shared" si="63"/>
        <v>0</v>
      </c>
      <c r="AS100" s="134"/>
      <c r="AT100" s="59" t="str">
        <f t="shared" si="51"/>
        <v/>
      </c>
      <c r="AU100" s="131"/>
      <c r="AV100" s="131"/>
      <c r="AW100" s="131"/>
      <c r="AX100" s="131"/>
      <c r="AY100" s="132">
        <f t="shared" si="64"/>
        <v>0</v>
      </c>
      <c r="AZ100" s="134"/>
      <c r="BA100" s="59" t="str">
        <f t="shared" si="52"/>
        <v/>
      </c>
      <c r="BB100" s="131"/>
      <c r="BC100" s="131"/>
      <c r="BD100" s="131"/>
      <c r="BE100" s="131"/>
      <c r="BF100" s="132">
        <f t="shared" si="65"/>
        <v>0</v>
      </c>
      <c r="BG100" s="134"/>
      <c r="BH100" s="59" t="str">
        <f t="shared" si="53"/>
        <v/>
      </c>
      <c r="BI100" s="131"/>
      <c r="BJ100" s="131"/>
      <c r="BK100" s="131"/>
      <c r="BL100" s="131"/>
      <c r="BM100" s="132">
        <f t="shared" si="66"/>
        <v>0</v>
      </c>
      <c r="BN100" s="91"/>
      <c r="BO100" s="59" t="str">
        <f t="shared" si="54"/>
        <v/>
      </c>
      <c r="BP100" s="131"/>
      <c r="BQ100" s="131"/>
      <c r="BR100" s="131"/>
      <c r="BS100" s="131"/>
      <c r="BT100" s="132">
        <f t="shared" si="67"/>
        <v>0</v>
      </c>
      <c r="BU100" s="134"/>
      <c r="BV100" s="59" t="str">
        <f t="shared" si="55"/>
        <v/>
      </c>
      <c r="BW100" s="131"/>
      <c r="BX100" s="131"/>
      <c r="BY100" s="131"/>
      <c r="BZ100" s="131"/>
      <c r="CA100" s="132">
        <f t="shared" si="68"/>
        <v>0</v>
      </c>
      <c r="CB100" s="134"/>
      <c r="CC100" s="59" t="str">
        <f t="shared" si="74"/>
        <v/>
      </c>
      <c r="CD100" s="131"/>
      <c r="CE100" s="131"/>
      <c r="CF100" s="131"/>
      <c r="CG100" s="131"/>
      <c r="CH100" s="132">
        <f t="shared" si="69"/>
        <v>0</v>
      </c>
      <c r="CI100" s="134"/>
      <c r="CJ100" s="59" t="str">
        <f t="shared" si="56"/>
        <v/>
      </c>
      <c r="CK100" s="131"/>
      <c r="CL100" s="131"/>
      <c r="CM100" s="131"/>
      <c r="CN100" s="131"/>
      <c r="CO100" s="132">
        <f t="shared" si="70"/>
        <v>0</v>
      </c>
      <c r="CP100" s="134"/>
      <c r="CQ100" s="59" t="str">
        <f t="shared" si="57"/>
        <v/>
      </c>
      <c r="CR100" s="131"/>
      <c r="CS100" s="131"/>
      <c r="CT100" s="131"/>
      <c r="CU100" s="131"/>
      <c r="CV100" s="132">
        <f t="shared" si="71"/>
        <v>0</v>
      </c>
      <c r="CW100" s="96"/>
    </row>
    <row r="101" spans="2:101" ht="31.5" customHeight="1" thickTop="1">
      <c r="C101" s="547" t="s">
        <v>74</v>
      </c>
      <c r="D101" s="548"/>
      <c r="E101" s="548"/>
      <c r="F101" s="549"/>
      <c r="G101" s="549"/>
      <c r="H101" s="549"/>
      <c r="I101" s="550"/>
      <c r="J101" s="547" t="s">
        <v>74</v>
      </c>
      <c r="K101" s="548"/>
      <c r="L101" s="548"/>
      <c r="M101" s="549"/>
      <c r="N101" s="549"/>
      <c r="O101" s="549"/>
      <c r="P101" s="550"/>
      <c r="Q101" s="547" t="s">
        <v>74</v>
      </c>
      <c r="R101" s="548"/>
      <c r="S101" s="548"/>
      <c r="T101" s="564"/>
      <c r="U101" s="564"/>
      <c r="V101" s="564"/>
      <c r="W101" s="565"/>
      <c r="X101" s="547" t="s">
        <v>74</v>
      </c>
      <c r="Y101" s="548"/>
      <c r="Z101" s="548"/>
      <c r="AA101" s="548"/>
      <c r="AB101" s="548"/>
      <c r="AC101" s="548"/>
      <c r="AD101" s="554"/>
      <c r="AE101" s="547" t="s">
        <v>74</v>
      </c>
      <c r="AF101" s="548"/>
      <c r="AG101" s="548"/>
      <c r="AH101" s="564"/>
      <c r="AI101" s="564"/>
      <c r="AJ101" s="564"/>
      <c r="AK101" s="565"/>
      <c r="AL101" s="547" t="s">
        <v>74</v>
      </c>
      <c r="AM101" s="548"/>
      <c r="AN101" s="548"/>
      <c r="AO101" s="548"/>
      <c r="AP101" s="548"/>
      <c r="AQ101" s="548"/>
      <c r="AR101" s="554"/>
      <c r="AS101" s="547" t="s">
        <v>74</v>
      </c>
      <c r="AT101" s="548"/>
      <c r="AU101" s="548"/>
      <c r="AV101" s="564"/>
      <c r="AW101" s="564"/>
      <c r="AX101" s="564"/>
      <c r="AY101" s="565"/>
      <c r="AZ101" s="547" t="s">
        <v>74</v>
      </c>
      <c r="BA101" s="548"/>
      <c r="BB101" s="548"/>
      <c r="BC101" s="548"/>
      <c r="BD101" s="548"/>
      <c r="BE101" s="548"/>
      <c r="BF101" s="554"/>
      <c r="BG101" s="573" t="s">
        <v>74</v>
      </c>
      <c r="BH101" s="574"/>
      <c r="BI101" s="574"/>
      <c r="BJ101" s="575"/>
      <c r="BK101" s="575"/>
      <c r="BL101" s="575"/>
      <c r="BM101" s="576"/>
      <c r="BN101" s="547" t="s">
        <v>74</v>
      </c>
      <c r="BO101" s="548"/>
      <c r="BP101" s="548"/>
      <c r="BQ101" s="548"/>
      <c r="BR101" s="548"/>
      <c r="BS101" s="548"/>
      <c r="BT101" s="554"/>
      <c r="BU101" s="547" t="s">
        <v>74</v>
      </c>
      <c r="BV101" s="548"/>
      <c r="BW101" s="548"/>
      <c r="BX101" s="564"/>
      <c r="BY101" s="564"/>
      <c r="BZ101" s="564"/>
      <c r="CA101" s="565"/>
      <c r="CB101" s="547" t="s">
        <v>74</v>
      </c>
      <c r="CC101" s="548"/>
      <c r="CD101" s="548"/>
      <c r="CE101" s="548"/>
      <c r="CF101" s="548"/>
      <c r="CG101" s="548"/>
      <c r="CH101" s="554"/>
      <c r="CI101" s="547" t="s">
        <v>74</v>
      </c>
      <c r="CJ101" s="548"/>
      <c r="CK101" s="548"/>
      <c r="CL101" s="564"/>
      <c r="CM101" s="564"/>
      <c r="CN101" s="564"/>
      <c r="CO101" s="565"/>
      <c r="CP101" s="547" t="s">
        <v>74</v>
      </c>
      <c r="CQ101" s="548"/>
      <c r="CR101" s="548"/>
      <c r="CS101" s="548"/>
      <c r="CT101" s="548"/>
      <c r="CU101" s="548"/>
      <c r="CV101" s="554"/>
      <c r="CW101" s="97"/>
    </row>
    <row r="102" spans="2:101" ht="15.75" thickBot="1">
      <c r="C102" s="563">
        <f>SUM(I7:I100)/SUM(E7:E100)</f>
        <v>6.17</v>
      </c>
      <c r="D102" s="563"/>
      <c r="E102" s="563"/>
      <c r="F102" s="563"/>
      <c r="G102" s="563"/>
      <c r="H102" s="563"/>
      <c r="I102" s="563"/>
      <c r="J102" s="563">
        <f>SUM(P7:P100)/SUM(L7:L100)</f>
        <v>6.1551724137931032</v>
      </c>
      <c r="K102" s="563"/>
      <c r="L102" s="563"/>
      <c r="M102" s="563"/>
      <c r="N102" s="563"/>
      <c r="O102" s="563"/>
      <c r="P102" s="563"/>
      <c r="Q102" s="563">
        <f>SUM(W7:W100)/SUM(S7:S100)</f>
        <v>6.8950000000000014</v>
      </c>
      <c r="R102" s="563"/>
      <c r="S102" s="563"/>
      <c r="T102" s="563"/>
      <c r="U102" s="563"/>
      <c r="V102" s="563"/>
      <c r="W102" s="563"/>
      <c r="X102" s="563">
        <f>SUM(AD7:AD100)/SUM(Z7:Z100)</f>
        <v>7.4763636363636374</v>
      </c>
      <c r="Y102" s="563"/>
      <c r="Z102" s="563"/>
      <c r="AA102" s="563"/>
      <c r="AB102" s="563"/>
      <c r="AC102" s="563"/>
      <c r="AD102" s="563"/>
      <c r="AE102" s="563">
        <f>SUM(AK7:AK100)/SUM(AG7:AG100)</f>
        <v>6.6242424242424249</v>
      </c>
      <c r="AF102" s="563"/>
      <c r="AG102" s="563"/>
      <c r="AH102" s="563"/>
      <c r="AI102" s="563"/>
      <c r="AJ102" s="563"/>
      <c r="AK102" s="563"/>
      <c r="AL102" s="563">
        <f>SUM(AR7:AR100)/SUM(AN7:AN100)</f>
        <v>7.2302325581395346</v>
      </c>
      <c r="AM102" s="563"/>
      <c r="AN102" s="563"/>
      <c r="AO102" s="563"/>
      <c r="AP102" s="563"/>
      <c r="AQ102" s="563"/>
      <c r="AR102" s="563"/>
      <c r="AS102" s="563">
        <f>SUM(AY7:AY100)/SUM(AU7:AU100)</f>
        <v>6.7456310679611624</v>
      </c>
      <c r="AT102" s="563"/>
      <c r="AU102" s="563"/>
      <c r="AV102" s="563"/>
      <c r="AW102" s="563"/>
      <c r="AX102" s="563"/>
      <c r="AY102" s="563"/>
      <c r="AZ102" s="563">
        <f>SUM(BF7:BF100)/SUM(BB7:BB100)</f>
        <v>6.9982300884955748</v>
      </c>
      <c r="BA102" s="563"/>
      <c r="BB102" s="563"/>
      <c r="BC102" s="563"/>
      <c r="BD102" s="563"/>
      <c r="BE102" s="563"/>
      <c r="BF102" s="563"/>
      <c r="BG102" s="563">
        <f>SUM(BM7:BM100)/SUM(BI7:BI100)</f>
        <v>6.677777777777778</v>
      </c>
      <c r="BH102" s="563"/>
      <c r="BI102" s="563"/>
      <c r="BJ102" s="563"/>
      <c r="BK102" s="563"/>
      <c r="BL102" s="563"/>
      <c r="BM102" s="563"/>
      <c r="BN102" s="551">
        <f>SUM(BT7:BT100)/SUM(BP7:BP100)</f>
        <v>8.9372549019607845</v>
      </c>
      <c r="BO102" s="552"/>
      <c r="BP102" s="552"/>
      <c r="BQ102" s="552"/>
      <c r="BR102" s="552"/>
      <c r="BS102" s="553"/>
      <c r="BT102" s="145"/>
      <c r="BU102" s="563">
        <f>SUM(CA7:CA100)/SUM(BW7:BW100)</f>
        <v>6.6785714285714288</v>
      </c>
      <c r="BV102" s="563"/>
      <c r="BW102" s="563"/>
      <c r="BX102" s="563"/>
      <c r="BY102" s="563"/>
      <c r="BZ102" s="563"/>
      <c r="CA102" s="563"/>
      <c r="CB102" s="563">
        <f>SUM(CH7:CH100)/SUM(CD7:CD100)</f>
        <v>6.4461538461538472</v>
      </c>
      <c r="CC102" s="563"/>
      <c r="CD102" s="563"/>
      <c r="CE102" s="563"/>
      <c r="CF102" s="563"/>
      <c r="CG102" s="563"/>
      <c r="CH102" s="563"/>
      <c r="CI102" s="563">
        <f>SUM(CO7:CO100)/SUM(CK7:CK100)</f>
        <v>7.7235294117647069</v>
      </c>
      <c r="CJ102" s="563"/>
      <c r="CK102" s="563"/>
      <c r="CL102" s="563"/>
      <c r="CM102" s="563"/>
      <c r="CN102" s="563"/>
      <c r="CO102" s="563"/>
      <c r="CP102" s="563">
        <f>SUM(CV7:CV100)/SUM(CR7:CR100)</f>
        <v>6.2581818181818187</v>
      </c>
      <c r="CQ102" s="563"/>
      <c r="CR102" s="563"/>
      <c r="CS102" s="563"/>
      <c r="CT102" s="563"/>
      <c r="CU102" s="563"/>
      <c r="CV102" s="563"/>
      <c r="CW102" s="96"/>
    </row>
    <row r="103" spans="2:101" ht="30.75" customHeight="1" thickTop="1" thickBot="1">
      <c r="C103" s="547" t="s">
        <v>75</v>
      </c>
      <c r="D103" s="548"/>
      <c r="E103" s="548"/>
      <c r="F103" s="549"/>
      <c r="G103" s="549"/>
      <c r="H103" s="549"/>
      <c r="I103" s="550"/>
      <c r="J103" s="547" t="s">
        <v>75</v>
      </c>
      <c r="K103" s="548"/>
      <c r="L103" s="548"/>
      <c r="M103" s="548"/>
      <c r="N103" s="548"/>
      <c r="O103" s="548"/>
      <c r="P103" s="554"/>
      <c r="Q103" s="547" t="s">
        <v>75</v>
      </c>
      <c r="R103" s="548"/>
      <c r="S103" s="548"/>
      <c r="T103" s="549"/>
      <c r="U103" s="549"/>
      <c r="V103" s="549"/>
      <c r="W103" s="550"/>
      <c r="X103" s="547" t="s">
        <v>75</v>
      </c>
      <c r="Y103" s="548"/>
      <c r="Z103" s="548"/>
      <c r="AA103" s="549"/>
      <c r="AB103" s="549"/>
      <c r="AC103" s="549"/>
      <c r="AD103" s="550"/>
      <c r="AE103" s="547" t="s">
        <v>75</v>
      </c>
      <c r="AF103" s="548"/>
      <c r="AG103" s="548"/>
      <c r="AH103" s="549"/>
      <c r="AI103" s="549"/>
      <c r="AJ103" s="549"/>
      <c r="AK103" s="550"/>
      <c r="AL103" s="547" t="s">
        <v>75</v>
      </c>
      <c r="AM103" s="548"/>
      <c r="AN103" s="548"/>
      <c r="AO103" s="549"/>
      <c r="AP103" s="549"/>
      <c r="AQ103" s="549"/>
      <c r="AR103" s="550"/>
      <c r="AS103" s="547" t="s">
        <v>75</v>
      </c>
      <c r="AT103" s="548"/>
      <c r="AU103" s="548"/>
      <c r="AV103" s="549"/>
      <c r="AW103" s="549"/>
      <c r="AX103" s="549"/>
      <c r="AY103" s="550"/>
      <c r="AZ103" s="547" t="s">
        <v>75</v>
      </c>
      <c r="BA103" s="548"/>
      <c r="BB103" s="548"/>
      <c r="BC103" s="549"/>
      <c r="BD103" s="549"/>
      <c r="BE103" s="549"/>
      <c r="BF103" s="550"/>
      <c r="BG103" s="547" t="s">
        <v>75</v>
      </c>
      <c r="BH103" s="548"/>
      <c r="BI103" s="548"/>
      <c r="BJ103" s="549"/>
      <c r="BK103" s="549"/>
      <c r="BL103" s="549"/>
      <c r="BM103" s="550"/>
      <c r="BN103" s="547" t="s">
        <v>75</v>
      </c>
      <c r="BO103" s="548"/>
      <c r="BP103" s="548"/>
      <c r="BQ103" s="549"/>
      <c r="BR103" s="549"/>
      <c r="BS103" s="549"/>
      <c r="BT103" s="550"/>
      <c r="BU103" s="547" t="s">
        <v>75</v>
      </c>
      <c r="BV103" s="548"/>
      <c r="BW103" s="548"/>
      <c r="BX103" s="549"/>
      <c r="BY103" s="549"/>
      <c r="BZ103" s="549"/>
      <c r="CA103" s="550"/>
      <c r="CB103" s="547" t="s">
        <v>75</v>
      </c>
      <c r="CC103" s="548"/>
      <c r="CD103" s="548"/>
      <c r="CE103" s="549"/>
      <c r="CF103" s="549"/>
      <c r="CG103" s="549"/>
      <c r="CH103" s="550"/>
      <c r="CI103" s="547" t="s">
        <v>75</v>
      </c>
      <c r="CJ103" s="548"/>
      <c r="CK103" s="548"/>
      <c r="CL103" s="549"/>
      <c r="CM103" s="549"/>
      <c r="CN103" s="549"/>
      <c r="CO103" s="550"/>
      <c r="CP103" s="555" t="s">
        <v>75</v>
      </c>
      <c r="CQ103" s="556"/>
      <c r="CR103" s="556"/>
      <c r="CS103" s="557"/>
      <c r="CT103" s="557"/>
      <c r="CU103" s="557"/>
      <c r="CV103" s="558"/>
      <c r="CW103" s="96"/>
    </row>
    <row r="104" spans="2:101" ht="16.5" thickTop="1" thickBot="1">
      <c r="C104" s="551">
        <f>7.75/C102</f>
        <v>1.2560777957860616</v>
      </c>
      <c r="D104" s="552"/>
      <c r="E104" s="552"/>
      <c r="F104" s="552"/>
      <c r="G104" s="552"/>
      <c r="H104" s="552"/>
      <c r="I104" s="553"/>
      <c r="J104" s="551">
        <f>7.75/J102</f>
        <v>1.2591036414565826</v>
      </c>
      <c r="K104" s="552"/>
      <c r="L104" s="552"/>
      <c r="M104" s="552"/>
      <c r="N104" s="552"/>
      <c r="O104" s="552"/>
      <c r="P104" s="553"/>
      <c r="Q104" s="551">
        <f>7.75/Q102</f>
        <v>1.1240029006526466</v>
      </c>
      <c r="R104" s="552"/>
      <c r="S104" s="552"/>
      <c r="T104" s="552"/>
      <c r="U104" s="552"/>
      <c r="V104" s="552"/>
      <c r="W104" s="553"/>
      <c r="X104" s="551">
        <f>7.75/X102</f>
        <v>1.0366001945525289</v>
      </c>
      <c r="Y104" s="552"/>
      <c r="Z104" s="552"/>
      <c r="AA104" s="552"/>
      <c r="AB104" s="552"/>
      <c r="AC104" s="552"/>
      <c r="AD104" s="553"/>
      <c r="AE104" s="551">
        <f>7.75/AE102</f>
        <v>1.1699451052150045</v>
      </c>
      <c r="AF104" s="552"/>
      <c r="AG104" s="552"/>
      <c r="AH104" s="552"/>
      <c r="AI104" s="552"/>
      <c r="AJ104" s="552"/>
      <c r="AK104" s="553"/>
      <c r="AL104" s="551">
        <f>7.75/AL102</f>
        <v>1.071888066902541</v>
      </c>
      <c r="AM104" s="552"/>
      <c r="AN104" s="552"/>
      <c r="AO104" s="552"/>
      <c r="AP104" s="552"/>
      <c r="AQ104" s="552"/>
      <c r="AR104" s="553"/>
      <c r="AS104" s="551">
        <f>7.75/AS102</f>
        <v>1.148891767415084</v>
      </c>
      <c r="AT104" s="552"/>
      <c r="AU104" s="552"/>
      <c r="AV104" s="552"/>
      <c r="AW104" s="552"/>
      <c r="AX104" s="552"/>
      <c r="AY104" s="553"/>
      <c r="AZ104" s="551">
        <f>7.75/AZ102</f>
        <v>1.1074228629236218</v>
      </c>
      <c r="BA104" s="552"/>
      <c r="BB104" s="552"/>
      <c r="BC104" s="552"/>
      <c r="BD104" s="552"/>
      <c r="BE104" s="552"/>
      <c r="BF104" s="553"/>
      <c r="BG104" s="551">
        <f>7.75/BG102</f>
        <v>1.1605657237936771</v>
      </c>
      <c r="BH104" s="552"/>
      <c r="BI104" s="552"/>
      <c r="BJ104" s="552"/>
      <c r="BK104" s="552"/>
      <c r="BL104" s="552"/>
      <c r="BM104" s="553"/>
      <c r="BN104" s="551">
        <f>7.75/BN102</f>
        <v>0.86715664765247913</v>
      </c>
      <c r="BO104" s="552"/>
      <c r="BP104" s="552"/>
      <c r="BQ104" s="552"/>
      <c r="BR104" s="552"/>
      <c r="BS104" s="552"/>
      <c r="BT104" s="553"/>
      <c r="BU104" s="551">
        <f>7.75/BU102</f>
        <v>1.160427807486631</v>
      </c>
      <c r="BV104" s="552"/>
      <c r="BW104" s="552"/>
      <c r="BX104" s="552"/>
      <c r="BY104" s="552"/>
      <c r="BZ104" s="552"/>
      <c r="CA104" s="553"/>
      <c r="CB104" s="551">
        <f>7.75/CB102</f>
        <v>1.2022673031026252</v>
      </c>
      <c r="CC104" s="552"/>
      <c r="CD104" s="552"/>
      <c r="CE104" s="552"/>
      <c r="CF104" s="552"/>
      <c r="CG104" s="552"/>
      <c r="CH104" s="553"/>
      <c r="CI104" s="551">
        <f>7.75/CI102</f>
        <v>1.0034272658035033</v>
      </c>
      <c r="CJ104" s="552"/>
      <c r="CK104" s="552"/>
      <c r="CL104" s="552"/>
      <c r="CM104" s="552"/>
      <c r="CN104" s="552"/>
      <c r="CO104" s="553"/>
      <c r="CP104" s="559">
        <f>7.75/CP102</f>
        <v>1.238378849506101</v>
      </c>
      <c r="CQ104" s="560"/>
      <c r="CR104" s="560"/>
      <c r="CS104" s="561"/>
      <c r="CT104" s="561"/>
      <c r="CU104" s="561"/>
      <c r="CV104" s="562"/>
      <c r="CW104" s="96"/>
    </row>
    <row r="105" spans="2:101" ht="15.75" thickTop="1"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</row>
    <row r="106" spans="2:101"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</row>
    <row r="107" spans="2:101"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</row>
    <row r="108" spans="2:101"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</row>
    <row r="109" spans="2:101"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</row>
    <row r="110" spans="2:101"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</row>
    <row r="111" spans="2:101"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</row>
    <row r="112" spans="2:101"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</row>
    <row r="113" spans="3:99"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</row>
    <row r="114" spans="3:99"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</row>
    <row r="115" spans="3:99"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99"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</row>
    <row r="117" spans="3:99"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</row>
    <row r="118" spans="3:99"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</row>
    <row r="119" spans="3:99"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</row>
    <row r="120" spans="3:99"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</row>
    <row r="121" spans="3:99"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</row>
    <row r="122" spans="3:99"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</row>
    <row r="123" spans="3:99"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</row>
    <row r="124" spans="3:99"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</row>
    <row r="125" spans="3:99"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</row>
    <row r="126" spans="3:99"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</row>
    <row r="127" spans="3:99"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</row>
    <row r="128" spans="3:99"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</row>
    <row r="129" spans="3:99"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</row>
    <row r="130" spans="3:99"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</row>
    <row r="131" spans="3:99"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</row>
    <row r="132" spans="3:99"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</row>
    <row r="133" spans="3:99"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</row>
    <row r="134" spans="3:99"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</row>
    <row r="135" spans="3:99"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</row>
    <row r="136" spans="3:99"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</row>
    <row r="137" spans="3:99"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</row>
    <row r="138" spans="3:99"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</row>
    <row r="139" spans="3:99"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</row>
    <row r="140" spans="3:99"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</row>
    <row r="141" spans="3:99"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</row>
    <row r="142" spans="3:99"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</row>
    <row r="143" spans="3:99"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</row>
    <row r="144" spans="3:99"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</row>
    <row r="145" spans="3:99"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</row>
    <row r="146" spans="3:99"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</row>
    <row r="147" spans="3:99"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</row>
    <row r="148" spans="3:99"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</row>
    <row r="149" spans="3:99"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</row>
    <row r="150" spans="3:99"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</row>
    <row r="151" spans="3:99"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</row>
    <row r="152" spans="3:99"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</row>
    <row r="153" spans="3:99"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</row>
    <row r="154" spans="3:99"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</row>
    <row r="155" spans="3:99"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</row>
    <row r="156" spans="3:99"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</row>
    <row r="157" spans="3:99"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</row>
    <row r="158" spans="3:99"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</row>
    <row r="159" spans="3:99"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</row>
    <row r="160" spans="3:99"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</row>
    <row r="161" spans="3:99"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</row>
    <row r="162" spans="3:99"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</row>
    <row r="163" spans="3:99"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</row>
    <row r="164" spans="3:99"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</row>
    <row r="165" spans="3:99"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</row>
    <row r="166" spans="3:99"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</row>
    <row r="167" spans="3:99"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</row>
    <row r="168" spans="3:99"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</row>
    <row r="169" spans="3:99"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</row>
    <row r="170" spans="3:99"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</row>
    <row r="171" spans="3:99"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</row>
    <row r="172" spans="3:99"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</row>
    <row r="173" spans="3:99"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</row>
    <row r="174" spans="3:99"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</row>
    <row r="175" spans="3:99"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</row>
    <row r="176" spans="3:99"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</row>
    <row r="177" spans="3:99"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</row>
    <row r="178" spans="3:99"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</row>
    <row r="179" spans="3:99"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</row>
    <row r="180" spans="3:99"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</row>
    <row r="181" spans="3:99"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</row>
    <row r="182" spans="3:99"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</row>
    <row r="183" spans="3:99"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</row>
    <row r="184" spans="3:99"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</row>
    <row r="185" spans="3:99"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</row>
    <row r="186" spans="3:99"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</row>
    <row r="187" spans="3:99"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</row>
    <row r="188" spans="3:99"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</row>
    <row r="189" spans="3:99"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</row>
    <row r="190" spans="3:99"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</row>
    <row r="191" spans="3:99"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</row>
    <row r="192" spans="3:99"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</row>
    <row r="193" spans="3:99"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</row>
    <row r="194" spans="3:99"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</row>
    <row r="195" spans="3:99"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</row>
    <row r="196" spans="3:99"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</row>
    <row r="197" spans="3:99"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</row>
    <row r="198" spans="3:99"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</row>
    <row r="199" spans="3:99"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</row>
    <row r="200" spans="3:99"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</row>
    <row r="201" spans="3:99"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</row>
    <row r="202" spans="3:99"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</row>
    <row r="203" spans="3:99"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</row>
    <row r="204" spans="3:99"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</row>
    <row r="205" spans="3:99"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</row>
    <row r="206" spans="3:99"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</row>
    <row r="207" spans="3:99"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</row>
    <row r="208" spans="3:99"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</row>
    <row r="209" spans="3:99"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</row>
    <row r="210" spans="3:99"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</row>
    <row r="211" spans="3:99"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</row>
    <row r="212" spans="3:99"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</row>
    <row r="213" spans="3:99"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</row>
    <row r="214" spans="3:99"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</row>
    <row r="215" spans="3:99"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</row>
    <row r="216" spans="3:99"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</row>
    <row r="217" spans="3:99"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</row>
    <row r="218" spans="3:99"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</row>
    <row r="219" spans="3:99"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</row>
    <row r="220" spans="3:99"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</row>
    <row r="221" spans="3:99"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</row>
    <row r="222" spans="3:99"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</row>
    <row r="223" spans="3:99"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</row>
    <row r="224" spans="3:99"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</row>
    <row r="225" spans="3:99"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</row>
    <row r="226" spans="3:99"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</row>
    <row r="227" spans="3:99"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</row>
    <row r="228" spans="3:99"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</row>
    <row r="229" spans="3:99"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</row>
    <row r="230" spans="3:99"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</row>
    <row r="231" spans="3:99"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</row>
    <row r="232" spans="3:99"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</row>
    <row r="233" spans="3:99"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</row>
    <row r="234" spans="3:99"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</row>
    <row r="235" spans="3:99"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</row>
    <row r="236" spans="3:99"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</row>
    <row r="237" spans="3:99"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</row>
    <row r="238" spans="3:99"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</row>
    <row r="239" spans="3:99"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</row>
    <row r="240" spans="3:99"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</row>
    <row r="241" spans="3:99"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</row>
    <row r="242" spans="3:99"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</row>
    <row r="243" spans="3:99"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</row>
    <row r="244" spans="3:99"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</row>
    <row r="245" spans="3:99"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</row>
    <row r="246" spans="3:99"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</row>
    <row r="247" spans="3:99"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</row>
    <row r="248" spans="3:99"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</row>
    <row r="249" spans="3:99"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</row>
    <row r="250" spans="3:99"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</row>
    <row r="251" spans="3:99"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</row>
    <row r="252" spans="3:99"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</row>
    <row r="253" spans="3:99"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</row>
    <row r="254" spans="3:99"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</row>
    <row r="255" spans="3:99"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</row>
    <row r="256" spans="3:99"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</row>
    <row r="257" spans="3:99"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</row>
    <row r="258" spans="3:99"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</row>
    <row r="259" spans="3:99"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</row>
    <row r="260" spans="3:99"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</row>
    <row r="261" spans="3:99"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</row>
    <row r="262" spans="3:99"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</row>
    <row r="263" spans="3:99"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</row>
    <row r="264" spans="3:99"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</row>
    <row r="265" spans="3:99"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</row>
    <row r="266" spans="3:99"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</row>
    <row r="267" spans="3:99"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</row>
    <row r="268" spans="3:99"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</row>
    <row r="269" spans="3:99"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</row>
    <row r="270" spans="3:99"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</row>
    <row r="271" spans="3:99"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</row>
    <row r="272" spans="3:99"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</row>
    <row r="273" spans="3:99"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</row>
    <row r="274" spans="3:99"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</row>
    <row r="275" spans="3:99"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</row>
    <row r="276" spans="3:99"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</row>
    <row r="277" spans="3:99"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</row>
    <row r="278" spans="3:99"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</row>
    <row r="279" spans="3:99"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</row>
    <row r="280" spans="3:99"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</row>
    <row r="281" spans="3:99"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</row>
    <row r="282" spans="3:99"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</row>
    <row r="283" spans="3:99"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</row>
    <row r="284" spans="3:99"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</row>
    <row r="285" spans="3:99"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</row>
    <row r="286" spans="3:99"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</row>
    <row r="287" spans="3:99"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</row>
    <row r="288" spans="3:99"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</row>
    <row r="289" spans="3:99"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</row>
    <row r="290" spans="3:99"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</row>
    <row r="291" spans="3:99"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</row>
    <row r="292" spans="3:99"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</row>
    <row r="293" spans="3:99"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</row>
    <row r="294" spans="3:99"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</row>
    <row r="295" spans="3:99"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</row>
    <row r="296" spans="3:99"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</row>
    <row r="297" spans="3:99"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</row>
    <row r="298" spans="3:99"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</row>
    <row r="299" spans="3:99"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</row>
    <row r="300" spans="3:99"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</row>
    <row r="301" spans="3:99"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</row>
    <row r="302" spans="3:99"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</row>
    <row r="303" spans="3:99"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</row>
    <row r="304" spans="3:99"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</row>
    <row r="305" spans="3:99"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</row>
    <row r="306" spans="3:99"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</row>
    <row r="307" spans="3:99"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</row>
    <row r="308" spans="3:99"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</row>
    <row r="309" spans="3:99"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</row>
    <row r="310" spans="3:99"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</row>
    <row r="311" spans="3:99"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</row>
    <row r="312" spans="3:99"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</row>
    <row r="313" spans="3:99"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</row>
    <row r="314" spans="3:99"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</row>
    <row r="315" spans="3:99"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</row>
    <row r="316" spans="3:99"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</row>
    <row r="317" spans="3:99"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</row>
    <row r="318" spans="3:99"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</row>
    <row r="319" spans="3:99"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</row>
    <row r="320" spans="3:99"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</row>
    <row r="321" spans="3:99"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</row>
    <row r="322" spans="3:99"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</row>
    <row r="323" spans="3:99"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</row>
    <row r="324" spans="3:99"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</row>
    <row r="325" spans="3:99"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</row>
    <row r="326" spans="3:99"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</row>
    <row r="327" spans="3:99"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</row>
    <row r="328" spans="3:99"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</row>
    <row r="329" spans="3:99"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</row>
    <row r="330" spans="3:99"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</row>
    <row r="331" spans="3:99"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</row>
    <row r="332" spans="3:99"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</row>
    <row r="333" spans="3:99"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</row>
    <row r="334" spans="3:99"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</row>
    <row r="335" spans="3:99"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</row>
    <row r="336" spans="3:99"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</row>
    <row r="337" spans="3:99"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</row>
    <row r="338" spans="3:99"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</row>
    <row r="339" spans="3:99"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</row>
    <row r="340" spans="3:99"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</row>
    <row r="341" spans="3:99"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</row>
    <row r="342" spans="3:99"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</row>
    <row r="343" spans="3:99"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</row>
    <row r="344" spans="3:99"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</row>
    <row r="345" spans="3:99"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</row>
    <row r="346" spans="3:99"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</row>
    <row r="347" spans="3:99"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</row>
    <row r="348" spans="3:99"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</row>
    <row r="349" spans="3:99"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</row>
    <row r="350" spans="3:99"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</row>
    <row r="351" spans="3:99"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</row>
    <row r="352" spans="3:99"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</row>
    <row r="353" spans="3:99"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</row>
    <row r="354" spans="3:99"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</row>
    <row r="355" spans="3:99"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</row>
    <row r="356" spans="3:99"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</row>
    <row r="357" spans="3:99"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</row>
    <row r="358" spans="3:99"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</row>
    <row r="359" spans="3:99"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</row>
    <row r="360" spans="3:99"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</row>
    <row r="361" spans="3:99"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</row>
    <row r="362" spans="3:99"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</row>
    <row r="363" spans="3:99"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</row>
    <row r="364" spans="3:99"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</row>
    <row r="365" spans="3:99"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</row>
    <row r="366" spans="3:99"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</row>
    <row r="367" spans="3:99"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</row>
    <row r="368" spans="3:99"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</row>
    <row r="369" spans="3:99"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</row>
    <row r="370" spans="3:99"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</row>
    <row r="371" spans="3:99"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</row>
    <row r="372" spans="3:99"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</row>
    <row r="373" spans="3:99"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</row>
    <row r="374" spans="3:99"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</row>
    <row r="375" spans="3:99"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</row>
    <row r="376" spans="3:99"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</row>
    <row r="377" spans="3:99"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  <c r="CM377" s="93"/>
      <c r="CN377" s="93"/>
      <c r="CO377" s="93"/>
      <c r="CP377" s="93"/>
      <c r="CQ377" s="93"/>
      <c r="CR377" s="93"/>
      <c r="CS377" s="93"/>
      <c r="CT377" s="93"/>
      <c r="CU377" s="93"/>
    </row>
    <row r="378" spans="3:99"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  <c r="CM378" s="93"/>
      <c r="CN378" s="93"/>
      <c r="CO378" s="93"/>
      <c r="CP378" s="93"/>
      <c r="CQ378" s="93"/>
      <c r="CR378" s="93"/>
      <c r="CS378" s="93"/>
      <c r="CT378" s="93"/>
      <c r="CU378" s="93"/>
    </row>
    <row r="379" spans="3:99"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</row>
    <row r="380" spans="3:99"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</row>
    <row r="381" spans="3:99"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</row>
    <row r="382" spans="3:99"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</row>
    <row r="383" spans="3:99"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</row>
    <row r="384" spans="3:99"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</row>
    <row r="385" spans="3:99"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</row>
    <row r="386" spans="3:99"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</row>
    <row r="387" spans="3:99"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</row>
    <row r="388" spans="3:99"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</row>
    <row r="389" spans="3:99"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</row>
    <row r="390" spans="3:99"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</row>
    <row r="391" spans="3:99"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</row>
    <row r="392" spans="3:99"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</row>
    <row r="393" spans="3:99"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</row>
    <row r="394" spans="3:99"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</row>
    <row r="395" spans="3:99"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</row>
    <row r="396" spans="3:99"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</row>
    <row r="397" spans="3:99"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</row>
    <row r="398" spans="3:99"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</row>
    <row r="399" spans="3:99"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</row>
    <row r="400" spans="3:99"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</row>
    <row r="401" spans="3:99"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</row>
    <row r="402" spans="3:99"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</row>
    <row r="403" spans="3:99"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</row>
    <row r="404" spans="3:99"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</row>
    <row r="405" spans="3:99"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</row>
    <row r="406" spans="3:99"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</row>
    <row r="407" spans="3:99"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</row>
    <row r="408" spans="3:99"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</row>
    <row r="409" spans="3:99"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</row>
    <row r="410" spans="3:99"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</row>
    <row r="411" spans="3:99"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</row>
    <row r="412" spans="3:99"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</row>
    <row r="413" spans="3:99"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</row>
    <row r="414" spans="3:99"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</row>
    <row r="415" spans="3:99"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</row>
    <row r="416" spans="3:99"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</row>
    <row r="417" spans="3:99"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</row>
    <row r="418" spans="3:99"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</row>
    <row r="419" spans="3:99"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</row>
    <row r="420" spans="3:99"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</row>
    <row r="421" spans="3:99"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</row>
    <row r="422" spans="3:99"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</row>
    <row r="423" spans="3:99"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</row>
    <row r="424" spans="3:99"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</row>
    <row r="425" spans="3:99"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</row>
    <row r="426" spans="3:99"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</row>
    <row r="427" spans="3:99"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</row>
    <row r="428" spans="3:99"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</row>
    <row r="429" spans="3:99"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</row>
    <row r="430" spans="3:99"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</row>
    <row r="431" spans="3:99"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</row>
    <row r="432" spans="3:99"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</row>
    <row r="433" spans="3:99"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</row>
    <row r="434" spans="3:99"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</row>
    <row r="435" spans="3:99"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</row>
    <row r="436" spans="3:99"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</row>
    <row r="437" spans="3:99"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</row>
    <row r="438" spans="3:99"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</row>
    <row r="439" spans="3:99"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</row>
    <row r="440" spans="3:99"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</row>
    <row r="441" spans="3:99"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</row>
    <row r="442" spans="3:99"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</row>
    <row r="443" spans="3:99"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</row>
    <row r="444" spans="3:99"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</row>
    <row r="445" spans="3:99"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</row>
    <row r="446" spans="3:99"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</row>
    <row r="447" spans="3:99"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</row>
    <row r="448" spans="3:99"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</row>
    <row r="449" spans="3:99"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</row>
    <row r="450" spans="3:99"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</row>
    <row r="451" spans="3:99"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</row>
    <row r="452" spans="3:99"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</row>
    <row r="453" spans="3:99"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</row>
    <row r="454" spans="3:99"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</row>
    <row r="455" spans="3:99"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</row>
    <row r="456" spans="3:99"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</row>
    <row r="457" spans="3:99"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</row>
    <row r="458" spans="3:99"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</row>
    <row r="459" spans="3:99"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</row>
    <row r="460" spans="3:99"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</row>
    <row r="461" spans="3:99"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</row>
    <row r="462" spans="3:99"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</row>
    <row r="463" spans="3:99"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</row>
    <row r="464" spans="3:99"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</row>
    <row r="465" spans="3:99"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</row>
    <row r="466" spans="3:99"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</row>
    <row r="467" spans="3:99"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</row>
    <row r="468" spans="3:99"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</row>
    <row r="469" spans="3:99"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</row>
    <row r="470" spans="3:99"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</row>
    <row r="471" spans="3:99"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</row>
    <row r="472" spans="3:99"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</row>
    <row r="473" spans="3:99"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</row>
    <row r="474" spans="3:99"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</row>
    <row r="475" spans="3:99"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</row>
    <row r="476" spans="3:99"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</row>
    <row r="477" spans="3:99"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</row>
    <row r="478" spans="3:99"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</row>
    <row r="479" spans="3:99"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</row>
    <row r="480" spans="3:99"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</row>
    <row r="481" spans="3:99"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</row>
    <row r="482" spans="3:99"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</row>
    <row r="483" spans="3:99"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</row>
    <row r="484" spans="3:99"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</row>
    <row r="485" spans="3:99"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</row>
    <row r="486" spans="3:99"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</row>
    <row r="487" spans="3:99"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</row>
    <row r="488" spans="3:99"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</row>
    <row r="489" spans="3:99"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</row>
    <row r="490" spans="3:99"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</row>
    <row r="491" spans="3:99"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</row>
    <row r="492" spans="3:99"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</row>
    <row r="493" spans="3:99"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</row>
    <row r="494" spans="3:99"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</row>
    <row r="495" spans="3:99"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</row>
    <row r="496" spans="3:99"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</row>
    <row r="497" spans="3:99"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</row>
    <row r="498" spans="3:99"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</row>
    <row r="499" spans="3:99"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</row>
    <row r="500" spans="3:99"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</row>
  </sheetData>
  <mergeCells count="71">
    <mergeCell ref="AS5:AY5"/>
    <mergeCell ref="AZ5:BF5"/>
    <mergeCell ref="BG5:BM5"/>
    <mergeCell ref="CI102:CO102"/>
    <mergeCell ref="CP102:CV102"/>
    <mergeCell ref="AS102:AY102"/>
    <mergeCell ref="AZ102:BF102"/>
    <mergeCell ref="BG102:BM102"/>
    <mergeCell ref="BU102:CA102"/>
    <mergeCell ref="CB102:CH102"/>
    <mergeCell ref="AS101:AY101"/>
    <mergeCell ref="BG101:BM101"/>
    <mergeCell ref="BU101:CA101"/>
    <mergeCell ref="CI101:CO101"/>
    <mergeCell ref="BN5:BT5"/>
    <mergeCell ref="BU5:CA5"/>
    <mergeCell ref="J5:P5"/>
    <mergeCell ref="Q5:W5"/>
    <mergeCell ref="X5:AD5"/>
    <mergeCell ref="AE5:AK5"/>
    <mergeCell ref="AL5:AR5"/>
    <mergeCell ref="G2:H2"/>
    <mergeCell ref="C101:I101"/>
    <mergeCell ref="C103:I103"/>
    <mergeCell ref="C104:I104"/>
    <mergeCell ref="C5:I5"/>
    <mergeCell ref="C102:I102"/>
    <mergeCell ref="CB5:CH5"/>
    <mergeCell ref="CI5:CO5"/>
    <mergeCell ref="CP5:CV5"/>
    <mergeCell ref="J104:P104"/>
    <mergeCell ref="Q103:W103"/>
    <mergeCell ref="Q101:W101"/>
    <mergeCell ref="Q104:W104"/>
    <mergeCell ref="X101:AD101"/>
    <mergeCell ref="X103:AD103"/>
    <mergeCell ref="X104:AD104"/>
    <mergeCell ref="Q102:W102"/>
    <mergeCell ref="X102:AD102"/>
    <mergeCell ref="J102:P102"/>
    <mergeCell ref="J101:P101"/>
    <mergeCell ref="J103:P103"/>
    <mergeCell ref="AE103:AK103"/>
    <mergeCell ref="AE104:AK104"/>
    <mergeCell ref="AL101:AR101"/>
    <mergeCell ref="AL103:AR103"/>
    <mergeCell ref="AL104:AR104"/>
    <mergeCell ref="AE102:AK102"/>
    <mergeCell ref="AL102:AR102"/>
    <mergeCell ref="AE101:AK101"/>
    <mergeCell ref="AS103:AY103"/>
    <mergeCell ref="AS104:AY104"/>
    <mergeCell ref="AZ101:BF101"/>
    <mergeCell ref="AZ103:BF103"/>
    <mergeCell ref="AZ104:BF104"/>
    <mergeCell ref="BG103:BM103"/>
    <mergeCell ref="BG104:BM104"/>
    <mergeCell ref="BN101:BT101"/>
    <mergeCell ref="BN103:BT103"/>
    <mergeCell ref="BN104:BT104"/>
    <mergeCell ref="BN102:BS102"/>
    <mergeCell ref="BU103:CA103"/>
    <mergeCell ref="BU104:CA104"/>
    <mergeCell ref="CB101:CH101"/>
    <mergeCell ref="CB103:CH103"/>
    <mergeCell ref="CB104:CH104"/>
    <mergeCell ref="CI103:CO103"/>
    <mergeCell ref="CI104:CO104"/>
    <mergeCell ref="CP101:CV101"/>
    <mergeCell ref="CP103:CV103"/>
    <mergeCell ref="CP104:CV10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DI500"/>
  <sheetViews>
    <sheetView topLeftCell="AZ3" zoomScale="60" zoomScaleNormal="60" workbookViewId="0">
      <selection activeCell="CI7" sqref="CI7:CN25"/>
    </sheetView>
  </sheetViews>
  <sheetFormatPr defaultRowHeight="15"/>
  <cols>
    <col min="2" max="2" width="11.85546875" customWidth="1"/>
    <col min="3" max="8" width="6.28515625" customWidth="1"/>
    <col min="9" max="9" width="6.28515625" hidden="1" customWidth="1"/>
    <col min="10" max="15" width="6.28515625" customWidth="1"/>
    <col min="16" max="16" width="6.28515625" hidden="1" customWidth="1"/>
    <col min="17" max="22" width="6.28515625" customWidth="1"/>
    <col min="23" max="23" width="6.28515625" hidden="1" customWidth="1"/>
    <col min="24" max="29" width="6.28515625" customWidth="1"/>
    <col min="30" max="30" width="6.28515625" hidden="1" customWidth="1"/>
    <col min="31" max="36" width="6.28515625" customWidth="1"/>
    <col min="37" max="37" width="6.28515625" hidden="1" customWidth="1"/>
    <col min="38" max="43" width="6.28515625" customWidth="1"/>
    <col min="44" max="44" width="6.28515625" hidden="1" customWidth="1"/>
    <col min="45" max="50" width="6.28515625" customWidth="1"/>
    <col min="51" max="51" width="6.28515625" hidden="1" customWidth="1"/>
    <col min="52" max="57" width="6.28515625" customWidth="1"/>
    <col min="58" max="58" width="6.28515625" hidden="1" customWidth="1"/>
    <col min="59" max="64" width="6.28515625" customWidth="1"/>
    <col min="65" max="65" width="6.28515625" hidden="1" customWidth="1"/>
    <col min="66" max="71" width="6.28515625" customWidth="1"/>
    <col min="72" max="72" width="6.28515625" hidden="1" customWidth="1"/>
    <col min="73" max="78" width="6.28515625" customWidth="1"/>
    <col min="79" max="79" width="6.28515625" hidden="1" customWidth="1"/>
    <col min="80" max="85" width="6.28515625" customWidth="1"/>
    <col min="86" max="86" width="6.28515625" hidden="1" customWidth="1"/>
    <col min="87" max="92" width="6.28515625" customWidth="1"/>
    <col min="93" max="93" width="6.28515625" hidden="1" customWidth="1"/>
    <col min="94" max="99" width="6.28515625" customWidth="1"/>
    <col min="100" max="100" width="6.28515625" hidden="1" customWidth="1"/>
    <col min="101" max="101" width="6.28515625" customWidth="1"/>
  </cols>
  <sheetData>
    <row r="2" spans="1:113">
      <c r="A2" t="s">
        <v>76</v>
      </c>
      <c r="B2" t="s">
        <v>77</v>
      </c>
      <c r="G2" s="572" t="s">
        <v>83</v>
      </c>
      <c r="H2" s="572"/>
      <c r="J2" s="128" t="s">
        <v>84</v>
      </c>
      <c r="L2" s="128" t="s">
        <v>85</v>
      </c>
      <c r="M2" s="128"/>
      <c r="N2" s="128" t="s">
        <v>86</v>
      </c>
      <c r="O2" s="128"/>
      <c r="Q2" s="128" t="s">
        <v>87</v>
      </c>
      <c r="R2" s="128"/>
      <c r="S2" s="128" t="s">
        <v>88</v>
      </c>
      <c r="T2" s="128"/>
      <c r="V2" s="128"/>
      <c r="W2" s="128" t="s">
        <v>87</v>
      </c>
      <c r="X2" s="128"/>
      <c r="Y2" s="128"/>
      <c r="Z2" s="128"/>
      <c r="CW2" s="572" t="s">
        <v>83</v>
      </c>
      <c r="CX2" s="572"/>
      <c r="CZ2" s="128" t="s">
        <v>84</v>
      </c>
      <c r="DB2" s="128" t="s">
        <v>85</v>
      </c>
      <c r="DC2" s="128"/>
      <c r="DD2" s="128" t="s">
        <v>86</v>
      </c>
      <c r="DE2" s="128"/>
      <c r="DG2" s="128" t="s">
        <v>87</v>
      </c>
      <c r="DH2" s="128"/>
      <c r="DI2" s="128" t="s">
        <v>88</v>
      </c>
    </row>
    <row r="3" spans="1:113">
      <c r="A3" t="s">
        <v>52</v>
      </c>
      <c r="B3" s="98">
        <v>39579</v>
      </c>
      <c r="G3" t="s">
        <v>89</v>
      </c>
      <c r="J3" s="129" t="s">
        <v>90</v>
      </c>
      <c r="L3" s="129" t="s">
        <v>102</v>
      </c>
      <c r="M3" s="129"/>
      <c r="N3" s="129" t="s">
        <v>94</v>
      </c>
      <c r="O3" s="129"/>
      <c r="Q3" s="129" t="s">
        <v>104</v>
      </c>
      <c r="CW3" t="s">
        <v>89</v>
      </c>
      <c r="CZ3" s="129" t="s">
        <v>90</v>
      </c>
      <c r="DB3" s="129" t="s">
        <v>102</v>
      </c>
      <c r="DC3" s="129"/>
      <c r="DD3" s="129" t="s">
        <v>94</v>
      </c>
      <c r="DE3" s="129"/>
      <c r="DG3" s="129" t="s">
        <v>104</v>
      </c>
    </row>
    <row r="4" spans="1:113" ht="15.75" thickBot="1">
      <c r="G4" t="s">
        <v>101</v>
      </c>
      <c r="J4" s="129" t="s">
        <v>103</v>
      </c>
      <c r="L4" s="129" t="s">
        <v>105</v>
      </c>
      <c r="M4" s="129"/>
      <c r="N4" s="129" t="s">
        <v>106</v>
      </c>
      <c r="O4" s="129"/>
      <c r="Q4" s="129" t="s">
        <v>107</v>
      </c>
      <c r="R4" s="129"/>
      <c r="V4" s="129"/>
      <c r="W4" s="129"/>
      <c r="X4" s="129"/>
      <c r="Y4" s="129"/>
      <c r="Z4" s="129"/>
      <c r="CW4" t="s">
        <v>101</v>
      </c>
      <c r="CZ4" s="129" t="s">
        <v>103</v>
      </c>
      <c r="DB4" s="129" t="s">
        <v>105</v>
      </c>
      <c r="DC4" s="129"/>
      <c r="DD4" s="129" t="s">
        <v>106</v>
      </c>
      <c r="DE4" s="129"/>
      <c r="DG4" s="129" t="s">
        <v>107</v>
      </c>
      <c r="DH4" s="129"/>
    </row>
    <row r="5" spans="1:113" ht="16.5" thickTop="1" thickBot="1">
      <c r="B5" t="s">
        <v>73</v>
      </c>
      <c r="C5" s="566">
        <v>0.29166666666666669</v>
      </c>
      <c r="D5" s="567"/>
      <c r="E5" s="568"/>
      <c r="F5" s="568"/>
      <c r="G5" s="568"/>
      <c r="H5" s="568"/>
      <c r="I5" s="569"/>
      <c r="J5" s="566">
        <v>0.33333333333333298</v>
      </c>
      <c r="K5" s="567"/>
      <c r="L5" s="568"/>
      <c r="M5" s="568"/>
      <c r="N5" s="568"/>
      <c r="O5" s="568"/>
      <c r="P5" s="569"/>
      <c r="Q5" s="566">
        <v>0.375</v>
      </c>
      <c r="R5" s="567"/>
      <c r="S5" s="568"/>
      <c r="T5" s="568"/>
      <c r="U5" s="568"/>
      <c r="V5" s="568"/>
      <c r="W5" s="569"/>
      <c r="X5" s="566">
        <v>0.41666666666666702</v>
      </c>
      <c r="Y5" s="567"/>
      <c r="Z5" s="568"/>
      <c r="AA5" s="568"/>
      <c r="AB5" s="568"/>
      <c r="AC5" s="568"/>
      <c r="AD5" s="569"/>
      <c r="AE5" s="566">
        <v>0.45833333333333298</v>
      </c>
      <c r="AF5" s="567"/>
      <c r="AG5" s="568"/>
      <c r="AH5" s="568"/>
      <c r="AI5" s="568"/>
      <c r="AJ5" s="568"/>
      <c r="AK5" s="569"/>
      <c r="AL5" s="566">
        <v>0.5</v>
      </c>
      <c r="AM5" s="567"/>
      <c r="AN5" s="568"/>
      <c r="AO5" s="568"/>
      <c r="AP5" s="568"/>
      <c r="AQ5" s="568"/>
      <c r="AR5" s="569"/>
      <c r="AS5" s="566">
        <v>0.54166666666666696</v>
      </c>
      <c r="AT5" s="567"/>
      <c r="AU5" s="568"/>
      <c r="AV5" s="568"/>
      <c r="AW5" s="568"/>
      <c r="AX5" s="568"/>
      <c r="AY5" s="569"/>
      <c r="AZ5" s="566">
        <v>0.58333333333333304</v>
      </c>
      <c r="BA5" s="567"/>
      <c r="BB5" s="568"/>
      <c r="BC5" s="568"/>
      <c r="BD5" s="568"/>
      <c r="BE5" s="568"/>
      <c r="BF5" s="569"/>
      <c r="BG5" s="566">
        <v>0.625</v>
      </c>
      <c r="BH5" s="567"/>
      <c r="BI5" s="568"/>
      <c r="BJ5" s="568"/>
      <c r="BK5" s="568"/>
      <c r="BL5" s="568"/>
      <c r="BM5" s="569"/>
      <c r="BN5" s="566">
        <v>0.66666666666666696</v>
      </c>
      <c r="BO5" s="567"/>
      <c r="BP5" s="568"/>
      <c r="BQ5" s="568"/>
      <c r="BR5" s="568"/>
      <c r="BS5" s="568"/>
      <c r="BT5" s="569"/>
      <c r="BU5" s="566">
        <v>0.70833333333333304</v>
      </c>
      <c r="BV5" s="567"/>
      <c r="BW5" s="568"/>
      <c r="BX5" s="568"/>
      <c r="BY5" s="568"/>
      <c r="BZ5" s="568"/>
      <c r="CA5" s="569"/>
      <c r="CB5" s="566">
        <v>0.75</v>
      </c>
      <c r="CC5" s="567"/>
      <c r="CD5" s="568"/>
      <c r="CE5" s="568"/>
      <c r="CF5" s="568"/>
      <c r="CG5" s="568"/>
      <c r="CH5" s="569"/>
      <c r="CI5" s="566">
        <v>0.79166666666666297</v>
      </c>
      <c r="CJ5" s="567"/>
      <c r="CK5" s="568"/>
      <c r="CL5" s="568"/>
      <c r="CM5" s="568"/>
      <c r="CN5" s="568"/>
      <c r="CO5" s="569"/>
      <c r="CP5" s="566">
        <v>0.83333333333332904</v>
      </c>
      <c r="CQ5" s="567"/>
      <c r="CR5" s="568"/>
      <c r="CS5" s="570"/>
      <c r="CT5" s="570"/>
      <c r="CU5" s="570"/>
      <c r="CV5" s="571"/>
      <c r="CW5" s="96"/>
    </row>
    <row r="6" spans="1:113" ht="30" customHeight="1" thickTop="1" thickBot="1">
      <c r="C6" s="161" t="s">
        <v>70</v>
      </c>
      <c r="D6" s="171" t="s">
        <v>108</v>
      </c>
      <c r="E6" s="163" t="s">
        <v>71</v>
      </c>
      <c r="F6" s="163" t="s">
        <v>82</v>
      </c>
      <c r="G6" s="163" t="s">
        <v>91</v>
      </c>
      <c r="H6" s="164" t="s">
        <v>92</v>
      </c>
      <c r="I6" s="162"/>
      <c r="J6" s="161" t="s">
        <v>70</v>
      </c>
      <c r="K6" s="171" t="s">
        <v>108</v>
      </c>
      <c r="L6" s="163" t="s">
        <v>71</v>
      </c>
      <c r="M6" s="163" t="s">
        <v>82</v>
      </c>
      <c r="N6" s="163" t="s">
        <v>91</v>
      </c>
      <c r="O6" s="164" t="s">
        <v>92</v>
      </c>
      <c r="P6" s="165"/>
      <c r="Q6" s="161" t="s">
        <v>70</v>
      </c>
      <c r="R6" s="171" t="s">
        <v>108</v>
      </c>
      <c r="S6" s="163" t="s">
        <v>71</v>
      </c>
      <c r="T6" s="163" t="s">
        <v>82</v>
      </c>
      <c r="U6" s="163" t="s">
        <v>91</v>
      </c>
      <c r="V6" s="164" t="s">
        <v>92</v>
      </c>
      <c r="W6" s="165"/>
      <c r="X6" s="161" t="s">
        <v>70</v>
      </c>
      <c r="Y6" s="171" t="s">
        <v>108</v>
      </c>
      <c r="Z6" s="163" t="s">
        <v>71</v>
      </c>
      <c r="AA6" s="163" t="s">
        <v>82</v>
      </c>
      <c r="AB6" s="163" t="s">
        <v>91</v>
      </c>
      <c r="AC6" s="164" t="s">
        <v>92</v>
      </c>
      <c r="AD6" s="165"/>
      <c r="AE6" s="161" t="s">
        <v>70</v>
      </c>
      <c r="AF6" s="171" t="s">
        <v>108</v>
      </c>
      <c r="AG6" s="163" t="s">
        <v>71</v>
      </c>
      <c r="AH6" s="163" t="s">
        <v>82</v>
      </c>
      <c r="AI6" s="163" t="s">
        <v>91</v>
      </c>
      <c r="AJ6" s="164" t="s">
        <v>92</v>
      </c>
      <c r="AK6" s="165"/>
      <c r="AL6" s="161" t="s">
        <v>70</v>
      </c>
      <c r="AM6" s="171" t="s">
        <v>108</v>
      </c>
      <c r="AN6" s="163" t="s">
        <v>71</v>
      </c>
      <c r="AO6" s="163" t="s">
        <v>82</v>
      </c>
      <c r="AP6" s="163" t="s">
        <v>91</v>
      </c>
      <c r="AQ6" s="164" t="s">
        <v>92</v>
      </c>
      <c r="AR6" s="165"/>
      <c r="AS6" s="161" t="s">
        <v>70</v>
      </c>
      <c r="AT6" s="171" t="s">
        <v>108</v>
      </c>
      <c r="AU6" s="163" t="s">
        <v>71</v>
      </c>
      <c r="AV6" s="163" t="s">
        <v>82</v>
      </c>
      <c r="AW6" s="163" t="s">
        <v>91</v>
      </c>
      <c r="AX6" s="164" t="s">
        <v>92</v>
      </c>
      <c r="AY6" s="165"/>
      <c r="AZ6" s="161" t="s">
        <v>70</v>
      </c>
      <c r="BA6" s="171" t="s">
        <v>108</v>
      </c>
      <c r="BB6" s="163" t="s">
        <v>71</v>
      </c>
      <c r="BC6" s="163" t="s">
        <v>82</v>
      </c>
      <c r="BD6" s="163" t="s">
        <v>91</v>
      </c>
      <c r="BE6" s="164" t="s">
        <v>92</v>
      </c>
      <c r="BF6" s="165"/>
      <c r="BG6" s="161" t="s">
        <v>70</v>
      </c>
      <c r="BH6" s="171" t="s">
        <v>108</v>
      </c>
      <c r="BI6" s="163" t="s">
        <v>71</v>
      </c>
      <c r="BJ6" s="163" t="s">
        <v>82</v>
      </c>
      <c r="BK6" s="163" t="s">
        <v>91</v>
      </c>
      <c r="BL6" s="164" t="s">
        <v>92</v>
      </c>
      <c r="BM6" s="165"/>
      <c r="BN6" s="161" t="s">
        <v>70</v>
      </c>
      <c r="BO6" s="171" t="s">
        <v>108</v>
      </c>
      <c r="BP6" s="163" t="s">
        <v>71</v>
      </c>
      <c r="BQ6" s="163" t="s">
        <v>82</v>
      </c>
      <c r="BR6" s="163" t="s">
        <v>91</v>
      </c>
      <c r="BS6" s="164" t="s">
        <v>92</v>
      </c>
      <c r="BT6" s="165"/>
      <c r="BU6" s="161" t="s">
        <v>70</v>
      </c>
      <c r="BV6" s="171" t="s">
        <v>108</v>
      </c>
      <c r="BW6" s="163" t="s">
        <v>71</v>
      </c>
      <c r="BX6" s="163" t="s">
        <v>82</v>
      </c>
      <c r="BY6" s="163" t="s">
        <v>91</v>
      </c>
      <c r="BZ6" s="164" t="s">
        <v>92</v>
      </c>
      <c r="CA6" s="165"/>
      <c r="CB6" s="235" t="s">
        <v>70</v>
      </c>
      <c r="CC6" s="236" t="s">
        <v>108</v>
      </c>
      <c r="CD6" s="237" t="s">
        <v>71</v>
      </c>
      <c r="CE6" s="237" t="s">
        <v>82</v>
      </c>
      <c r="CF6" s="237" t="s">
        <v>91</v>
      </c>
      <c r="CG6" s="238" t="s">
        <v>92</v>
      </c>
      <c r="CH6" s="165"/>
      <c r="CI6" s="161" t="s">
        <v>70</v>
      </c>
      <c r="CJ6" s="171" t="s">
        <v>108</v>
      </c>
      <c r="CK6" s="163" t="s">
        <v>71</v>
      </c>
      <c r="CL6" s="163" t="s">
        <v>82</v>
      </c>
      <c r="CM6" s="163" t="s">
        <v>91</v>
      </c>
      <c r="CN6" s="164" t="s">
        <v>92</v>
      </c>
      <c r="CO6" s="165"/>
      <c r="CP6" s="161" t="s">
        <v>70</v>
      </c>
      <c r="CQ6" s="171" t="s">
        <v>108</v>
      </c>
      <c r="CR6" s="163" t="s">
        <v>71</v>
      </c>
      <c r="CS6" s="163" t="s">
        <v>82</v>
      </c>
      <c r="CT6" s="163" t="s">
        <v>91</v>
      </c>
      <c r="CU6" s="164" t="s">
        <v>92</v>
      </c>
      <c r="CV6" s="165"/>
      <c r="CW6" s="136"/>
    </row>
    <row r="7" spans="1:113">
      <c r="B7">
        <v>1</v>
      </c>
      <c r="C7" s="172">
        <v>7</v>
      </c>
      <c r="D7" s="173">
        <f t="shared" ref="D7:D38" si="0">IF(C7&gt;0,13.6/C7,"")</f>
        <v>1.9428571428571428</v>
      </c>
      <c r="E7" s="168">
        <v>1</v>
      </c>
      <c r="F7" s="168">
        <v>3</v>
      </c>
      <c r="G7" s="168" t="s">
        <v>96</v>
      </c>
      <c r="H7" s="182" t="s">
        <v>98</v>
      </c>
      <c r="I7" s="187">
        <f>C7*E7</f>
        <v>7</v>
      </c>
      <c r="J7" s="183">
        <v>11.6</v>
      </c>
      <c r="K7" s="173">
        <f t="shared" ref="K7:K38" si="1">IF(J7&gt;0,13.6/J7,"")</f>
        <v>1.1724137931034482</v>
      </c>
      <c r="L7" s="184">
        <v>1</v>
      </c>
      <c r="M7" s="184">
        <v>4</v>
      </c>
      <c r="N7" s="184" t="s">
        <v>111</v>
      </c>
      <c r="O7" s="184" t="s">
        <v>98</v>
      </c>
      <c r="P7" s="167">
        <f>J7*L7</f>
        <v>11.6</v>
      </c>
      <c r="Q7" s="169">
        <v>10.4</v>
      </c>
      <c r="R7" s="168">
        <f t="shared" ref="R7:R38" si="2">IF(Q7&gt;0,13.6/Q7,"")</f>
        <v>1.3076923076923077</v>
      </c>
      <c r="S7" s="168">
        <v>1</v>
      </c>
      <c r="T7" s="168">
        <v>4</v>
      </c>
      <c r="U7" s="168" t="s">
        <v>95</v>
      </c>
      <c r="V7" s="168" t="s">
        <v>98</v>
      </c>
      <c r="W7" s="167">
        <f>Q7*S7</f>
        <v>10.4</v>
      </c>
      <c r="X7" s="172">
        <v>8.4</v>
      </c>
      <c r="Y7" s="173">
        <f t="shared" ref="Y7:Y38" si="3">IF(X7&gt;0,13.6/X7,"")</f>
        <v>1.6190476190476188</v>
      </c>
      <c r="Z7" s="168">
        <v>1</v>
      </c>
      <c r="AA7" s="168">
        <v>3</v>
      </c>
      <c r="AB7" s="168" t="s">
        <v>97</v>
      </c>
      <c r="AC7" s="168" t="s">
        <v>98</v>
      </c>
      <c r="AD7" s="167">
        <f>X7*Z7</f>
        <v>8.4</v>
      </c>
      <c r="AE7" s="183">
        <v>10.5</v>
      </c>
      <c r="AF7" s="173">
        <f t="shared" ref="AF7:AF38" si="4">IF(AE7&gt;0,13.6/AE7,"")</f>
        <v>1.2952380952380953</v>
      </c>
      <c r="AG7" s="184">
        <v>2</v>
      </c>
      <c r="AH7" s="184">
        <v>3</v>
      </c>
      <c r="AI7" s="184" t="s">
        <v>111</v>
      </c>
      <c r="AJ7" s="184" t="s">
        <v>98</v>
      </c>
      <c r="AK7" s="167">
        <f>AE7*AG7</f>
        <v>21</v>
      </c>
      <c r="AL7" s="172">
        <v>13.6</v>
      </c>
      <c r="AM7" s="168">
        <f t="shared" ref="AM7:AM24" si="5">IF(AL7&gt;0,13.6/AL7,"")</f>
        <v>1</v>
      </c>
      <c r="AN7" s="168">
        <v>1</v>
      </c>
      <c r="AO7" s="168">
        <v>3</v>
      </c>
      <c r="AP7" s="168" t="s">
        <v>111</v>
      </c>
      <c r="AQ7" s="168" t="s">
        <v>98</v>
      </c>
      <c r="AR7" s="167">
        <f>AL7*AN7</f>
        <v>13.6</v>
      </c>
      <c r="AS7" s="172">
        <v>8.1999999999999993</v>
      </c>
      <c r="AT7" s="173">
        <f t="shared" ref="AT7:AT38" si="6">IF(AS7&gt;0,13.6/AS7,"")</f>
        <v>1.6585365853658538</v>
      </c>
      <c r="AU7" s="168">
        <v>2</v>
      </c>
      <c r="AV7" s="168">
        <v>3</v>
      </c>
      <c r="AW7" s="186" t="s">
        <v>97</v>
      </c>
      <c r="AX7" s="186" t="s">
        <v>98</v>
      </c>
      <c r="AY7" s="167">
        <f>AS7*AU7</f>
        <v>16.399999999999999</v>
      </c>
      <c r="AZ7" s="188">
        <v>8.6999999999999993</v>
      </c>
      <c r="BA7" s="173">
        <f t="shared" ref="BA7:BA38" si="7">IF(AZ7&gt;0,13.6/AZ7,"")</f>
        <v>1.5632183908045978</v>
      </c>
      <c r="BB7" s="186">
        <v>2</v>
      </c>
      <c r="BC7" s="186">
        <v>3</v>
      </c>
      <c r="BD7" s="168" t="s">
        <v>114</v>
      </c>
      <c r="BE7" s="186" t="s">
        <v>98</v>
      </c>
      <c r="BF7" s="167">
        <f>AZ7*BB7</f>
        <v>17.399999999999999</v>
      </c>
      <c r="BG7" s="172">
        <v>8.6</v>
      </c>
      <c r="BH7" s="168">
        <f t="shared" ref="BH7:BH38" si="8">IF(BG7&gt;0,13.6/BG7,"")</f>
        <v>1.5813953488372092</v>
      </c>
      <c r="BI7" s="168">
        <v>1</v>
      </c>
      <c r="BJ7" s="168">
        <v>3</v>
      </c>
      <c r="BK7" s="168" t="s">
        <v>95</v>
      </c>
      <c r="BL7" s="168" t="s">
        <v>113</v>
      </c>
      <c r="BM7" s="167">
        <f>BG7*BI7</f>
        <v>8.6</v>
      </c>
      <c r="BN7" s="172">
        <v>14</v>
      </c>
      <c r="BO7" s="173">
        <f t="shared" ref="BO7:BO38" si="9">IF(BN7&gt;0,13.6/BN7,"")</f>
        <v>0.97142857142857142</v>
      </c>
      <c r="BP7" s="168">
        <v>2</v>
      </c>
      <c r="BQ7" s="168">
        <v>5</v>
      </c>
      <c r="BR7" s="186" t="s">
        <v>97</v>
      </c>
      <c r="BS7" s="186" t="s">
        <v>98</v>
      </c>
      <c r="BT7" s="167">
        <f>BN7*BP7</f>
        <v>28</v>
      </c>
      <c r="BU7" s="188">
        <v>8</v>
      </c>
      <c r="BV7" s="173">
        <f t="shared" ref="BV7:BV38" si="10">IF(BU7&gt;0,13.6/BU7,"")</f>
        <v>1.7</v>
      </c>
      <c r="BW7" s="186">
        <v>2</v>
      </c>
      <c r="BX7" s="186">
        <v>3</v>
      </c>
      <c r="BY7" s="186" t="s">
        <v>111</v>
      </c>
      <c r="BZ7" s="186" t="s">
        <v>98</v>
      </c>
      <c r="CA7" s="185">
        <f>BU7*BW7</f>
        <v>16</v>
      </c>
      <c r="CB7" s="241">
        <v>15.9</v>
      </c>
      <c r="CC7" s="242">
        <f t="shared" ref="CC7:CC38" si="11">IF(CB7&gt;0,13.6/CB7,"")</f>
        <v>0.85534591194968546</v>
      </c>
      <c r="CD7" s="242">
        <v>2</v>
      </c>
      <c r="CE7" s="242">
        <v>3</v>
      </c>
      <c r="CF7" s="242" t="s">
        <v>96</v>
      </c>
      <c r="CG7" s="243" t="s">
        <v>98</v>
      </c>
      <c r="CH7" s="233">
        <f>CB7*CD7</f>
        <v>31.8</v>
      </c>
      <c r="CI7" s="172">
        <v>10.1</v>
      </c>
      <c r="CJ7" s="173">
        <f t="shared" ref="CJ7:CJ38" si="12">IF(CI7&gt;0,13.6/CI7,"")</f>
        <v>1.3465346534653466</v>
      </c>
      <c r="CK7" s="168">
        <v>1</v>
      </c>
      <c r="CL7" s="168">
        <v>3</v>
      </c>
      <c r="CM7" s="186" t="s">
        <v>97</v>
      </c>
      <c r="CN7" s="186" t="s">
        <v>98</v>
      </c>
      <c r="CO7" s="167">
        <f>CI7*CK7</f>
        <v>10.1</v>
      </c>
      <c r="CP7" s="188">
        <v>8.6999999999999993</v>
      </c>
      <c r="CQ7" s="173">
        <f t="shared" ref="CQ7:CQ38" si="13">IF(CP7&gt;0,13.6/CP7,"")</f>
        <v>1.5632183908045978</v>
      </c>
      <c r="CR7" s="186">
        <v>1</v>
      </c>
      <c r="CS7" s="186">
        <v>3</v>
      </c>
      <c r="CT7" s="186" t="s">
        <v>111</v>
      </c>
      <c r="CU7" s="186" t="s">
        <v>98</v>
      </c>
      <c r="CV7" s="167">
        <f>CP7*CR7</f>
        <v>8.6999999999999993</v>
      </c>
      <c r="CW7" s="96"/>
    </row>
    <row r="8" spans="1:113">
      <c r="B8">
        <v>2</v>
      </c>
      <c r="C8" s="172">
        <v>10.1</v>
      </c>
      <c r="D8" s="173">
        <f t="shared" si="0"/>
        <v>1.3465346534653466</v>
      </c>
      <c r="E8" s="168">
        <v>1</v>
      </c>
      <c r="F8" s="168">
        <v>4</v>
      </c>
      <c r="G8" s="168" t="s">
        <v>97</v>
      </c>
      <c r="H8" s="182" t="s">
        <v>98</v>
      </c>
      <c r="I8" s="187">
        <f t="shared" ref="I8:I71" si="14">C8*E8</f>
        <v>10.1</v>
      </c>
      <c r="J8" s="183">
        <v>9.4</v>
      </c>
      <c r="K8" s="173">
        <f t="shared" si="1"/>
        <v>1.4468085106382977</v>
      </c>
      <c r="L8" s="184">
        <v>1</v>
      </c>
      <c r="M8" s="184">
        <v>3</v>
      </c>
      <c r="N8" s="184" t="s">
        <v>97</v>
      </c>
      <c r="O8" s="184" t="s">
        <v>98</v>
      </c>
      <c r="P8" s="167">
        <f t="shared" ref="P8:P71" si="15">J8*L8</f>
        <v>9.4</v>
      </c>
      <c r="Q8" s="169">
        <v>10.5</v>
      </c>
      <c r="R8" s="168">
        <f t="shared" si="2"/>
        <v>1.2952380952380953</v>
      </c>
      <c r="S8" s="168">
        <v>1</v>
      </c>
      <c r="T8" s="168">
        <v>4</v>
      </c>
      <c r="U8" s="168" t="s">
        <v>97</v>
      </c>
      <c r="V8" s="168" t="s">
        <v>98</v>
      </c>
      <c r="W8" s="167">
        <f t="shared" ref="W8:W71" si="16">Q8*S8</f>
        <v>10.5</v>
      </c>
      <c r="X8" s="172">
        <v>12.4</v>
      </c>
      <c r="Y8" s="173">
        <f t="shared" si="3"/>
        <v>1.096774193548387</v>
      </c>
      <c r="Z8" s="168">
        <v>2</v>
      </c>
      <c r="AA8" s="168">
        <v>3</v>
      </c>
      <c r="AB8" s="168" t="s">
        <v>114</v>
      </c>
      <c r="AC8" s="168" t="s">
        <v>98</v>
      </c>
      <c r="AD8" s="167">
        <f t="shared" ref="AD8:AD71" si="17">X8*Z8</f>
        <v>24.8</v>
      </c>
      <c r="AE8" s="183">
        <v>11.8</v>
      </c>
      <c r="AF8" s="173">
        <f t="shared" si="4"/>
        <v>1.1525423728813557</v>
      </c>
      <c r="AG8" s="184">
        <v>1</v>
      </c>
      <c r="AH8" s="184">
        <v>3</v>
      </c>
      <c r="AI8" s="184" t="s">
        <v>97</v>
      </c>
      <c r="AJ8" s="184" t="s">
        <v>98</v>
      </c>
      <c r="AK8" s="167">
        <f t="shared" ref="AK8:AK71" si="18">AE8*AG8</f>
        <v>11.8</v>
      </c>
      <c r="AL8" s="172">
        <v>11.5</v>
      </c>
      <c r="AM8" s="168">
        <f t="shared" si="5"/>
        <v>1.182608695652174</v>
      </c>
      <c r="AN8" s="168">
        <v>1</v>
      </c>
      <c r="AO8" s="168">
        <v>3</v>
      </c>
      <c r="AP8" s="168" t="s">
        <v>96</v>
      </c>
      <c r="AQ8" s="168" t="s">
        <v>98</v>
      </c>
      <c r="AR8" s="167">
        <f t="shared" ref="AR8:AR71" si="19">AL8*AN8</f>
        <v>11.5</v>
      </c>
      <c r="AS8" s="172">
        <v>10.199999999999999</v>
      </c>
      <c r="AT8" s="173">
        <f t="shared" si="6"/>
        <v>1.3333333333333335</v>
      </c>
      <c r="AU8" s="168">
        <v>1</v>
      </c>
      <c r="AV8" s="168">
        <v>3</v>
      </c>
      <c r="AW8" s="186" t="s">
        <v>97</v>
      </c>
      <c r="AX8" s="186" t="s">
        <v>98</v>
      </c>
      <c r="AY8" s="167">
        <f t="shared" ref="AY8:AY71" si="20">AS8*AU8</f>
        <v>10.199999999999999</v>
      </c>
      <c r="AZ8" s="188">
        <v>8.6999999999999993</v>
      </c>
      <c r="BA8" s="173">
        <f t="shared" si="7"/>
        <v>1.5632183908045978</v>
      </c>
      <c r="BB8" s="186">
        <v>2</v>
      </c>
      <c r="BC8" s="186">
        <v>3</v>
      </c>
      <c r="BD8" s="168" t="s">
        <v>111</v>
      </c>
      <c r="BE8" s="186" t="s">
        <v>98</v>
      </c>
      <c r="BF8" s="167">
        <f t="shared" ref="BF8:BF71" si="21">AZ8*BB8</f>
        <v>17.399999999999999</v>
      </c>
      <c r="BG8" s="172">
        <v>12.6</v>
      </c>
      <c r="BH8" s="168">
        <f t="shared" si="8"/>
        <v>1.0793650793650793</v>
      </c>
      <c r="BI8" s="168">
        <v>1</v>
      </c>
      <c r="BJ8" s="168">
        <v>3</v>
      </c>
      <c r="BK8" s="168" t="s">
        <v>96</v>
      </c>
      <c r="BL8" s="168" t="s">
        <v>98</v>
      </c>
      <c r="BM8" s="167">
        <f t="shared" ref="BM8:BM71" si="22">BG8*BI8</f>
        <v>12.6</v>
      </c>
      <c r="BN8" s="172">
        <v>9.6</v>
      </c>
      <c r="BO8" s="173">
        <f t="shared" si="9"/>
        <v>1.4166666666666667</v>
      </c>
      <c r="BP8" s="168">
        <v>2</v>
      </c>
      <c r="BQ8" s="168">
        <v>3</v>
      </c>
      <c r="BR8" s="186" t="s">
        <v>97</v>
      </c>
      <c r="BS8" s="186" t="s">
        <v>98</v>
      </c>
      <c r="BT8" s="167">
        <f t="shared" ref="BT8:BT71" si="23">BN8*BP8</f>
        <v>19.2</v>
      </c>
      <c r="BU8" s="188">
        <v>22.4</v>
      </c>
      <c r="BV8" s="173">
        <f t="shared" si="10"/>
        <v>0.60714285714285721</v>
      </c>
      <c r="BW8" s="186">
        <v>2</v>
      </c>
      <c r="BX8" s="186">
        <v>3</v>
      </c>
      <c r="BY8" s="186" t="s">
        <v>111</v>
      </c>
      <c r="BZ8" s="186" t="s">
        <v>100</v>
      </c>
      <c r="CA8" s="185">
        <f t="shared" ref="CA8:CA71" si="24">BU8*BW8</f>
        <v>44.8</v>
      </c>
      <c r="CB8" s="244">
        <v>14.8</v>
      </c>
      <c r="CC8" s="168">
        <f t="shared" si="11"/>
        <v>0.91891891891891886</v>
      </c>
      <c r="CD8" s="168">
        <v>2</v>
      </c>
      <c r="CE8" s="168">
        <v>3</v>
      </c>
      <c r="CF8" s="168" t="s">
        <v>96</v>
      </c>
      <c r="CG8" s="245" t="s">
        <v>98</v>
      </c>
      <c r="CH8" s="233">
        <f t="shared" ref="CH8:CH71" si="25">CB8*CD8</f>
        <v>29.6</v>
      </c>
      <c r="CI8" s="172">
        <v>7.7</v>
      </c>
      <c r="CJ8" s="173">
        <f t="shared" si="12"/>
        <v>1.7662337662337662</v>
      </c>
      <c r="CK8" s="168">
        <v>1</v>
      </c>
      <c r="CL8" s="168">
        <v>3</v>
      </c>
      <c r="CM8" s="186" t="s">
        <v>97</v>
      </c>
      <c r="CN8" s="186" t="s">
        <v>98</v>
      </c>
      <c r="CO8" s="167">
        <f t="shared" ref="CO8:CO71" si="26">CI8*CK8</f>
        <v>7.7</v>
      </c>
      <c r="CP8" s="188">
        <v>7.9</v>
      </c>
      <c r="CQ8" s="173">
        <f t="shared" si="13"/>
        <v>1.721518987341772</v>
      </c>
      <c r="CR8" s="186">
        <v>1</v>
      </c>
      <c r="CS8" s="186">
        <v>3</v>
      </c>
      <c r="CT8" s="186" t="s">
        <v>114</v>
      </c>
      <c r="CU8" s="186" t="s">
        <v>98</v>
      </c>
      <c r="CV8" s="167">
        <f t="shared" ref="CV8:CV71" si="27">CP8*CR8</f>
        <v>7.9</v>
      </c>
      <c r="CW8" s="96"/>
    </row>
    <row r="9" spans="1:113">
      <c r="B9">
        <v>3</v>
      </c>
      <c r="C9" s="172">
        <v>8.1999999999999993</v>
      </c>
      <c r="D9" s="173">
        <f t="shared" si="0"/>
        <v>1.6585365853658538</v>
      </c>
      <c r="E9" s="168">
        <v>2</v>
      </c>
      <c r="F9" s="168">
        <v>3</v>
      </c>
      <c r="G9" s="168" t="s">
        <v>97</v>
      </c>
      <c r="H9" s="182" t="s">
        <v>98</v>
      </c>
      <c r="I9" s="187">
        <f t="shared" si="14"/>
        <v>16.399999999999999</v>
      </c>
      <c r="J9" s="183">
        <v>7.7</v>
      </c>
      <c r="K9" s="173">
        <f t="shared" si="1"/>
        <v>1.7662337662337662</v>
      </c>
      <c r="L9" s="184">
        <v>2</v>
      </c>
      <c r="M9" s="184">
        <v>5</v>
      </c>
      <c r="N9" s="184" t="s">
        <v>111</v>
      </c>
      <c r="O9" s="184" t="s">
        <v>98</v>
      </c>
      <c r="P9" s="167">
        <f t="shared" si="15"/>
        <v>15.4</v>
      </c>
      <c r="Q9" s="169">
        <v>9.6999999999999993</v>
      </c>
      <c r="R9" s="168">
        <f t="shared" si="2"/>
        <v>1.4020618556701032</v>
      </c>
      <c r="S9" s="168">
        <v>1</v>
      </c>
      <c r="T9" s="168">
        <v>3</v>
      </c>
      <c r="U9" s="168" t="s">
        <v>111</v>
      </c>
      <c r="V9" s="168" t="s">
        <v>98</v>
      </c>
      <c r="W9" s="167">
        <f t="shared" si="16"/>
        <v>9.6999999999999993</v>
      </c>
      <c r="X9" s="172">
        <v>9.1</v>
      </c>
      <c r="Y9" s="173">
        <f t="shared" si="3"/>
        <v>1.4945054945054945</v>
      </c>
      <c r="Z9" s="168">
        <v>1</v>
      </c>
      <c r="AA9" s="168">
        <v>4</v>
      </c>
      <c r="AB9" s="168" t="s">
        <v>97</v>
      </c>
      <c r="AC9" s="168" t="s">
        <v>98</v>
      </c>
      <c r="AD9" s="167">
        <f t="shared" si="17"/>
        <v>9.1</v>
      </c>
      <c r="AE9" s="183">
        <v>10.8</v>
      </c>
      <c r="AF9" s="173">
        <f t="shared" si="4"/>
        <v>1.2592592592592591</v>
      </c>
      <c r="AG9" s="184">
        <v>2</v>
      </c>
      <c r="AH9" s="184">
        <v>3</v>
      </c>
      <c r="AI9" s="184" t="s">
        <v>97</v>
      </c>
      <c r="AJ9" s="184" t="s">
        <v>98</v>
      </c>
      <c r="AK9" s="167">
        <f t="shared" si="18"/>
        <v>21.6</v>
      </c>
      <c r="AL9" s="172">
        <v>14.1</v>
      </c>
      <c r="AM9" s="168">
        <f t="shared" si="5"/>
        <v>0.96453900709219853</v>
      </c>
      <c r="AN9" s="168">
        <v>1</v>
      </c>
      <c r="AO9" s="168">
        <v>4</v>
      </c>
      <c r="AP9" s="168" t="s">
        <v>95</v>
      </c>
      <c r="AQ9" s="168" t="s">
        <v>98</v>
      </c>
      <c r="AR9" s="167">
        <f t="shared" si="19"/>
        <v>14.1</v>
      </c>
      <c r="AS9" s="172">
        <v>10.199999999999999</v>
      </c>
      <c r="AT9" s="173">
        <f t="shared" si="6"/>
        <v>1.3333333333333335</v>
      </c>
      <c r="AU9" s="168">
        <v>2</v>
      </c>
      <c r="AV9" s="168">
        <v>3</v>
      </c>
      <c r="AW9" s="186" t="s">
        <v>114</v>
      </c>
      <c r="AX9" s="186" t="s">
        <v>98</v>
      </c>
      <c r="AY9" s="167">
        <f t="shared" si="20"/>
        <v>20.399999999999999</v>
      </c>
      <c r="AZ9" s="188">
        <v>9.1</v>
      </c>
      <c r="BA9" s="173">
        <f t="shared" si="7"/>
        <v>1.4945054945054945</v>
      </c>
      <c r="BB9" s="186">
        <v>1</v>
      </c>
      <c r="BC9" s="186">
        <v>3</v>
      </c>
      <c r="BD9" s="168" t="s">
        <v>111</v>
      </c>
      <c r="BE9" s="186" t="s">
        <v>98</v>
      </c>
      <c r="BF9" s="167">
        <f t="shared" si="21"/>
        <v>9.1</v>
      </c>
      <c r="BG9" s="172">
        <v>13.4</v>
      </c>
      <c r="BH9" s="168">
        <f t="shared" si="8"/>
        <v>1.0149253731343284</v>
      </c>
      <c r="BI9" s="168">
        <v>1</v>
      </c>
      <c r="BJ9" s="168">
        <v>3</v>
      </c>
      <c r="BK9" s="168" t="s">
        <v>96</v>
      </c>
      <c r="BL9" s="168" t="s">
        <v>98</v>
      </c>
      <c r="BM9" s="167">
        <f t="shared" si="22"/>
        <v>13.4</v>
      </c>
      <c r="BN9" s="172">
        <v>10.4</v>
      </c>
      <c r="BO9" s="173">
        <f t="shared" si="9"/>
        <v>1.3076923076923077</v>
      </c>
      <c r="BP9" s="168">
        <v>2</v>
      </c>
      <c r="BQ9" s="168">
        <v>3</v>
      </c>
      <c r="BR9" s="186" t="s">
        <v>114</v>
      </c>
      <c r="BS9" s="186" t="s">
        <v>98</v>
      </c>
      <c r="BT9" s="167">
        <f t="shared" si="23"/>
        <v>20.8</v>
      </c>
      <c r="BU9" s="188">
        <v>9.4</v>
      </c>
      <c r="BV9" s="173">
        <f t="shared" si="10"/>
        <v>1.4468085106382977</v>
      </c>
      <c r="BW9" s="186">
        <v>1</v>
      </c>
      <c r="BX9" s="186">
        <v>3</v>
      </c>
      <c r="BY9" s="186" t="s">
        <v>97</v>
      </c>
      <c r="BZ9" s="186" t="s">
        <v>98</v>
      </c>
      <c r="CA9" s="185">
        <f t="shared" si="24"/>
        <v>9.4</v>
      </c>
      <c r="CB9" s="244">
        <v>12.7</v>
      </c>
      <c r="CC9" s="168">
        <f t="shared" si="11"/>
        <v>1.0708661417322836</v>
      </c>
      <c r="CD9" s="168">
        <v>1</v>
      </c>
      <c r="CE9" s="168">
        <v>3</v>
      </c>
      <c r="CF9" s="168" t="s">
        <v>95</v>
      </c>
      <c r="CG9" s="245" t="s">
        <v>77</v>
      </c>
      <c r="CH9" s="233">
        <f t="shared" si="25"/>
        <v>12.7</v>
      </c>
      <c r="CI9" s="172">
        <v>7.8</v>
      </c>
      <c r="CJ9" s="173">
        <f t="shared" si="12"/>
        <v>1.7435897435897436</v>
      </c>
      <c r="CK9" s="168">
        <v>1</v>
      </c>
      <c r="CL9" s="168">
        <v>3</v>
      </c>
      <c r="CM9" s="186" t="s">
        <v>114</v>
      </c>
      <c r="CN9" s="186" t="s">
        <v>98</v>
      </c>
      <c r="CO9" s="167">
        <f t="shared" si="26"/>
        <v>7.8</v>
      </c>
      <c r="CP9" s="188">
        <v>12</v>
      </c>
      <c r="CQ9" s="173">
        <f t="shared" si="13"/>
        <v>1.1333333333333333</v>
      </c>
      <c r="CR9" s="186">
        <v>2</v>
      </c>
      <c r="CS9" s="186">
        <v>3</v>
      </c>
      <c r="CT9" s="186" t="s">
        <v>97</v>
      </c>
      <c r="CU9" s="186" t="s">
        <v>98</v>
      </c>
      <c r="CV9" s="167">
        <f t="shared" si="27"/>
        <v>24</v>
      </c>
      <c r="CW9" s="96"/>
    </row>
    <row r="10" spans="1:113">
      <c r="B10">
        <v>4</v>
      </c>
      <c r="C10" s="172">
        <v>10.8</v>
      </c>
      <c r="D10" s="173">
        <f t="shared" si="0"/>
        <v>1.2592592592592591</v>
      </c>
      <c r="E10" s="168">
        <v>1</v>
      </c>
      <c r="F10" s="168">
        <v>3</v>
      </c>
      <c r="G10" s="168" t="s">
        <v>97</v>
      </c>
      <c r="H10" s="182" t="s">
        <v>98</v>
      </c>
      <c r="I10" s="187">
        <f t="shared" si="14"/>
        <v>10.8</v>
      </c>
      <c r="J10" s="183">
        <v>11</v>
      </c>
      <c r="K10" s="173">
        <f t="shared" si="1"/>
        <v>1.2363636363636363</v>
      </c>
      <c r="L10" s="184">
        <v>1</v>
      </c>
      <c r="M10" s="184">
        <v>3</v>
      </c>
      <c r="N10" s="184" t="s">
        <v>111</v>
      </c>
      <c r="O10" s="184" t="s">
        <v>98</v>
      </c>
      <c r="P10" s="167">
        <f t="shared" si="15"/>
        <v>11</v>
      </c>
      <c r="Q10" s="169">
        <v>9.3000000000000007</v>
      </c>
      <c r="R10" s="168">
        <f t="shared" si="2"/>
        <v>1.4623655913978493</v>
      </c>
      <c r="S10" s="168">
        <v>3</v>
      </c>
      <c r="T10" s="168">
        <v>3</v>
      </c>
      <c r="U10" s="168" t="s">
        <v>97</v>
      </c>
      <c r="V10" s="168" t="s">
        <v>98</v>
      </c>
      <c r="W10" s="167">
        <f t="shared" si="16"/>
        <v>27.900000000000002</v>
      </c>
      <c r="X10" s="172">
        <v>7.3</v>
      </c>
      <c r="Y10" s="173">
        <f t="shared" si="3"/>
        <v>1.8630136986301369</v>
      </c>
      <c r="Z10" s="168">
        <v>2</v>
      </c>
      <c r="AA10" s="168">
        <v>3</v>
      </c>
      <c r="AB10" s="168" t="s">
        <v>96</v>
      </c>
      <c r="AC10" s="168" t="s">
        <v>98</v>
      </c>
      <c r="AD10" s="167">
        <f t="shared" si="17"/>
        <v>14.6</v>
      </c>
      <c r="AE10" s="183">
        <v>8.6</v>
      </c>
      <c r="AF10" s="173">
        <f t="shared" si="4"/>
        <v>1.5813953488372092</v>
      </c>
      <c r="AG10" s="184">
        <v>1</v>
      </c>
      <c r="AH10" s="184">
        <v>3</v>
      </c>
      <c r="AI10" s="184" t="s">
        <v>97</v>
      </c>
      <c r="AJ10" s="184" t="s">
        <v>98</v>
      </c>
      <c r="AK10" s="167">
        <f t="shared" si="18"/>
        <v>8.6</v>
      </c>
      <c r="AL10" s="172">
        <v>6.5</v>
      </c>
      <c r="AM10" s="168">
        <f t="shared" si="5"/>
        <v>2.0923076923076924</v>
      </c>
      <c r="AN10" s="168">
        <v>1</v>
      </c>
      <c r="AO10" s="168">
        <v>3</v>
      </c>
      <c r="AP10" s="168" t="s">
        <v>96</v>
      </c>
      <c r="AQ10" s="168" t="s">
        <v>99</v>
      </c>
      <c r="AR10" s="167">
        <f t="shared" si="19"/>
        <v>6.5</v>
      </c>
      <c r="AS10" s="172">
        <v>8.6</v>
      </c>
      <c r="AT10" s="173">
        <f t="shared" si="6"/>
        <v>1.5813953488372092</v>
      </c>
      <c r="AU10" s="168">
        <v>1</v>
      </c>
      <c r="AV10" s="168">
        <v>3</v>
      </c>
      <c r="AW10" s="186" t="s">
        <v>97</v>
      </c>
      <c r="AX10" s="186" t="s">
        <v>98</v>
      </c>
      <c r="AY10" s="167">
        <f t="shared" si="20"/>
        <v>8.6</v>
      </c>
      <c r="AZ10" s="188">
        <v>10</v>
      </c>
      <c r="BA10" s="173">
        <f t="shared" si="7"/>
        <v>1.3599999999999999</v>
      </c>
      <c r="BB10" s="186">
        <v>1</v>
      </c>
      <c r="BC10" s="186">
        <v>3</v>
      </c>
      <c r="BD10" s="168" t="s">
        <v>97</v>
      </c>
      <c r="BE10" s="186" t="s">
        <v>77</v>
      </c>
      <c r="BF10" s="167">
        <f t="shared" si="21"/>
        <v>10</v>
      </c>
      <c r="BG10" s="172">
        <v>9.9</v>
      </c>
      <c r="BH10" s="168">
        <f t="shared" si="8"/>
        <v>1.3737373737373737</v>
      </c>
      <c r="BI10" s="168">
        <v>1</v>
      </c>
      <c r="BJ10" s="168">
        <v>3</v>
      </c>
      <c r="BK10" s="168" t="s">
        <v>96</v>
      </c>
      <c r="BL10" s="168" t="s">
        <v>98</v>
      </c>
      <c r="BM10" s="167">
        <f t="shared" si="22"/>
        <v>9.9</v>
      </c>
      <c r="BN10" s="172">
        <v>9</v>
      </c>
      <c r="BO10" s="173">
        <f t="shared" si="9"/>
        <v>1.5111111111111111</v>
      </c>
      <c r="BP10" s="168">
        <v>2</v>
      </c>
      <c r="BQ10" s="168">
        <v>3</v>
      </c>
      <c r="BR10" s="186" t="s">
        <v>111</v>
      </c>
      <c r="BS10" s="186" t="s">
        <v>98</v>
      </c>
      <c r="BT10" s="167">
        <f t="shared" si="23"/>
        <v>18</v>
      </c>
      <c r="BU10" s="188">
        <v>7.2</v>
      </c>
      <c r="BV10" s="173">
        <f t="shared" si="10"/>
        <v>1.8888888888888888</v>
      </c>
      <c r="BW10" s="186">
        <v>1</v>
      </c>
      <c r="BX10" s="186">
        <v>3</v>
      </c>
      <c r="BY10" s="186" t="s">
        <v>111</v>
      </c>
      <c r="BZ10" s="186" t="s">
        <v>98</v>
      </c>
      <c r="CA10" s="185">
        <f t="shared" si="24"/>
        <v>7.2</v>
      </c>
      <c r="CB10" s="244">
        <v>12.9</v>
      </c>
      <c r="CC10" s="168">
        <f t="shared" si="11"/>
        <v>1.0542635658914727</v>
      </c>
      <c r="CD10" s="168">
        <v>2</v>
      </c>
      <c r="CE10" s="168">
        <v>5</v>
      </c>
      <c r="CF10" s="168" t="s">
        <v>97</v>
      </c>
      <c r="CG10" s="245" t="s">
        <v>100</v>
      </c>
      <c r="CH10" s="233">
        <f t="shared" si="25"/>
        <v>25.8</v>
      </c>
      <c r="CI10" s="172">
        <v>9</v>
      </c>
      <c r="CJ10" s="173">
        <f t="shared" si="12"/>
        <v>1.5111111111111111</v>
      </c>
      <c r="CK10" s="168">
        <v>1</v>
      </c>
      <c r="CL10" s="168">
        <v>3</v>
      </c>
      <c r="CM10" s="186" t="s">
        <v>97</v>
      </c>
      <c r="CN10" s="186" t="s">
        <v>98</v>
      </c>
      <c r="CO10" s="167">
        <f t="shared" si="26"/>
        <v>9</v>
      </c>
      <c r="CP10" s="188">
        <v>5.7</v>
      </c>
      <c r="CQ10" s="173">
        <f t="shared" si="13"/>
        <v>2.3859649122807016</v>
      </c>
      <c r="CR10" s="186">
        <v>1</v>
      </c>
      <c r="CS10" s="186">
        <v>3</v>
      </c>
      <c r="CT10" s="186" t="s">
        <v>111</v>
      </c>
      <c r="CU10" s="186" t="s">
        <v>98</v>
      </c>
      <c r="CV10" s="167">
        <f t="shared" si="27"/>
        <v>5.7</v>
      </c>
      <c r="CW10" s="96"/>
    </row>
    <row r="11" spans="1:113">
      <c r="B11">
        <v>5</v>
      </c>
      <c r="C11" s="172">
        <v>8.1</v>
      </c>
      <c r="D11" s="173">
        <f t="shared" si="0"/>
        <v>1.6790123456790125</v>
      </c>
      <c r="E11" s="168">
        <v>1</v>
      </c>
      <c r="F11" s="168">
        <v>3</v>
      </c>
      <c r="G11" s="168" t="s">
        <v>111</v>
      </c>
      <c r="H11" s="182" t="s">
        <v>98</v>
      </c>
      <c r="I11" s="187">
        <f t="shared" si="14"/>
        <v>8.1</v>
      </c>
      <c r="J11" s="183">
        <v>9</v>
      </c>
      <c r="K11" s="173">
        <f t="shared" si="1"/>
        <v>1.5111111111111111</v>
      </c>
      <c r="L11" s="184">
        <v>1</v>
      </c>
      <c r="M11" s="184">
        <v>3</v>
      </c>
      <c r="N11" s="184" t="s">
        <v>111</v>
      </c>
      <c r="O11" s="184" t="s">
        <v>98</v>
      </c>
      <c r="P11" s="167">
        <f t="shared" si="15"/>
        <v>9</v>
      </c>
      <c r="Q11" s="169">
        <v>7.7</v>
      </c>
      <c r="R11" s="168">
        <f t="shared" si="2"/>
        <v>1.7662337662337662</v>
      </c>
      <c r="S11" s="168">
        <v>1</v>
      </c>
      <c r="T11" s="168">
        <v>3</v>
      </c>
      <c r="U11" s="168" t="s">
        <v>97</v>
      </c>
      <c r="V11" s="168" t="s">
        <v>98</v>
      </c>
      <c r="W11" s="167">
        <f t="shared" si="16"/>
        <v>7.7</v>
      </c>
      <c r="X11" s="172">
        <v>9.1999999999999993</v>
      </c>
      <c r="Y11" s="173">
        <f t="shared" si="3"/>
        <v>1.4782608695652175</v>
      </c>
      <c r="Z11" s="168">
        <v>2</v>
      </c>
      <c r="AA11" s="168">
        <v>3</v>
      </c>
      <c r="AB11" s="168" t="s">
        <v>111</v>
      </c>
      <c r="AC11" s="168" t="s">
        <v>98</v>
      </c>
      <c r="AD11" s="167">
        <f t="shared" si="17"/>
        <v>18.399999999999999</v>
      </c>
      <c r="AE11" s="183">
        <v>14.7</v>
      </c>
      <c r="AF11" s="173">
        <f t="shared" si="4"/>
        <v>0.92517006802721091</v>
      </c>
      <c r="AG11" s="184">
        <v>2</v>
      </c>
      <c r="AH11" s="184">
        <v>4</v>
      </c>
      <c r="AI11" s="184" t="s">
        <v>111</v>
      </c>
      <c r="AJ11" s="184" t="s">
        <v>98</v>
      </c>
      <c r="AK11" s="167">
        <f t="shared" si="18"/>
        <v>29.4</v>
      </c>
      <c r="AL11" s="172">
        <v>9.9</v>
      </c>
      <c r="AM11" s="168">
        <f t="shared" si="5"/>
        <v>1.3737373737373737</v>
      </c>
      <c r="AN11" s="168">
        <v>1</v>
      </c>
      <c r="AO11" s="168">
        <v>3</v>
      </c>
      <c r="AP11" s="168" t="s">
        <v>111</v>
      </c>
      <c r="AQ11" s="168" t="s">
        <v>98</v>
      </c>
      <c r="AR11" s="167">
        <f t="shared" si="19"/>
        <v>9.9</v>
      </c>
      <c r="AS11" s="172">
        <v>10</v>
      </c>
      <c r="AT11" s="173">
        <f t="shared" si="6"/>
        <v>1.3599999999999999</v>
      </c>
      <c r="AU11" s="168">
        <v>1</v>
      </c>
      <c r="AV11" s="168">
        <v>3</v>
      </c>
      <c r="AW11" s="186" t="s">
        <v>96</v>
      </c>
      <c r="AX11" s="186" t="s">
        <v>98</v>
      </c>
      <c r="AY11" s="167">
        <f t="shared" si="20"/>
        <v>10</v>
      </c>
      <c r="AZ11" s="188">
        <v>10</v>
      </c>
      <c r="BA11" s="173">
        <f t="shared" si="7"/>
        <v>1.3599999999999999</v>
      </c>
      <c r="BB11" s="186">
        <v>1</v>
      </c>
      <c r="BC11" s="186">
        <v>3</v>
      </c>
      <c r="BD11" s="168" t="s">
        <v>111</v>
      </c>
      <c r="BE11" s="186" t="s">
        <v>98</v>
      </c>
      <c r="BF11" s="167">
        <f t="shared" si="21"/>
        <v>10</v>
      </c>
      <c r="BG11" s="172">
        <v>18.600000000000001</v>
      </c>
      <c r="BH11" s="168">
        <f t="shared" si="8"/>
        <v>0.73118279569892464</v>
      </c>
      <c r="BI11" s="168">
        <v>3</v>
      </c>
      <c r="BJ11" s="168">
        <v>3</v>
      </c>
      <c r="BK11" s="168" t="s">
        <v>96</v>
      </c>
      <c r="BL11" s="168" t="s">
        <v>99</v>
      </c>
      <c r="BM11" s="167">
        <f t="shared" si="22"/>
        <v>55.800000000000004</v>
      </c>
      <c r="BN11" s="172">
        <v>13.7</v>
      </c>
      <c r="BO11" s="173">
        <f t="shared" si="9"/>
        <v>0.99270072992700731</v>
      </c>
      <c r="BP11" s="168">
        <v>2</v>
      </c>
      <c r="BQ11" s="168">
        <v>3</v>
      </c>
      <c r="BR11" s="186" t="s">
        <v>96</v>
      </c>
      <c r="BS11" s="186" t="s">
        <v>98</v>
      </c>
      <c r="BT11" s="167">
        <f t="shared" si="23"/>
        <v>27.4</v>
      </c>
      <c r="BU11" s="188">
        <v>9.5</v>
      </c>
      <c r="BV11" s="173">
        <f t="shared" si="10"/>
        <v>1.4315789473684211</v>
      </c>
      <c r="BW11" s="186">
        <v>1</v>
      </c>
      <c r="BX11" s="186">
        <v>3</v>
      </c>
      <c r="BY11" s="186" t="s">
        <v>111</v>
      </c>
      <c r="BZ11" s="186" t="s">
        <v>98</v>
      </c>
      <c r="CA11" s="185">
        <f t="shared" si="24"/>
        <v>9.5</v>
      </c>
      <c r="CB11" s="244">
        <v>16.5</v>
      </c>
      <c r="CC11" s="168">
        <f t="shared" si="11"/>
        <v>0.82424242424242422</v>
      </c>
      <c r="CD11" s="168">
        <v>1</v>
      </c>
      <c r="CE11" s="168">
        <v>4</v>
      </c>
      <c r="CF11" s="168" t="s">
        <v>97</v>
      </c>
      <c r="CG11" s="245" t="s">
        <v>98</v>
      </c>
      <c r="CH11" s="233">
        <f t="shared" si="25"/>
        <v>16.5</v>
      </c>
      <c r="CI11" s="172">
        <v>9.5</v>
      </c>
      <c r="CJ11" s="173">
        <f t="shared" si="12"/>
        <v>1.4315789473684211</v>
      </c>
      <c r="CK11" s="168">
        <v>1</v>
      </c>
      <c r="CL11" s="168">
        <v>3</v>
      </c>
      <c r="CM11" s="186" t="s">
        <v>97</v>
      </c>
      <c r="CN11" s="186" t="s">
        <v>98</v>
      </c>
      <c r="CO11" s="167">
        <f t="shared" si="26"/>
        <v>9.5</v>
      </c>
      <c r="CP11" s="188">
        <v>11.2</v>
      </c>
      <c r="CQ11" s="173">
        <f t="shared" si="13"/>
        <v>1.2142857142857144</v>
      </c>
      <c r="CR11" s="186">
        <v>2</v>
      </c>
      <c r="CS11" s="186">
        <v>3</v>
      </c>
      <c r="CT11" s="186" t="s">
        <v>96</v>
      </c>
      <c r="CU11" s="186" t="s">
        <v>99</v>
      </c>
      <c r="CV11" s="167">
        <f t="shared" si="27"/>
        <v>22.4</v>
      </c>
      <c r="CW11" s="96"/>
    </row>
    <row r="12" spans="1:113">
      <c r="B12">
        <v>6</v>
      </c>
      <c r="C12" s="172">
        <v>7.2</v>
      </c>
      <c r="D12" s="173">
        <f t="shared" si="0"/>
        <v>1.8888888888888888</v>
      </c>
      <c r="E12" s="168">
        <v>1</v>
      </c>
      <c r="F12" s="168">
        <v>4</v>
      </c>
      <c r="G12" s="168" t="s">
        <v>97</v>
      </c>
      <c r="H12" s="182" t="s">
        <v>98</v>
      </c>
      <c r="I12" s="187">
        <f t="shared" si="14"/>
        <v>7.2</v>
      </c>
      <c r="J12" s="183">
        <v>7.7</v>
      </c>
      <c r="K12" s="173">
        <f t="shared" si="1"/>
        <v>1.7662337662337662</v>
      </c>
      <c r="L12" s="184">
        <v>1</v>
      </c>
      <c r="M12" s="184">
        <v>3</v>
      </c>
      <c r="N12" s="184" t="s">
        <v>97</v>
      </c>
      <c r="O12" s="184" t="s">
        <v>100</v>
      </c>
      <c r="P12" s="167">
        <f t="shared" si="15"/>
        <v>7.7</v>
      </c>
      <c r="Q12" s="169">
        <v>8.6</v>
      </c>
      <c r="R12" s="168">
        <f t="shared" si="2"/>
        <v>1.5813953488372092</v>
      </c>
      <c r="S12" s="168">
        <v>1</v>
      </c>
      <c r="T12" s="168">
        <v>3</v>
      </c>
      <c r="U12" s="168" t="s">
        <v>97</v>
      </c>
      <c r="V12" s="168" t="s">
        <v>98</v>
      </c>
      <c r="W12" s="167">
        <f t="shared" si="16"/>
        <v>8.6</v>
      </c>
      <c r="X12" s="172">
        <v>9.1</v>
      </c>
      <c r="Y12" s="173">
        <f t="shared" si="3"/>
        <v>1.4945054945054945</v>
      </c>
      <c r="Z12" s="168">
        <v>1</v>
      </c>
      <c r="AA12" s="168">
        <v>3</v>
      </c>
      <c r="AB12" s="168" t="s">
        <v>97</v>
      </c>
      <c r="AC12" s="168" t="s">
        <v>98</v>
      </c>
      <c r="AD12" s="167">
        <f t="shared" si="17"/>
        <v>9.1</v>
      </c>
      <c r="AE12" s="183">
        <v>9.9</v>
      </c>
      <c r="AF12" s="173">
        <f t="shared" si="4"/>
        <v>1.3737373737373737</v>
      </c>
      <c r="AG12" s="184">
        <v>1</v>
      </c>
      <c r="AH12" s="184">
        <v>3</v>
      </c>
      <c r="AI12" s="184" t="s">
        <v>111</v>
      </c>
      <c r="AJ12" s="184" t="s">
        <v>98</v>
      </c>
      <c r="AK12" s="167">
        <f t="shared" si="18"/>
        <v>9.9</v>
      </c>
      <c r="AL12" s="172">
        <v>10.199999999999999</v>
      </c>
      <c r="AM12" s="168">
        <f t="shared" si="5"/>
        <v>1.3333333333333335</v>
      </c>
      <c r="AN12" s="168">
        <v>2</v>
      </c>
      <c r="AO12" s="168">
        <v>3</v>
      </c>
      <c r="AP12" s="168" t="s">
        <v>97</v>
      </c>
      <c r="AQ12" s="168" t="s">
        <v>98</v>
      </c>
      <c r="AR12" s="167">
        <f t="shared" si="19"/>
        <v>20.399999999999999</v>
      </c>
      <c r="AS12" s="172">
        <v>9.6999999999999993</v>
      </c>
      <c r="AT12" s="173">
        <f t="shared" si="6"/>
        <v>1.4020618556701032</v>
      </c>
      <c r="AU12" s="168">
        <v>1</v>
      </c>
      <c r="AV12" s="168">
        <v>3</v>
      </c>
      <c r="AW12" s="186" t="s">
        <v>97</v>
      </c>
      <c r="AX12" s="186" t="s">
        <v>98</v>
      </c>
      <c r="AY12" s="167">
        <f t="shared" si="20"/>
        <v>9.6999999999999993</v>
      </c>
      <c r="AZ12" s="188">
        <v>9.6</v>
      </c>
      <c r="BA12" s="173">
        <f t="shared" si="7"/>
        <v>1.4166666666666667</v>
      </c>
      <c r="BB12" s="186">
        <v>1</v>
      </c>
      <c r="BC12" s="186">
        <v>4</v>
      </c>
      <c r="BD12" s="168" t="s">
        <v>97</v>
      </c>
      <c r="BE12" s="186" t="s">
        <v>98</v>
      </c>
      <c r="BF12" s="167">
        <f t="shared" si="21"/>
        <v>9.6</v>
      </c>
      <c r="BG12" s="172">
        <v>7.7</v>
      </c>
      <c r="BH12" s="168">
        <f t="shared" si="8"/>
        <v>1.7662337662337662</v>
      </c>
      <c r="BI12" s="168">
        <v>1</v>
      </c>
      <c r="BJ12" s="168">
        <v>1</v>
      </c>
      <c r="BK12" s="168" t="s">
        <v>95</v>
      </c>
      <c r="BL12" s="168" t="s">
        <v>98</v>
      </c>
      <c r="BM12" s="167">
        <f t="shared" si="22"/>
        <v>7.7</v>
      </c>
      <c r="BN12" s="172">
        <v>9.1</v>
      </c>
      <c r="BO12" s="173">
        <f t="shared" si="9"/>
        <v>1.4945054945054945</v>
      </c>
      <c r="BP12" s="168">
        <v>1</v>
      </c>
      <c r="BQ12" s="168">
        <v>3</v>
      </c>
      <c r="BR12" s="186" t="s">
        <v>97</v>
      </c>
      <c r="BS12" s="186" t="s">
        <v>98</v>
      </c>
      <c r="BT12" s="167">
        <f t="shared" si="23"/>
        <v>9.1</v>
      </c>
      <c r="BU12" s="188">
        <v>7.2</v>
      </c>
      <c r="BV12" s="173">
        <f t="shared" si="10"/>
        <v>1.8888888888888888</v>
      </c>
      <c r="BW12" s="186">
        <v>1</v>
      </c>
      <c r="BX12" s="186">
        <v>3</v>
      </c>
      <c r="BY12" s="186" t="s">
        <v>97</v>
      </c>
      <c r="BZ12" s="186" t="s">
        <v>112</v>
      </c>
      <c r="CA12" s="185">
        <f t="shared" si="24"/>
        <v>7.2</v>
      </c>
      <c r="CB12" s="244">
        <v>6.3</v>
      </c>
      <c r="CC12" s="168">
        <f t="shared" si="11"/>
        <v>2.1587301587301586</v>
      </c>
      <c r="CD12" s="168">
        <v>1</v>
      </c>
      <c r="CE12" s="168">
        <v>3</v>
      </c>
      <c r="CF12" s="168" t="s">
        <v>97</v>
      </c>
      <c r="CG12" s="245" t="s">
        <v>98</v>
      </c>
      <c r="CH12" s="233">
        <f t="shared" si="25"/>
        <v>6.3</v>
      </c>
      <c r="CI12" s="172">
        <v>9.8000000000000007</v>
      </c>
      <c r="CJ12" s="173">
        <f t="shared" si="12"/>
        <v>1.3877551020408161</v>
      </c>
      <c r="CK12" s="168">
        <v>1</v>
      </c>
      <c r="CL12" s="168">
        <v>3</v>
      </c>
      <c r="CM12" s="186" t="s">
        <v>97</v>
      </c>
      <c r="CN12" s="186" t="s">
        <v>98</v>
      </c>
      <c r="CO12" s="167">
        <f t="shared" si="26"/>
        <v>9.8000000000000007</v>
      </c>
      <c r="CP12" s="188">
        <v>7.9</v>
      </c>
      <c r="CQ12" s="173">
        <f t="shared" si="13"/>
        <v>1.721518987341772</v>
      </c>
      <c r="CR12" s="186">
        <v>1</v>
      </c>
      <c r="CS12" s="186">
        <v>3</v>
      </c>
      <c r="CT12" s="186" t="s">
        <v>111</v>
      </c>
      <c r="CU12" s="186" t="s">
        <v>98</v>
      </c>
      <c r="CV12" s="167">
        <f t="shared" si="27"/>
        <v>7.9</v>
      </c>
      <c r="CW12" s="96"/>
    </row>
    <row r="13" spans="1:113">
      <c r="B13">
        <v>7</v>
      </c>
      <c r="C13" s="172">
        <v>9.6</v>
      </c>
      <c r="D13" s="173">
        <f t="shared" si="0"/>
        <v>1.4166666666666667</v>
      </c>
      <c r="E13" s="168">
        <v>3</v>
      </c>
      <c r="F13" s="168">
        <v>3</v>
      </c>
      <c r="G13" s="168" t="s">
        <v>96</v>
      </c>
      <c r="H13" s="182" t="s">
        <v>98</v>
      </c>
      <c r="I13" s="187">
        <f t="shared" si="14"/>
        <v>28.799999999999997</v>
      </c>
      <c r="J13" s="183">
        <v>6.5</v>
      </c>
      <c r="K13" s="173">
        <f t="shared" si="1"/>
        <v>2.0923076923076924</v>
      </c>
      <c r="L13" s="184">
        <v>1</v>
      </c>
      <c r="M13" s="184">
        <v>3</v>
      </c>
      <c r="N13" s="184" t="s">
        <v>111</v>
      </c>
      <c r="O13" s="184" t="s">
        <v>98</v>
      </c>
      <c r="P13" s="167">
        <f t="shared" si="15"/>
        <v>6.5</v>
      </c>
      <c r="Q13" s="169">
        <v>7.7</v>
      </c>
      <c r="R13" s="168">
        <f t="shared" si="2"/>
        <v>1.7662337662337662</v>
      </c>
      <c r="S13" s="168">
        <v>1</v>
      </c>
      <c r="T13" s="168">
        <v>3</v>
      </c>
      <c r="U13" s="168" t="s">
        <v>97</v>
      </c>
      <c r="V13" s="168" t="s">
        <v>98</v>
      </c>
      <c r="W13" s="167">
        <f t="shared" si="16"/>
        <v>7.7</v>
      </c>
      <c r="X13" s="172">
        <v>7.2</v>
      </c>
      <c r="Y13" s="173">
        <f t="shared" si="3"/>
        <v>1.8888888888888888</v>
      </c>
      <c r="Z13" s="168">
        <v>1</v>
      </c>
      <c r="AA13" s="168">
        <v>3</v>
      </c>
      <c r="AB13" s="168" t="s">
        <v>97</v>
      </c>
      <c r="AC13" s="168" t="s">
        <v>98</v>
      </c>
      <c r="AD13" s="167">
        <f t="shared" si="17"/>
        <v>7.2</v>
      </c>
      <c r="AE13" s="183">
        <v>9.8000000000000007</v>
      </c>
      <c r="AF13" s="173">
        <f t="shared" si="4"/>
        <v>1.3877551020408161</v>
      </c>
      <c r="AG13" s="184">
        <v>2</v>
      </c>
      <c r="AH13" s="184">
        <v>3</v>
      </c>
      <c r="AI13" s="184" t="s">
        <v>97</v>
      </c>
      <c r="AJ13" s="184" t="s">
        <v>98</v>
      </c>
      <c r="AK13" s="167">
        <f t="shared" si="18"/>
        <v>19.600000000000001</v>
      </c>
      <c r="AL13" s="172">
        <v>12.1</v>
      </c>
      <c r="AM13" s="168">
        <f t="shared" si="5"/>
        <v>1.1239669421487604</v>
      </c>
      <c r="AN13" s="168">
        <v>1</v>
      </c>
      <c r="AO13" s="168">
        <v>3</v>
      </c>
      <c r="AP13" s="168" t="s">
        <v>97</v>
      </c>
      <c r="AQ13" s="168" t="s">
        <v>98</v>
      </c>
      <c r="AR13" s="167">
        <f t="shared" si="19"/>
        <v>12.1</v>
      </c>
      <c r="AS13" s="172">
        <v>10.199999999999999</v>
      </c>
      <c r="AT13" s="173">
        <f t="shared" si="6"/>
        <v>1.3333333333333335</v>
      </c>
      <c r="AU13" s="168">
        <v>2</v>
      </c>
      <c r="AV13" s="168">
        <v>4</v>
      </c>
      <c r="AW13" s="186" t="s">
        <v>96</v>
      </c>
      <c r="AX13" s="186" t="s">
        <v>98</v>
      </c>
      <c r="AY13" s="167">
        <f t="shared" si="20"/>
        <v>20.399999999999999</v>
      </c>
      <c r="AZ13" s="188">
        <v>8.3000000000000007</v>
      </c>
      <c r="BA13" s="173">
        <f t="shared" si="7"/>
        <v>1.6385542168674696</v>
      </c>
      <c r="BB13" s="186">
        <v>1</v>
      </c>
      <c r="BC13" s="186">
        <v>3</v>
      </c>
      <c r="BD13" s="168" t="s">
        <v>111</v>
      </c>
      <c r="BE13" s="186" t="s">
        <v>99</v>
      </c>
      <c r="BF13" s="167">
        <f t="shared" si="21"/>
        <v>8.3000000000000007</v>
      </c>
      <c r="BG13" s="172">
        <v>16.7</v>
      </c>
      <c r="BH13" s="168">
        <f t="shared" si="8"/>
        <v>0.81437125748502992</v>
      </c>
      <c r="BI13" s="168">
        <v>2</v>
      </c>
      <c r="BJ13" s="168">
        <v>3</v>
      </c>
      <c r="BK13" s="168" t="s">
        <v>96</v>
      </c>
      <c r="BL13" s="168" t="s">
        <v>98</v>
      </c>
      <c r="BM13" s="167">
        <f t="shared" si="22"/>
        <v>33.4</v>
      </c>
      <c r="BN13" s="172">
        <v>12.7</v>
      </c>
      <c r="BO13" s="173">
        <f t="shared" si="9"/>
        <v>1.0708661417322836</v>
      </c>
      <c r="BP13" s="168">
        <v>1</v>
      </c>
      <c r="BQ13" s="168">
        <v>4</v>
      </c>
      <c r="BR13" s="186" t="s">
        <v>97</v>
      </c>
      <c r="BS13" s="186" t="s">
        <v>98</v>
      </c>
      <c r="BT13" s="167">
        <f t="shared" si="23"/>
        <v>12.7</v>
      </c>
      <c r="BU13" s="188">
        <v>11.3</v>
      </c>
      <c r="BV13" s="173">
        <f t="shared" si="10"/>
        <v>1.2035398230088494</v>
      </c>
      <c r="BW13" s="186">
        <v>1</v>
      </c>
      <c r="BX13" s="186">
        <v>3</v>
      </c>
      <c r="BY13" s="186" t="s">
        <v>97</v>
      </c>
      <c r="BZ13" s="186" t="s">
        <v>77</v>
      </c>
      <c r="CA13" s="185">
        <f t="shared" si="24"/>
        <v>11.3</v>
      </c>
      <c r="CB13" s="244">
        <v>12.5</v>
      </c>
      <c r="CC13" s="168">
        <f t="shared" si="11"/>
        <v>1.0880000000000001</v>
      </c>
      <c r="CD13" s="168">
        <v>2</v>
      </c>
      <c r="CE13" s="168">
        <v>3</v>
      </c>
      <c r="CF13" s="168" t="s">
        <v>96</v>
      </c>
      <c r="CG13" s="245" t="s">
        <v>98</v>
      </c>
      <c r="CH13" s="233">
        <f t="shared" si="25"/>
        <v>25</v>
      </c>
      <c r="CI13" s="172">
        <v>11</v>
      </c>
      <c r="CJ13" s="173">
        <f t="shared" si="12"/>
        <v>1.2363636363636363</v>
      </c>
      <c r="CK13" s="168">
        <v>2</v>
      </c>
      <c r="CL13" s="168">
        <v>5</v>
      </c>
      <c r="CM13" s="186" t="s">
        <v>96</v>
      </c>
      <c r="CN13" s="186" t="s">
        <v>98</v>
      </c>
      <c r="CO13" s="167">
        <f t="shared" si="26"/>
        <v>22</v>
      </c>
      <c r="CP13" s="188">
        <v>8.6999999999999993</v>
      </c>
      <c r="CQ13" s="173">
        <f t="shared" si="13"/>
        <v>1.5632183908045978</v>
      </c>
      <c r="CR13" s="186">
        <v>2</v>
      </c>
      <c r="CS13" s="186">
        <v>4</v>
      </c>
      <c r="CT13" s="186" t="s">
        <v>111</v>
      </c>
      <c r="CU13" s="186" t="s">
        <v>99</v>
      </c>
      <c r="CV13" s="167">
        <f t="shared" si="27"/>
        <v>17.399999999999999</v>
      </c>
      <c r="CW13" s="96"/>
    </row>
    <row r="14" spans="1:113">
      <c r="B14">
        <v>8</v>
      </c>
      <c r="C14" s="172">
        <v>8.1</v>
      </c>
      <c r="D14" s="173">
        <f t="shared" si="0"/>
        <v>1.6790123456790125</v>
      </c>
      <c r="E14" s="168">
        <v>1</v>
      </c>
      <c r="F14" s="168">
        <v>3</v>
      </c>
      <c r="G14" s="168" t="s">
        <v>97</v>
      </c>
      <c r="H14" s="182" t="s">
        <v>98</v>
      </c>
      <c r="I14" s="187">
        <f t="shared" si="14"/>
        <v>8.1</v>
      </c>
      <c r="J14" s="183">
        <v>9.1999999999999993</v>
      </c>
      <c r="K14" s="173">
        <f t="shared" si="1"/>
        <v>1.4782608695652175</v>
      </c>
      <c r="L14" s="184">
        <v>1</v>
      </c>
      <c r="M14" s="184">
        <v>3</v>
      </c>
      <c r="N14" s="184" t="s">
        <v>111</v>
      </c>
      <c r="O14" s="184" t="s">
        <v>98</v>
      </c>
      <c r="P14" s="167">
        <f t="shared" si="15"/>
        <v>9.1999999999999993</v>
      </c>
      <c r="Q14" s="169">
        <v>12.6</v>
      </c>
      <c r="R14" s="168">
        <f t="shared" si="2"/>
        <v>1.0793650793650793</v>
      </c>
      <c r="S14" s="168">
        <v>1</v>
      </c>
      <c r="T14" s="168">
        <v>3</v>
      </c>
      <c r="U14" s="168" t="s">
        <v>96</v>
      </c>
      <c r="V14" s="168" t="s">
        <v>98</v>
      </c>
      <c r="W14" s="167">
        <f t="shared" si="16"/>
        <v>12.6</v>
      </c>
      <c r="X14" s="172">
        <v>9.4</v>
      </c>
      <c r="Y14" s="173">
        <f t="shared" si="3"/>
        <v>1.4468085106382977</v>
      </c>
      <c r="Z14" s="168">
        <v>2</v>
      </c>
      <c r="AA14" s="168">
        <v>4</v>
      </c>
      <c r="AB14" s="168" t="s">
        <v>97</v>
      </c>
      <c r="AC14" s="168" t="s">
        <v>98</v>
      </c>
      <c r="AD14" s="167">
        <f t="shared" si="17"/>
        <v>18.8</v>
      </c>
      <c r="AE14" s="183">
        <v>10</v>
      </c>
      <c r="AF14" s="173">
        <f t="shared" si="4"/>
        <v>1.3599999999999999</v>
      </c>
      <c r="AG14" s="184">
        <v>2</v>
      </c>
      <c r="AH14" s="184">
        <v>3</v>
      </c>
      <c r="AI14" s="184" t="s">
        <v>111</v>
      </c>
      <c r="AJ14" s="184" t="s">
        <v>98</v>
      </c>
      <c r="AK14" s="167">
        <f t="shared" si="18"/>
        <v>20</v>
      </c>
      <c r="AL14" s="172">
        <v>8.5</v>
      </c>
      <c r="AM14" s="168">
        <f t="shared" si="5"/>
        <v>1.5999999999999999</v>
      </c>
      <c r="AN14" s="168">
        <v>1</v>
      </c>
      <c r="AO14" s="168">
        <v>3</v>
      </c>
      <c r="AP14" s="168" t="s">
        <v>96</v>
      </c>
      <c r="AQ14" s="168" t="s">
        <v>98</v>
      </c>
      <c r="AR14" s="167">
        <f t="shared" si="19"/>
        <v>8.5</v>
      </c>
      <c r="AS14" s="172">
        <v>10.199999999999999</v>
      </c>
      <c r="AT14" s="173">
        <f t="shared" si="6"/>
        <v>1.3333333333333335</v>
      </c>
      <c r="AU14" s="168">
        <v>2</v>
      </c>
      <c r="AV14" s="168">
        <v>3</v>
      </c>
      <c r="AW14" s="186" t="s">
        <v>97</v>
      </c>
      <c r="AX14" s="186" t="s">
        <v>98</v>
      </c>
      <c r="AY14" s="167">
        <f t="shared" si="20"/>
        <v>20.399999999999999</v>
      </c>
      <c r="AZ14" s="188">
        <v>10.6</v>
      </c>
      <c r="BA14" s="173">
        <f t="shared" si="7"/>
        <v>1.2830188679245282</v>
      </c>
      <c r="BB14" s="186">
        <v>1</v>
      </c>
      <c r="BC14" s="186">
        <v>3</v>
      </c>
      <c r="BD14" s="168" t="s">
        <v>111</v>
      </c>
      <c r="BE14" s="186" t="s">
        <v>98</v>
      </c>
      <c r="BF14" s="167">
        <f t="shared" si="21"/>
        <v>10.6</v>
      </c>
      <c r="BG14" s="172">
        <v>24.3</v>
      </c>
      <c r="BH14" s="168">
        <f t="shared" si="8"/>
        <v>0.55967078189300412</v>
      </c>
      <c r="BI14" s="168">
        <v>2</v>
      </c>
      <c r="BJ14" s="168">
        <v>3</v>
      </c>
      <c r="BK14" s="168" t="s">
        <v>96</v>
      </c>
      <c r="BL14" s="168" t="s">
        <v>98</v>
      </c>
      <c r="BM14" s="167">
        <f t="shared" si="22"/>
        <v>48.6</v>
      </c>
      <c r="BN14" s="172">
        <v>11.9</v>
      </c>
      <c r="BO14" s="173">
        <f t="shared" si="9"/>
        <v>1.1428571428571428</v>
      </c>
      <c r="BP14" s="168">
        <v>2</v>
      </c>
      <c r="BQ14" s="168">
        <v>5</v>
      </c>
      <c r="BR14" s="186" t="s">
        <v>97</v>
      </c>
      <c r="BS14" s="186" t="s">
        <v>112</v>
      </c>
      <c r="BT14" s="167">
        <f t="shared" si="23"/>
        <v>23.8</v>
      </c>
      <c r="BU14" s="188">
        <v>10.4</v>
      </c>
      <c r="BV14" s="173">
        <f t="shared" si="10"/>
        <v>1.3076923076923077</v>
      </c>
      <c r="BW14" s="186">
        <v>2</v>
      </c>
      <c r="BX14" s="186">
        <v>4</v>
      </c>
      <c r="BY14" s="186" t="s">
        <v>114</v>
      </c>
      <c r="BZ14" s="186" t="s">
        <v>98</v>
      </c>
      <c r="CA14" s="185">
        <f t="shared" si="24"/>
        <v>20.8</v>
      </c>
      <c r="CB14" s="244">
        <v>9.9</v>
      </c>
      <c r="CC14" s="168">
        <f t="shared" si="11"/>
        <v>1.3737373737373737</v>
      </c>
      <c r="CD14" s="168">
        <v>1</v>
      </c>
      <c r="CE14" s="168">
        <v>3</v>
      </c>
      <c r="CF14" s="168" t="s">
        <v>96</v>
      </c>
      <c r="CG14" s="245" t="s">
        <v>98</v>
      </c>
      <c r="CH14" s="233">
        <f t="shared" si="25"/>
        <v>9.9</v>
      </c>
      <c r="CI14" s="172">
        <v>13</v>
      </c>
      <c r="CJ14" s="173">
        <f t="shared" si="12"/>
        <v>1.0461538461538462</v>
      </c>
      <c r="CK14" s="168">
        <v>1</v>
      </c>
      <c r="CL14" s="168">
        <v>4</v>
      </c>
      <c r="CM14" s="186" t="s">
        <v>97</v>
      </c>
      <c r="CN14" s="186" t="s">
        <v>98</v>
      </c>
      <c r="CO14" s="167">
        <f t="shared" si="26"/>
        <v>13</v>
      </c>
      <c r="CP14" s="188">
        <v>6.2</v>
      </c>
      <c r="CQ14" s="173">
        <f t="shared" si="13"/>
        <v>2.193548387096774</v>
      </c>
      <c r="CR14" s="186">
        <v>1</v>
      </c>
      <c r="CS14" s="186">
        <v>2</v>
      </c>
      <c r="CT14" s="186" t="s">
        <v>111</v>
      </c>
      <c r="CU14" s="186" t="s">
        <v>98</v>
      </c>
      <c r="CV14" s="167">
        <f t="shared" si="27"/>
        <v>6.2</v>
      </c>
      <c r="CW14" s="96"/>
    </row>
    <row r="15" spans="1:113">
      <c r="B15">
        <v>9</v>
      </c>
      <c r="C15" s="172">
        <v>7.4</v>
      </c>
      <c r="D15" s="173">
        <f t="shared" si="0"/>
        <v>1.8378378378378377</v>
      </c>
      <c r="E15" s="168">
        <v>1</v>
      </c>
      <c r="F15" s="168">
        <v>3</v>
      </c>
      <c r="G15" s="168" t="s">
        <v>111</v>
      </c>
      <c r="H15" s="182" t="s">
        <v>98</v>
      </c>
      <c r="I15" s="187">
        <f t="shared" si="14"/>
        <v>7.4</v>
      </c>
      <c r="J15" s="183">
        <v>9</v>
      </c>
      <c r="K15" s="173">
        <f t="shared" si="1"/>
        <v>1.5111111111111111</v>
      </c>
      <c r="L15" s="184">
        <v>1</v>
      </c>
      <c r="M15" s="184">
        <v>3</v>
      </c>
      <c r="N15" s="184" t="s">
        <v>111</v>
      </c>
      <c r="O15" s="184" t="s">
        <v>98</v>
      </c>
      <c r="P15" s="167">
        <f t="shared" si="15"/>
        <v>9</v>
      </c>
      <c r="Q15" s="169">
        <v>9.3000000000000007</v>
      </c>
      <c r="R15" s="168">
        <f t="shared" si="2"/>
        <v>1.4623655913978493</v>
      </c>
      <c r="S15" s="168">
        <v>1</v>
      </c>
      <c r="T15" s="168">
        <v>3</v>
      </c>
      <c r="U15" s="168" t="s">
        <v>111</v>
      </c>
      <c r="V15" s="168" t="s">
        <v>98</v>
      </c>
      <c r="W15" s="167">
        <f t="shared" si="16"/>
        <v>9.3000000000000007</v>
      </c>
      <c r="X15" s="172">
        <v>7.5</v>
      </c>
      <c r="Y15" s="173">
        <f t="shared" si="3"/>
        <v>1.8133333333333332</v>
      </c>
      <c r="Z15" s="168">
        <v>1</v>
      </c>
      <c r="AA15" s="168">
        <v>3</v>
      </c>
      <c r="AB15" s="168" t="s">
        <v>96</v>
      </c>
      <c r="AC15" s="168" t="s">
        <v>99</v>
      </c>
      <c r="AD15" s="167">
        <f t="shared" si="17"/>
        <v>7.5</v>
      </c>
      <c r="AE15" s="183">
        <v>13.1</v>
      </c>
      <c r="AF15" s="173">
        <f t="shared" si="4"/>
        <v>1.0381679389312977</v>
      </c>
      <c r="AG15" s="184">
        <v>2</v>
      </c>
      <c r="AH15" s="184">
        <v>3</v>
      </c>
      <c r="AI15" s="184" t="s">
        <v>96</v>
      </c>
      <c r="AJ15" s="184" t="s">
        <v>98</v>
      </c>
      <c r="AK15" s="167">
        <f t="shared" si="18"/>
        <v>26.2</v>
      </c>
      <c r="AL15" s="172">
        <v>8</v>
      </c>
      <c r="AM15" s="168">
        <f t="shared" si="5"/>
        <v>1.7</v>
      </c>
      <c r="AN15" s="168">
        <v>2</v>
      </c>
      <c r="AO15" s="168">
        <v>3</v>
      </c>
      <c r="AP15" s="168" t="s">
        <v>96</v>
      </c>
      <c r="AQ15" s="168" t="s">
        <v>98</v>
      </c>
      <c r="AR15" s="167">
        <f t="shared" si="19"/>
        <v>16</v>
      </c>
      <c r="AS15" s="172">
        <v>7.9</v>
      </c>
      <c r="AT15" s="173">
        <f t="shared" si="6"/>
        <v>1.721518987341772</v>
      </c>
      <c r="AU15" s="168">
        <v>3</v>
      </c>
      <c r="AV15" s="168">
        <v>5</v>
      </c>
      <c r="AW15" s="186" t="s">
        <v>96</v>
      </c>
      <c r="AX15" s="186" t="s">
        <v>98</v>
      </c>
      <c r="AY15" s="167">
        <f t="shared" si="20"/>
        <v>23.700000000000003</v>
      </c>
      <c r="AZ15" s="188">
        <v>9.9</v>
      </c>
      <c r="BA15" s="173">
        <f t="shared" si="7"/>
        <v>1.3737373737373737</v>
      </c>
      <c r="BB15" s="186">
        <v>1</v>
      </c>
      <c r="BC15" s="186">
        <v>3</v>
      </c>
      <c r="BD15" s="168" t="s">
        <v>96</v>
      </c>
      <c r="BE15" s="186" t="s">
        <v>99</v>
      </c>
      <c r="BF15" s="167">
        <f t="shared" si="21"/>
        <v>9.9</v>
      </c>
      <c r="BG15" s="172">
        <v>7.3</v>
      </c>
      <c r="BH15" s="168">
        <f t="shared" si="8"/>
        <v>1.8630136986301369</v>
      </c>
      <c r="BI15" s="168">
        <v>1</v>
      </c>
      <c r="BJ15" s="168">
        <v>3</v>
      </c>
      <c r="BK15" s="168" t="s">
        <v>97</v>
      </c>
      <c r="BL15" s="168" t="s">
        <v>98</v>
      </c>
      <c r="BM15" s="167">
        <f t="shared" si="22"/>
        <v>7.3</v>
      </c>
      <c r="BN15" s="172">
        <v>12</v>
      </c>
      <c r="BO15" s="173">
        <f t="shared" si="9"/>
        <v>1.1333333333333333</v>
      </c>
      <c r="BP15" s="168">
        <v>1</v>
      </c>
      <c r="BQ15" s="168">
        <v>3</v>
      </c>
      <c r="BR15" s="186" t="s">
        <v>111</v>
      </c>
      <c r="BS15" s="186" t="s">
        <v>98</v>
      </c>
      <c r="BT15" s="167">
        <f t="shared" si="23"/>
        <v>12</v>
      </c>
      <c r="BU15" s="188">
        <v>9.6</v>
      </c>
      <c r="BV15" s="173">
        <f t="shared" si="10"/>
        <v>1.4166666666666667</v>
      </c>
      <c r="BW15" s="186">
        <v>2</v>
      </c>
      <c r="BX15" s="186">
        <v>2</v>
      </c>
      <c r="BY15" s="186" t="s">
        <v>111</v>
      </c>
      <c r="BZ15" s="186" t="s">
        <v>98</v>
      </c>
      <c r="CA15" s="185">
        <f t="shared" si="24"/>
        <v>19.2</v>
      </c>
      <c r="CB15" s="244">
        <v>7.9</v>
      </c>
      <c r="CC15" s="168">
        <f t="shared" si="11"/>
        <v>1.721518987341772</v>
      </c>
      <c r="CD15" s="168">
        <v>1</v>
      </c>
      <c r="CE15" s="168">
        <v>3</v>
      </c>
      <c r="CF15" s="168" t="s">
        <v>97</v>
      </c>
      <c r="CG15" s="245" t="s">
        <v>98</v>
      </c>
      <c r="CH15" s="233">
        <f t="shared" si="25"/>
        <v>7.9</v>
      </c>
      <c r="CI15" s="172">
        <v>10</v>
      </c>
      <c r="CJ15" s="173">
        <f t="shared" si="12"/>
        <v>1.3599999999999999</v>
      </c>
      <c r="CK15" s="168">
        <v>2</v>
      </c>
      <c r="CL15" s="168">
        <v>3</v>
      </c>
      <c r="CM15" s="186" t="s">
        <v>96</v>
      </c>
      <c r="CN15" s="186" t="s">
        <v>98</v>
      </c>
      <c r="CO15" s="167">
        <f t="shared" si="26"/>
        <v>20</v>
      </c>
      <c r="CP15" s="188">
        <v>10.5</v>
      </c>
      <c r="CQ15" s="173">
        <f t="shared" si="13"/>
        <v>1.2952380952380953</v>
      </c>
      <c r="CR15" s="186">
        <v>1</v>
      </c>
      <c r="CS15" s="186">
        <v>3</v>
      </c>
      <c r="CT15" s="186" t="s">
        <v>111</v>
      </c>
      <c r="CU15" s="186" t="s">
        <v>98</v>
      </c>
      <c r="CV15" s="167">
        <f t="shared" si="27"/>
        <v>10.5</v>
      </c>
      <c r="CW15" s="96"/>
    </row>
    <row r="16" spans="1:113">
      <c r="B16">
        <v>10</v>
      </c>
      <c r="C16" s="172">
        <v>9.3000000000000007</v>
      </c>
      <c r="D16" s="173">
        <f t="shared" si="0"/>
        <v>1.4623655913978493</v>
      </c>
      <c r="E16" s="168">
        <v>1</v>
      </c>
      <c r="F16" s="168">
        <v>3</v>
      </c>
      <c r="G16" s="168" t="s">
        <v>96</v>
      </c>
      <c r="H16" s="182" t="s">
        <v>99</v>
      </c>
      <c r="I16" s="187">
        <f t="shared" si="14"/>
        <v>9.3000000000000007</v>
      </c>
      <c r="J16" s="183">
        <v>8.1</v>
      </c>
      <c r="K16" s="173">
        <f t="shared" si="1"/>
        <v>1.6790123456790125</v>
      </c>
      <c r="L16" s="184">
        <v>1</v>
      </c>
      <c r="M16" s="184">
        <v>2</v>
      </c>
      <c r="N16" s="184" t="s">
        <v>111</v>
      </c>
      <c r="O16" s="184" t="s">
        <v>98</v>
      </c>
      <c r="P16" s="167">
        <f t="shared" si="15"/>
        <v>8.1</v>
      </c>
      <c r="Q16" s="169">
        <v>9.4</v>
      </c>
      <c r="R16" s="168">
        <f t="shared" si="2"/>
        <v>1.4468085106382977</v>
      </c>
      <c r="S16" s="168">
        <v>1</v>
      </c>
      <c r="T16" s="168">
        <v>3</v>
      </c>
      <c r="U16" s="168" t="s">
        <v>97</v>
      </c>
      <c r="V16" s="168" t="s">
        <v>98</v>
      </c>
      <c r="W16" s="167">
        <f t="shared" si="16"/>
        <v>9.4</v>
      </c>
      <c r="X16" s="188">
        <v>7.4</v>
      </c>
      <c r="Y16" s="173">
        <f t="shared" si="3"/>
        <v>1.8378378378378377</v>
      </c>
      <c r="Z16" s="186">
        <v>2</v>
      </c>
      <c r="AA16" s="186">
        <v>3</v>
      </c>
      <c r="AB16" s="186" t="s">
        <v>97</v>
      </c>
      <c r="AC16" s="186" t="s">
        <v>306</v>
      </c>
      <c r="AD16" s="167">
        <f t="shared" si="17"/>
        <v>14.8</v>
      </c>
      <c r="AE16" s="183">
        <v>8.5</v>
      </c>
      <c r="AF16" s="173">
        <f t="shared" si="4"/>
        <v>1.5999999999999999</v>
      </c>
      <c r="AG16" s="184">
        <v>1</v>
      </c>
      <c r="AH16" s="184">
        <v>3</v>
      </c>
      <c r="AI16" s="184" t="s">
        <v>111</v>
      </c>
      <c r="AJ16" s="184" t="s">
        <v>98</v>
      </c>
      <c r="AK16" s="167">
        <f t="shared" si="18"/>
        <v>8.5</v>
      </c>
      <c r="AL16" s="172">
        <v>7.6</v>
      </c>
      <c r="AM16" s="168">
        <f t="shared" si="5"/>
        <v>1.7894736842105263</v>
      </c>
      <c r="AN16" s="168">
        <v>1</v>
      </c>
      <c r="AO16" s="168">
        <v>3</v>
      </c>
      <c r="AP16" s="168" t="s">
        <v>97</v>
      </c>
      <c r="AQ16" s="168" t="s">
        <v>98</v>
      </c>
      <c r="AR16" s="167">
        <f t="shared" si="19"/>
        <v>7.6</v>
      </c>
      <c r="AS16" s="188">
        <v>9.5</v>
      </c>
      <c r="AT16" s="173">
        <f t="shared" si="6"/>
        <v>1.4315789473684211</v>
      </c>
      <c r="AU16" s="186">
        <v>2</v>
      </c>
      <c r="AV16" s="186">
        <v>3</v>
      </c>
      <c r="AW16" s="186" t="s">
        <v>96</v>
      </c>
      <c r="AX16" s="186" t="s">
        <v>98</v>
      </c>
      <c r="AY16" s="167">
        <f t="shared" si="20"/>
        <v>19</v>
      </c>
      <c r="AZ16" s="188">
        <v>12.7</v>
      </c>
      <c r="BA16" s="173">
        <f t="shared" si="7"/>
        <v>1.0708661417322836</v>
      </c>
      <c r="BB16" s="186">
        <v>1</v>
      </c>
      <c r="BC16" s="186">
        <v>4</v>
      </c>
      <c r="BD16" s="168" t="s">
        <v>111</v>
      </c>
      <c r="BE16" s="186" t="s">
        <v>98</v>
      </c>
      <c r="BF16" s="167">
        <f t="shared" si="21"/>
        <v>12.7</v>
      </c>
      <c r="BG16" s="172">
        <v>10.1</v>
      </c>
      <c r="BH16" s="168">
        <f t="shared" si="8"/>
        <v>1.3465346534653466</v>
      </c>
      <c r="BI16" s="168">
        <v>1</v>
      </c>
      <c r="BJ16" s="168">
        <v>3</v>
      </c>
      <c r="BK16" s="168" t="s">
        <v>97</v>
      </c>
      <c r="BL16" s="168" t="s">
        <v>98</v>
      </c>
      <c r="BM16" s="167">
        <f t="shared" si="22"/>
        <v>10.1</v>
      </c>
      <c r="BN16" s="188">
        <v>10.4</v>
      </c>
      <c r="BO16" s="173">
        <f t="shared" si="9"/>
        <v>1.3076923076923077</v>
      </c>
      <c r="BP16" s="186">
        <v>1</v>
      </c>
      <c r="BQ16" s="186">
        <v>3</v>
      </c>
      <c r="BR16" s="186" t="s">
        <v>97</v>
      </c>
      <c r="BS16" s="186" t="s">
        <v>98</v>
      </c>
      <c r="BT16" s="167">
        <f t="shared" si="23"/>
        <v>10.4</v>
      </c>
      <c r="BU16" s="188">
        <v>8.9</v>
      </c>
      <c r="BV16" s="173">
        <f t="shared" si="10"/>
        <v>1.5280898876404494</v>
      </c>
      <c r="BW16" s="186">
        <v>1</v>
      </c>
      <c r="BX16" s="186">
        <v>3</v>
      </c>
      <c r="BY16" s="186" t="s">
        <v>111</v>
      </c>
      <c r="BZ16" s="186" t="s">
        <v>98</v>
      </c>
      <c r="CA16" s="185">
        <f t="shared" si="24"/>
        <v>8.9</v>
      </c>
      <c r="CB16" s="244">
        <v>8.1</v>
      </c>
      <c r="CC16" s="168">
        <f t="shared" si="11"/>
        <v>1.6790123456790125</v>
      </c>
      <c r="CD16" s="168">
        <v>1</v>
      </c>
      <c r="CE16" s="168">
        <v>3</v>
      </c>
      <c r="CF16" s="168" t="s">
        <v>97</v>
      </c>
      <c r="CG16" s="245" t="s">
        <v>98</v>
      </c>
      <c r="CH16" s="233">
        <f t="shared" si="25"/>
        <v>8.1</v>
      </c>
      <c r="CI16" s="172">
        <v>17</v>
      </c>
      <c r="CJ16" s="173">
        <f t="shared" si="12"/>
        <v>0.79999999999999993</v>
      </c>
      <c r="CK16" s="168">
        <v>2</v>
      </c>
      <c r="CL16" s="168">
        <v>5</v>
      </c>
      <c r="CM16" s="186" t="s">
        <v>111</v>
      </c>
      <c r="CN16" s="186" t="s">
        <v>98</v>
      </c>
      <c r="CO16" s="167">
        <f t="shared" si="26"/>
        <v>34</v>
      </c>
      <c r="CP16" s="188">
        <v>8.8000000000000007</v>
      </c>
      <c r="CQ16" s="173">
        <f t="shared" si="13"/>
        <v>1.5454545454545452</v>
      </c>
      <c r="CR16" s="186">
        <v>1</v>
      </c>
      <c r="CS16" s="186">
        <v>3</v>
      </c>
      <c r="CT16" s="186" t="s">
        <v>111</v>
      </c>
      <c r="CU16" s="186" t="s">
        <v>98</v>
      </c>
      <c r="CV16" s="167">
        <f t="shared" si="27"/>
        <v>8.8000000000000007</v>
      </c>
      <c r="CW16" s="96"/>
    </row>
    <row r="17" spans="2:101">
      <c r="B17">
        <v>11</v>
      </c>
      <c r="C17" s="86">
        <v>8.8000000000000007</v>
      </c>
      <c r="D17" s="146">
        <f t="shared" si="0"/>
        <v>1.5454545454545452</v>
      </c>
      <c r="E17" s="31">
        <v>1</v>
      </c>
      <c r="F17" s="31">
        <v>3</v>
      </c>
      <c r="G17" s="31" t="s">
        <v>111</v>
      </c>
      <c r="H17" s="57" t="s">
        <v>98</v>
      </c>
      <c r="I17" s="94">
        <f t="shared" si="14"/>
        <v>8.8000000000000007</v>
      </c>
      <c r="J17" s="114">
        <v>4.9000000000000004</v>
      </c>
      <c r="K17" s="146">
        <f t="shared" si="1"/>
        <v>2.7755102040816322</v>
      </c>
      <c r="L17" s="113">
        <v>1</v>
      </c>
      <c r="M17" s="113">
        <v>3</v>
      </c>
      <c r="N17" s="113" t="s">
        <v>97</v>
      </c>
      <c r="O17" s="113" t="s">
        <v>98</v>
      </c>
      <c r="P17" s="88">
        <f t="shared" si="15"/>
        <v>4.9000000000000004</v>
      </c>
      <c r="Q17" s="135">
        <v>11.6</v>
      </c>
      <c r="R17" s="31">
        <f t="shared" si="2"/>
        <v>1.1724137931034482</v>
      </c>
      <c r="S17" s="31">
        <v>1</v>
      </c>
      <c r="T17" s="31">
        <v>4</v>
      </c>
      <c r="U17" s="31" t="s">
        <v>97</v>
      </c>
      <c r="V17" s="31" t="s">
        <v>98</v>
      </c>
      <c r="W17" s="88">
        <f t="shared" si="16"/>
        <v>11.6</v>
      </c>
      <c r="X17" s="87">
        <v>9.6999999999999993</v>
      </c>
      <c r="Y17" s="146">
        <f t="shared" si="3"/>
        <v>1.4020618556701032</v>
      </c>
      <c r="Z17" s="130">
        <v>1</v>
      </c>
      <c r="AA17" s="130">
        <v>4</v>
      </c>
      <c r="AB17" s="130" t="s">
        <v>111</v>
      </c>
      <c r="AC17" s="130" t="s">
        <v>98</v>
      </c>
      <c r="AD17" s="88">
        <f t="shared" si="17"/>
        <v>9.6999999999999993</v>
      </c>
      <c r="AE17" s="114">
        <v>13.2</v>
      </c>
      <c r="AF17" s="146">
        <f t="shared" si="4"/>
        <v>1.0303030303030303</v>
      </c>
      <c r="AG17" s="113">
        <v>1</v>
      </c>
      <c r="AH17" s="113">
        <v>4</v>
      </c>
      <c r="AI17" s="113" t="s">
        <v>111</v>
      </c>
      <c r="AJ17" s="113" t="s">
        <v>98</v>
      </c>
      <c r="AK17" s="88">
        <f t="shared" si="18"/>
        <v>13.2</v>
      </c>
      <c r="AL17" s="86">
        <v>14.5</v>
      </c>
      <c r="AM17" s="31">
        <f t="shared" si="5"/>
        <v>0.93793103448275861</v>
      </c>
      <c r="AN17" s="31">
        <v>2</v>
      </c>
      <c r="AO17" s="31">
        <v>3</v>
      </c>
      <c r="AP17" s="31" t="s">
        <v>96</v>
      </c>
      <c r="AQ17" s="31" t="s">
        <v>98</v>
      </c>
      <c r="AR17" s="88">
        <f t="shared" si="19"/>
        <v>29</v>
      </c>
      <c r="AS17" s="87">
        <v>10.6</v>
      </c>
      <c r="AT17" s="146">
        <f t="shared" si="6"/>
        <v>1.2830188679245282</v>
      </c>
      <c r="AU17" s="130">
        <v>1</v>
      </c>
      <c r="AV17" s="130">
        <v>3</v>
      </c>
      <c r="AW17" s="130" t="s">
        <v>97</v>
      </c>
      <c r="AX17" s="130" t="s">
        <v>98</v>
      </c>
      <c r="AY17" s="88">
        <f t="shared" si="20"/>
        <v>10.6</v>
      </c>
      <c r="AZ17" s="87">
        <v>11.8</v>
      </c>
      <c r="BA17" s="146">
        <f t="shared" si="7"/>
        <v>1.1525423728813557</v>
      </c>
      <c r="BB17" s="130">
        <v>2</v>
      </c>
      <c r="BC17" s="130">
        <v>4</v>
      </c>
      <c r="BD17" s="31" t="s">
        <v>96</v>
      </c>
      <c r="BE17" s="130" t="s">
        <v>98</v>
      </c>
      <c r="BF17" s="88">
        <f t="shared" si="21"/>
        <v>23.6</v>
      </c>
      <c r="BG17" s="86">
        <v>11.1</v>
      </c>
      <c r="BH17" s="31">
        <f t="shared" si="8"/>
        <v>1.2252252252252251</v>
      </c>
      <c r="BI17" s="31">
        <v>1</v>
      </c>
      <c r="BJ17" s="31">
        <v>3</v>
      </c>
      <c r="BK17" s="31" t="s">
        <v>97</v>
      </c>
      <c r="BL17" s="31" t="s">
        <v>98</v>
      </c>
      <c r="BM17" s="88">
        <f t="shared" si="22"/>
        <v>11.1</v>
      </c>
      <c r="BN17" s="87">
        <v>7.4</v>
      </c>
      <c r="BO17" s="146">
        <f t="shared" si="9"/>
        <v>1.8378378378378377</v>
      </c>
      <c r="BP17" s="130">
        <v>1</v>
      </c>
      <c r="BQ17" s="130">
        <v>2</v>
      </c>
      <c r="BR17" s="130" t="s">
        <v>97</v>
      </c>
      <c r="BS17" s="130" t="s">
        <v>98</v>
      </c>
      <c r="BT17" s="88">
        <f t="shared" si="23"/>
        <v>7.4</v>
      </c>
      <c r="BU17" s="87">
        <v>9</v>
      </c>
      <c r="BV17" s="146">
        <f t="shared" si="10"/>
        <v>1.5111111111111111</v>
      </c>
      <c r="BW17" s="130">
        <v>1</v>
      </c>
      <c r="BX17" s="130">
        <v>3</v>
      </c>
      <c r="BY17" s="130" t="s">
        <v>111</v>
      </c>
      <c r="BZ17" s="130" t="s">
        <v>98</v>
      </c>
      <c r="CA17" s="90">
        <f t="shared" si="24"/>
        <v>9</v>
      </c>
      <c r="CB17" s="32">
        <v>17.2</v>
      </c>
      <c r="CC17" s="31">
        <f t="shared" si="11"/>
        <v>0.79069767441860461</v>
      </c>
      <c r="CD17" s="31">
        <v>1</v>
      </c>
      <c r="CE17" s="31">
        <v>4</v>
      </c>
      <c r="CF17" s="31" t="s">
        <v>97</v>
      </c>
      <c r="CG17" s="30" t="s">
        <v>98</v>
      </c>
      <c r="CH17" s="234">
        <f t="shared" si="25"/>
        <v>17.2</v>
      </c>
      <c r="CI17" s="86">
        <v>15.8</v>
      </c>
      <c r="CJ17" s="146">
        <f t="shared" si="12"/>
        <v>0.860759493670886</v>
      </c>
      <c r="CK17" s="31">
        <v>2</v>
      </c>
      <c r="CL17" s="31">
        <v>3</v>
      </c>
      <c r="CM17" s="130" t="s">
        <v>96</v>
      </c>
      <c r="CN17" s="130" t="s">
        <v>98</v>
      </c>
      <c r="CO17" s="88">
        <f t="shared" si="26"/>
        <v>31.6</v>
      </c>
      <c r="CP17" s="87">
        <v>7.5</v>
      </c>
      <c r="CQ17" s="146">
        <f t="shared" si="13"/>
        <v>1.8133333333333332</v>
      </c>
      <c r="CR17" s="130">
        <v>1</v>
      </c>
      <c r="CS17" s="130">
        <v>3</v>
      </c>
      <c r="CT17" s="130" t="s">
        <v>97</v>
      </c>
      <c r="CU17" s="130" t="s">
        <v>98</v>
      </c>
      <c r="CV17" s="88">
        <f t="shared" si="27"/>
        <v>7.5</v>
      </c>
      <c r="CW17" s="96"/>
    </row>
    <row r="18" spans="2:101">
      <c r="B18">
        <v>12</v>
      </c>
      <c r="C18" s="87">
        <v>10.199999999999999</v>
      </c>
      <c r="D18" s="146">
        <f t="shared" si="0"/>
        <v>1.3333333333333335</v>
      </c>
      <c r="E18" s="130">
        <v>1</v>
      </c>
      <c r="F18" s="130">
        <v>3</v>
      </c>
      <c r="G18" s="130" t="s">
        <v>111</v>
      </c>
      <c r="H18" s="90" t="s">
        <v>98</v>
      </c>
      <c r="I18" s="94">
        <f t="shared" si="14"/>
        <v>10.199999999999999</v>
      </c>
      <c r="J18" s="114">
        <v>11.5</v>
      </c>
      <c r="K18" s="146">
        <f t="shared" si="1"/>
        <v>1.182608695652174</v>
      </c>
      <c r="L18" s="113">
        <v>1</v>
      </c>
      <c r="M18" s="113">
        <v>3</v>
      </c>
      <c r="N18" s="113" t="s">
        <v>97</v>
      </c>
      <c r="O18" s="113" t="s">
        <v>112</v>
      </c>
      <c r="P18" s="88">
        <f t="shared" si="15"/>
        <v>11.5</v>
      </c>
      <c r="Q18" s="135">
        <v>9.6</v>
      </c>
      <c r="R18" s="31">
        <f t="shared" si="2"/>
        <v>1.4166666666666667</v>
      </c>
      <c r="S18" s="31">
        <v>1</v>
      </c>
      <c r="T18" s="31">
        <v>3</v>
      </c>
      <c r="U18" s="31" t="s">
        <v>97</v>
      </c>
      <c r="V18" s="31" t="s">
        <v>99</v>
      </c>
      <c r="W18" s="88">
        <f t="shared" si="16"/>
        <v>9.6</v>
      </c>
      <c r="X18" s="87">
        <v>12.2</v>
      </c>
      <c r="Y18" s="146">
        <f t="shared" si="3"/>
        <v>1.1147540983606559</v>
      </c>
      <c r="Z18" s="130">
        <v>2</v>
      </c>
      <c r="AA18" s="130">
        <v>3</v>
      </c>
      <c r="AB18" s="130" t="s">
        <v>96</v>
      </c>
      <c r="AC18" s="130" t="s">
        <v>98</v>
      </c>
      <c r="AD18" s="88">
        <f t="shared" si="17"/>
        <v>24.4</v>
      </c>
      <c r="AE18" s="114">
        <v>7.9</v>
      </c>
      <c r="AF18" s="146">
        <f t="shared" si="4"/>
        <v>1.721518987341772</v>
      </c>
      <c r="AG18" s="113">
        <v>1</v>
      </c>
      <c r="AH18" s="113">
        <v>3</v>
      </c>
      <c r="AI18" s="113" t="s">
        <v>111</v>
      </c>
      <c r="AJ18" s="113" t="s">
        <v>99</v>
      </c>
      <c r="AK18" s="88">
        <f t="shared" si="18"/>
        <v>7.9</v>
      </c>
      <c r="AL18" s="86">
        <v>13.4</v>
      </c>
      <c r="AM18" s="31">
        <f t="shared" si="5"/>
        <v>1.0149253731343284</v>
      </c>
      <c r="AN18" s="31">
        <v>2</v>
      </c>
      <c r="AO18" s="31">
        <v>4</v>
      </c>
      <c r="AP18" s="31" t="s">
        <v>96</v>
      </c>
      <c r="AQ18" s="31" t="s">
        <v>98</v>
      </c>
      <c r="AR18" s="88">
        <f t="shared" si="19"/>
        <v>26.8</v>
      </c>
      <c r="AS18" s="87">
        <v>13.2</v>
      </c>
      <c r="AT18" s="146">
        <f t="shared" si="6"/>
        <v>1.0303030303030303</v>
      </c>
      <c r="AU18" s="130">
        <v>6</v>
      </c>
      <c r="AV18" s="130">
        <v>2</v>
      </c>
      <c r="AW18" s="130" t="s">
        <v>111</v>
      </c>
      <c r="AX18" s="130" t="s">
        <v>99</v>
      </c>
      <c r="AY18" s="88">
        <f t="shared" si="20"/>
        <v>79.199999999999989</v>
      </c>
      <c r="AZ18" s="87">
        <v>9.1999999999999993</v>
      </c>
      <c r="BA18" s="146">
        <f t="shared" si="7"/>
        <v>1.4782608695652175</v>
      </c>
      <c r="BB18" s="130">
        <v>3</v>
      </c>
      <c r="BC18" s="130">
        <v>3</v>
      </c>
      <c r="BD18" s="31" t="s">
        <v>96</v>
      </c>
      <c r="BE18" s="130" t="s">
        <v>98</v>
      </c>
      <c r="BF18" s="88">
        <f t="shared" si="21"/>
        <v>27.599999999999998</v>
      </c>
      <c r="BG18" s="86">
        <v>10.3</v>
      </c>
      <c r="BH18" s="31">
        <f t="shared" si="8"/>
        <v>1.320388349514563</v>
      </c>
      <c r="BI18" s="31">
        <v>1</v>
      </c>
      <c r="BJ18" s="31">
        <v>3</v>
      </c>
      <c r="BK18" s="31" t="s">
        <v>96</v>
      </c>
      <c r="BL18" s="31" t="s">
        <v>98</v>
      </c>
      <c r="BM18" s="88">
        <f t="shared" si="22"/>
        <v>10.3</v>
      </c>
      <c r="BN18" s="87">
        <v>9.5</v>
      </c>
      <c r="BO18" s="146">
        <f t="shared" si="9"/>
        <v>1.4315789473684211</v>
      </c>
      <c r="BP18" s="130">
        <v>1</v>
      </c>
      <c r="BQ18" s="130">
        <v>4</v>
      </c>
      <c r="BR18" s="130" t="s">
        <v>97</v>
      </c>
      <c r="BS18" s="130" t="s">
        <v>98</v>
      </c>
      <c r="BT18" s="88">
        <f t="shared" si="23"/>
        <v>9.5</v>
      </c>
      <c r="BU18" s="87">
        <v>8.1</v>
      </c>
      <c r="BV18" s="146">
        <f t="shared" si="10"/>
        <v>1.6790123456790125</v>
      </c>
      <c r="BW18" s="130">
        <v>1</v>
      </c>
      <c r="BX18" s="130">
        <v>3</v>
      </c>
      <c r="BY18" s="130" t="s">
        <v>97</v>
      </c>
      <c r="BZ18" s="130" t="s">
        <v>98</v>
      </c>
      <c r="CA18" s="90">
        <f t="shared" si="24"/>
        <v>8.1</v>
      </c>
      <c r="CB18" s="32">
        <v>12.9</v>
      </c>
      <c r="CC18" s="31">
        <f t="shared" si="11"/>
        <v>1.0542635658914727</v>
      </c>
      <c r="CD18" s="31">
        <v>1</v>
      </c>
      <c r="CE18" s="31">
        <v>3</v>
      </c>
      <c r="CF18" s="31" t="s">
        <v>97</v>
      </c>
      <c r="CG18" s="30" t="s">
        <v>112</v>
      </c>
      <c r="CH18" s="234">
        <f t="shared" si="25"/>
        <v>12.9</v>
      </c>
      <c r="CI18" s="87">
        <v>10.7</v>
      </c>
      <c r="CJ18" s="146">
        <f t="shared" si="12"/>
        <v>1.2710280373831777</v>
      </c>
      <c r="CK18" s="130">
        <v>1</v>
      </c>
      <c r="CL18" s="130">
        <v>3</v>
      </c>
      <c r="CM18" s="130" t="s">
        <v>96</v>
      </c>
      <c r="CN18" s="130" t="s">
        <v>98</v>
      </c>
      <c r="CO18" s="88">
        <f t="shared" si="26"/>
        <v>10.7</v>
      </c>
      <c r="CP18" s="87">
        <v>10.5</v>
      </c>
      <c r="CQ18" s="146">
        <f t="shared" si="13"/>
        <v>1.2952380952380953</v>
      </c>
      <c r="CR18" s="130">
        <v>1</v>
      </c>
      <c r="CS18" s="130">
        <v>2</v>
      </c>
      <c r="CT18" s="130" t="s">
        <v>97</v>
      </c>
      <c r="CU18" s="130" t="s">
        <v>98</v>
      </c>
      <c r="CV18" s="88">
        <f t="shared" si="27"/>
        <v>10.5</v>
      </c>
      <c r="CW18" s="96"/>
    </row>
    <row r="19" spans="2:101">
      <c r="B19">
        <v>13</v>
      </c>
      <c r="C19" s="87">
        <v>9.5</v>
      </c>
      <c r="D19" s="146">
        <f t="shared" si="0"/>
        <v>1.4315789473684211</v>
      </c>
      <c r="E19" s="130">
        <v>1</v>
      </c>
      <c r="F19" s="130">
        <v>3</v>
      </c>
      <c r="G19" s="130" t="s">
        <v>111</v>
      </c>
      <c r="H19" s="90" t="s">
        <v>98</v>
      </c>
      <c r="I19" s="94">
        <f t="shared" si="14"/>
        <v>9.5</v>
      </c>
      <c r="J19" s="114">
        <v>6.5</v>
      </c>
      <c r="K19" s="146">
        <f t="shared" si="1"/>
        <v>2.0923076923076924</v>
      </c>
      <c r="L19" s="113">
        <v>1</v>
      </c>
      <c r="M19" s="113">
        <v>3</v>
      </c>
      <c r="N19" s="113" t="s">
        <v>97</v>
      </c>
      <c r="O19" s="113" t="s">
        <v>98</v>
      </c>
      <c r="P19" s="88">
        <f t="shared" si="15"/>
        <v>6.5</v>
      </c>
      <c r="Q19" s="135">
        <v>9.6</v>
      </c>
      <c r="R19" s="31">
        <f t="shared" si="2"/>
        <v>1.4166666666666667</v>
      </c>
      <c r="S19" s="31">
        <v>2</v>
      </c>
      <c r="T19" s="31">
        <v>3</v>
      </c>
      <c r="U19" s="31" t="s">
        <v>96</v>
      </c>
      <c r="V19" s="31" t="s">
        <v>99</v>
      </c>
      <c r="W19" s="88">
        <f t="shared" si="16"/>
        <v>19.2</v>
      </c>
      <c r="X19" s="87">
        <v>8.5</v>
      </c>
      <c r="Y19" s="146">
        <f t="shared" si="3"/>
        <v>1.5999999999999999</v>
      </c>
      <c r="Z19" s="130">
        <v>1</v>
      </c>
      <c r="AA19" s="130">
        <v>3</v>
      </c>
      <c r="AB19" s="130" t="s">
        <v>111</v>
      </c>
      <c r="AC19" s="130" t="s">
        <v>98</v>
      </c>
      <c r="AD19" s="88">
        <f t="shared" si="17"/>
        <v>8.5</v>
      </c>
      <c r="AE19" s="114">
        <v>10.1</v>
      </c>
      <c r="AF19" s="146">
        <f t="shared" si="4"/>
        <v>1.3465346534653466</v>
      </c>
      <c r="AG19" s="113">
        <v>1</v>
      </c>
      <c r="AH19" s="113">
        <v>3</v>
      </c>
      <c r="AI19" s="113" t="s">
        <v>97</v>
      </c>
      <c r="AJ19" s="113" t="s">
        <v>98</v>
      </c>
      <c r="AK19" s="88">
        <f t="shared" si="18"/>
        <v>10.1</v>
      </c>
      <c r="AL19" s="86">
        <v>8.6999999999999993</v>
      </c>
      <c r="AM19" s="31">
        <f t="shared" si="5"/>
        <v>1.5632183908045978</v>
      </c>
      <c r="AN19" s="31">
        <v>1</v>
      </c>
      <c r="AO19" s="31">
        <v>3</v>
      </c>
      <c r="AP19" s="31" t="s">
        <v>97</v>
      </c>
      <c r="AQ19" s="31" t="s">
        <v>99</v>
      </c>
      <c r="AR19" s="88">
        <f t="shared" si="19"/>
        <v>8.6999999999999993</v>
      </c>
      <c r="AS19" s="87">
        <v>6.2</v>
      </c>
      <c r="AT19" s="146">
        <f t="shared" si="6"/>
        <v>2.193548387096774</v>
      </c>
      <c r="AU19" s="130">
        <v>1</v>
      </c>
      <c r="AV19" s="130">
        <v>3</v>
      </c>
      <c r="AW19" s="130" t="s">
        <v>97</v>
      </c>
      <c r="AX19" s="130" t="s">
        <v>98</v>
      </c>
      <c r="AY19" s="88">
        <f t="shared" si="20"/>
        <v>6.2</v>
      </c>
      <c r="AZ19" s="87">
        <v>8.9</v>
      </c>
      <c r="BA19" s="146">
        <f t="shared" si="7"/>
        <v>1.5280898876404494</v>
      </c>
      <c r="BB19" s="130">
        <v>1</v>
      </c>
      <c r="BC19" s="130">
        <v>3</v>
      </c>
      <c r="BD19" s="31" t="s">
        <v>111</v>
      </c>
      <c r="BE19" s="130" t="s">
        <v>98</v>
      </c>
      <c r="BF19" s="88">
        <f t="shared" si="21"/>
        <v>8.9</v>
      </c>
      <c r="BG19" s="86">
        <v>34.1</v>
      </c>
      <c r="BH19" s="31">
        <f t="shared" si="8"/>
        <v>0.39882697947214074</v>
      </c>
      <c r="BI19" s="31">
        <v>6</v>
      </c>
      <c r="BJ19" s="31">
        <v>3</v>
      </c>
      <c r="BK19" s="31" t="s">
        <v>96</v>
      </c>
      <c r="BL19" s="31" t="s">
        <v>98</v>
      </c>
      <c r="BM19" s="88">
        <f t="shared" si="22"/>
        <v>204.60000000000002</v>
      </c>
      <c r="BN19" s="87">
        <v>11.1</v>
      </c>
      <c r="BO19" s="146">
        <f t="shared" si="9"/>
        <v>1.2252252252252251</v>
      </c>
      <c r="BP19" s="130">
        <v>2</v>
      </c>
      <c r="BQ19" s="130">
        <v>5</v>
      </c>
      <c r="BR19" s="130" t="s">
        <v>96</v>
      </c>
      <c r="BS19" s="130" t="s">
        <v>98</v>
      </c>
      <c r="BT19" s="88">
        <f t="shared" si="23"/>
        <v>22.2</v>
      </c>
      <c r="BU19" s="87">
        <v>8.4</v>
      </c>
      <c r="BV19" s="146">
        <f t="shared" si="10"/>
        <v>1.6190476190476188</v>
      </c>
      <c r="BW19" s="130">
        <v>1</v>
      </c>
      <c r="BX19" s="130">
        <v>3</v>
      </c>
      <c r="BY19" s="130" t="s">
        <v>111</v>
      </c>
      <c r="BZ19" s="130" t="s">
        <v>98</v>
      </c>
      <c r="CA19" s="90">
        <f t="shared" si="24"/>
        <v>8.4</v>
      </c>
      <c r="CB19" s="32">
        <v>9.9</v>
      </c>
      <c r="CC19" s="31">
        <f t="shared" si="11"/>
        <v>1.3737373737373737</v>
      </c>
      <c r="CD19" s="31">
        <v>2</v>
      </c>
      <c r="CE19" s="31">
        <v>3</v>
      </c>
      <c r="CF19" s="31" t="s">
        <v>96</v>
      </c>
      <c r="CG19" s="30" t="s">
        <v>98</v>
      </c>
      <c r="CH19" s="234">
        <f t="shared" si="25"/>
        <v>19.8</v>
      </c>
      <c r="CI19" s="87">
        <v>24</v>
      </c>
      <c r="CJ19" s="146">
        <f t="shared" si="12"/>
        <v>0.56666666666666665</v>
      </c>
      <c r="CK19" s="130">
        <v>2</v>
      </c>
      <c r="CL19" s="130">
        <v>3</v>
      </c>
      <c r="CM19" s="130" t="s">
        <v>96</v>
      </c>
      <c r="CN19" s="130" t="s">
        <v>98</v>
      </c>
      <c r="CO19" s="88">
        <f t="shared" si="26"/>
        <v>48</v>
      </c>
      <c r="CP19" s="87">
        <v>7.5</v>
      </c>
      <c r="CQ19" s="146">
        <f t="shared" si="13"/>
        <v>1.8133333333333332</v>
      </c>
      <c r="CR19" s="130">
        <v>1</v>
      </c>
      <c r="CS19" s="130">
        <v>3</v>
      </c>
      <c r="CT19" s="130" t="s">
        <v>97</v>
      </c>
      <c r="CU19" s="130" t="s">
        <v>98</v>
      </c>
      <c r="CV19" s="88">
        <f t="shared" si="27"/>
        <v>7.5</v>
      </c>
      <c r="CW19" s="96"/>
    </row>
    <row r="20" spans="2:101">
      <c r="B20">
        <v>14</v>
      </c>
      <c r="C20" s="87">
        <v>10.8</v>
      </c>
      <c r="D20" s="146">
        <f t="shared" si="0"/>
        <v>1.2592592592592591</v>
      </c>
      <c r="E20" s="130">
        <v>2</v>
      </c>
      <c r="F20" s="130">
        <v>4</v>
      </c>
      <c r="G20" s="130" t="s">
        <v>111</v>
      </c>
      <c r="H20" s="90" t="s">
        <v>98</v>
      </c>
      <c r="I20" s="94">
        <f t="shared" si="14"/>
        <v>21.6</v>
      </c>
      <c r="J20" s="114">
        <v>6.6</v>
      </c>
      <c r="K20" s="146">
        <f t="shared" si="1"/>
        <v>2.0606060606060606</v>
      </c>
      <c r="L20" s="113">
        <v>1</v>
      </c>
      <c r="M20" s="113">
        <v>4</v>
      </c>
      <c r="N20" s="113" t="s">
        <v>111</v>
      </c>
      <c r="O20" s="113" t="s">
        <v>98</v>
      </c>
      <c r="P20" s="88">
        <f t="shared" si="15"/>
        <v>6.6</v>
      </c>
      <c r="Q20" s="135">
        <v>9.1999999999999993</v>
      </c>
      <c r="R20" s="31">
        <f t="shared" si="2"/>
        <v>1.4782608695652175</v>
      </c>
      <c r="S20" s="31">
        <v>2</v>
      </c>
      <c r="T20" s="31">
        <v>3</v>
      </c>
      <c r="U20" s="31" t="s">
        <v>97</v>
      </c>
      <c r="V20" s="31" t="s">
        <v>98</v>
      </c>
      <c r="W20" s="88">
        <f t="shared" si="16"/>
        <v>18.399999999999999</v>
      </c>
      <c r="X20" s="87">
        <v>8.5</v>
      </c>
      <c r="Y20" s="146">
        <f t="shared" si="3"/>
        <v>1.5999999999999999</v>
      </c>
      <c r="Z20" s="130">
        <v>1</v>
      </c>
      <c r="AA20" s="130">
        <v>4</v>
      </c>
      <c r="AB20" s="130" t="s">
        <v>111</v>
      </c>
      <c r="AC20" s="130" t="s">
        <v>98</v>
      </c>
      <c r="AD20" s="88">
        <f t="shared" si="17"/>
        <v>8.5</v>
      </c>
      <c r="AE20" s="114">
        <v>7.6</v>
      </c>
      <c r="AF20" s="146">
        <f t="shared" si="4"/>
        <v>1.7894736842105263</v>
      </c>
      <c r="AG20" s="113">
        <v>1</v>
      </c>
      <c r="AH20" s="113">
        <v>4</v>
      </c>
      <c r="AI20" s="113" t="s">
        <v>97</v>
      </c>
      <c r="AJ20" s="113" t="s">
        <v>99</v>
      </c>
      <c r="AK20" s="88">
        <f t="shared" si="18"/>
        <v>7.6</v>
      </c>
      <c r="AL20" s="86">
        <v>7.2</v>
      </c>
      <c r="AM20" s="31">
        <f t="shared" si="5"/>
        <v>1.8888888888888888</v>
      </c>
      <c r="AN20" s="31">
        <v>1</v>
      </c>
      <c r="AO20" s="31">
        <v>3</v>
      </c>
      <c r="AP20" s="31" t="s">
        <v>97</v>
      </c>
      <c r="AQ20" s="31" t="s">
        <v>100</v>
      </c>
      <c r="AR20" s="88">
        <f t="shared" si="19"/>
        <v>7.2</v>
      </c>
      <c r="AS20" s="87">
        <v>10.1</v>
      </c>
      <c r="AT20" s="146">
        <f t="shared" si="6"/>
        <v>1.3465346534653466</v>
      </c>
      <c r="AU20" s="130">
        <v>2</v>
      </c>
      <c r="AV20" s="130">
        <v>5</v>
      </c>
      <c r="AW20" s="130" t="s">
        <v>97</v>
      </c>
      <c r="AX20" s="130" t="s">
        <v>98</v>
      </c>
      <c r="AY20" s="88">
        <f t="shared" si="20"/>
        <v>20.2</v>
      </c>
      <c r="AZ20" s="87">
        <v>8.6999999999999993</v>
      </c>
      <c r="BA20" s="146">
        <f t="shared" si="7"/>
        <v>1.5632183908045978</v>
      </c>
      <c r="BB20" s="130">
        <v>1</v>
      </c>
      <c r="BC20" s="130">
        <v>3</v>
      </c>
      <c r="BD20" s="31" t="s">
        <v>111</v>
      </c>
      <c r="BE20" s="130" t="s">
        <v>98</v>
      </c>
      <c r="BF20" s="88">
        <f t="shared" si="21"/>
        <v>8.6999999999999993</v>
      </c>
      <c r="BG20" s="86">
        <v>11.8</v>
      </c>
      <c r="BH20" s="31">
        <f t="shared" si="8"/>
        <v>1.1525423728813557</v>
      </c>
      <c r="BI20" s="31">
        <v>2</v>
      </c>
      <c r="BJ20" s="31">
        <v>3</v>
      </c>
      <c r="BK20" s="31" t="s">
        <v>96</v>
      </c>
      <c r="BL20" s="31" t="s">
        <v>98</v>
      </c>
      <c r="BM20" s="88">
        <f t="shared" si="22"/>
        <v>23.6</v>
      </c>
      <c r="BN20" s="87">
        <v>16.2</v>
      </c>
      <c r="BO20" s="146">
        <f t="shared" si="9"/>
        <v>0.83950617283950624</v>
      </c>
      <c r="BP20" s="130">
        <v>3</v>
      </c>
      <c r="BQ20" s="130">
        <v>3</v>
      </c>
      <c r="BR20" s="130" t="s">
        <v>96</v>
      </c>
      <c r="BS20" s="130" t="s">
        <v>98</v>
      </c>
      <c r="BT20" s="88">
        <f t="shared" si="23"/>
        <v>48.599999999999994</v>
      </c>
      <c r="BU20" s="87">
        <v>6.7</v>
      </c>
      <c r="BV20" s="146">
        <f t="shared" si="10"/>
        <v>2.0298507462686568</v>
      </c>
      <c r="BW20" s="130">
        <v>1</v>
      </c>
      <c r="BX20" s="130">
        <v>3</v>
      </c>
      <c r="BY20" s="130" t="s">
        <v>97</v>
      </c>
      <c r="BZ20" s="130" t="s">
        <v>98</v>
      </c>
      <c r="CA20" s="90">
        <f t="shared" si="24"/>
        <v>6.7</v>
      </c>
      <c r="CB20" s="32">
        <v>7.7</v>
      </c>
      <c r="CC20" s="31">
        <f t="shared" si="11"/>
        <v>1.7662337662337662</v>
      </c>
      <c r="CD20" s="31">
        <v>1</v>
      </c>
      <c r="CE20" s="31">
        <v>3</v>
      </c>
      <c r="CF20" s="31" t="s">
        <v>97</v>
      </c>
      <c r="CG20" s="30" t="s">
        <v>98</v>
      </c>
      <c r="CH20" s="234">
        <f t="shared" si="25"/>
        <v>7.7</v>
      </c>
      <c r="CI20" s="87">
        <v>23.2</v>
      </c>
      <c r="CJ20" s="146">
        <f t="shared" si="12"/>
        <v>0.58620689655172409</v>
      </c>
      <c r="CK20" s="130">
        <v>2</v>
      </c>
      <c r="CL20" s="130">
        <v>3</v>
      </c>
      <c r="CM20" s="130" t="s">
        <v>96</v>
      </c>
      <c r="CN20" s="130" t="s">
        <v>98</v>
      </c>
      <c r="CO20" s="88">
        <f t="shared" si="26"/>
        <v>46.4</v>
      </c>
      <c r="CP20" s="87">
        <v>9.6999999999999993</v>
      </c>
      <c r="CQ20" s="146">
        <f t="shared" si="13"/>
        <v>1.4020618556701032</v>
      </c>
      <c r="CR20" s="130">
        <v>2</v>
      </c>
      <c r="CS20" s="130">
        <v>3</v>
      </c>
      <c r="CT20" s="130" t="s">
        <v>96</v>
      </c>
      <c r="CU20" s="130" t="s">
        <v>98</v>
      </c>
      <c r="CV20" s="88">
        <f t="shared" si="27"/>
        <v>19.399999999999999</v>
      </c>
      <c r="CW20" s="96"/>
    </row>
    <row r="21" spans="2:101">
      <c r="B21">
        <v>15</v>
      </c>
      <c r="C21" s="87">
        <v>9.8000000000000007</v>
      </c>
      <c r="D21" s="146">
        <f t="shared" si="0"/>
        <v>1.3877551020408161</v>
      </c>
      <c r="E21" s="130">
        <v>1</v>
      </c>
      <c r="F21" s="130">
        <v>3</v>
      </c>
      <c r="G21" s="130" t="s">
        <v>111</v>
      </c>
      <c r="H21" s="90" t="s">
        <v>98</v>
      </c>
      <c r="I21" s="94">
        <f t="shared" si="14"/>
        <v>9.8000000000000007</v>
      </c>
      <c r="J21" s="114">
        <v>7.9</v>
      </c>
      <c r="K21" s="146">
        <f t="shared" si="1"/>
        <v>1.721518987341772</v>
      </c>
      <c r="L21" s="113">
        <v>3</v>
      </c>
      <c r="M21" s="113">
        <v>2</v>
      </c>
      <c r="N21" s="113" t="s">
        <v>97</v>
      </c>
      <c r="O21" s="113" t="s">
        <v>98</v>
      </c>
      <c r="P21" s="88">
        <f t="shared" si="15"/>
        <v>23.700000000000003</v>
      </c>
      <c r="Q21" s="135">
        <v>8.1999999999999993</v>
      </c>
      <c r="R21" s="31">
        <f t="shared" si="2"/>
        <v>1.6585365853658538</v>
      </c>
      <c r="S21" s="31">
        <v>1</v>
      </c>
      <c r="T21" s="31">
        <v>3</v>
      </c>
      <c r="U21" s="31" t="s">
        <v>97</v>
      </c>
      <c r="V21" s="31" t="s">
        <v>98</v>
      </c>
      <c r="W21" s="88">
        <f t="shared" si="16"/>
        <v>8.1999999999999993</v>
      </c>
      <c r="X21" s="87">
        <v>10.1</v>
      </c>
      <c r="Y21" s="146">
        <f t="shared" si="3"/>
        <v>1.3465346534653466</v>
      </c>
      <c r="Z21" s="130">
        <v>1</v>
      </c>
      <c r="AA21" s="130">
        <v>3</v>
      </c>
      <c r="AB21" s="130" t="s">
        <v>97</v>
      </c>
      <c r="AC21" s="130" t="s">
        <v>99</v>
      </c>
      <c r="AD21" s="88">
        <f t="shared" si="17"/>
        <v>10.1</v>
      </c>
      <c r="AE21" s="114">
        <v>7.3</v>
      </c>
      <c r="AF21" s="146">
        <f t="shared" si="4"/>
        <v>1.8630136986301369</v>
      </c>
      <c r="AG21" s="113">
        <v>1</v>
      </c>
      <c r="AH21" s="113">
        <v>3</v>
      </c>
      <c r="AI21" s="113" t="s">
        <v>111</v>
      </c>
      <c r="AJ21" s="113" t="s">
        <v>98</v>
      </c>
      <c r="AK21" s="88">
        <f t="shared" si="18"/>
        <v>7.3</v>
      </c>
      <c r="AL21" s="86">
        <v>17.8</v>
      </c>
      <c r="AM21" s="31">
        <f t="shared" si="5"/>
        <v>0.7640449438202247</v>
      </c>
      <c r="AN21" s="31">
        <v>1</v>
      </c>
      <c r="AO21" s="31">
        <v>4</v>
      </c>
      <c r="AP21" s="31" t="s">
        <v>97</v>
      </c>
      <c r="AQ21" s="31" t="s">
        <v>99</v>
      </c>
      <c r="AR21" s="88">
        <f t="shared" si="19"/>
        <v>17.8</v>
      </c>
      <c r="AS21" s="87">
        <v>10.7</v>
      </c>
      <c r="AT21" s="146">
        <f t="shared" si="6"/>
        <v>1.2710280373831777</v>
      </c>
      <c r="AU21" s="130">
        <v>1</v>
      </c>
      <c r="AV21" s="130">
        <v>3</v>
      </c>
      <c r="AW21" s="130" t="s">
        <v>97</v>
      </c>
      <c r="AX21" s="130" t="s">
        <v>98</v>
      </c>
      <c r="AY21" s="88">
        <f t="shared" si="20"/>
        <v>10.7</v>
      </c>
      <c r="AZ21" s="87">
        <v>7.3</v>
      </c>
      <c r="BA21" s="146">
        <f t="shared" si="7"/>
        <v>1.8630136986301369</v>
      </c>
      <c r="BB21" s="130">
        <v>2</v>
      </c>
      <c r="BC21" s="130">
        <v>3</v>
      </c>
      <c r="BD21" s="31" t="s">
        <v>96</v>
      </c>
      <c r="BE21" s="130" t="s">
        <v>98</v>
      </c>
      <c r="BF21" s="88">
        <f t="shared" si="21"/>
        <v>14.6</v>
      </c>
      <c r="BG21" s="86">
        <v>10.4</v>
      </c>
      <c r="BH21" s="31">
        <f t="shared" si="8"/>
        <v>1.3076923076923077</v>
      </c>
      <c r="BI21" s="31">
        <v>1</v>
      </c>
      <c r="BJ21" s="31">
        <v>3</v>
      </c>
      <c r="BK21" s="31" t="s">
        <v>97</v>
      </c>
      <c r="BL21" s="31" t="s">
        <v>98</v>
      </c>
      <c r="BM21" s="88">
        <f t="shared" si="22"/>
        <v>10.4</v>
      </c>
      <c r="BN21" s="87">
        <v>9.1999999999999993</v>
      </c>
      <c r="BO21" s="146">
        <f t="shared" si="9"/>
        <v>1.4782608695652175</v>
      </c>
      <c r="BP21" s="130">
        <v>1</v>
      </c>
      <c r="BQ21" s="130">
        <v>3</v>
      </c>
      <c r="BR21" s="130" t="s">
        <v>97</v>
      </c>
      <c r="BS21" s="130" t="s">
        <v>98</v>
      </c>
      <c r="BT21" s="88">
        <f t="shared" si="23"/>
        <v>9.1999999999999993</v>
      </c>
      <c r="BU21" s="87">
        <v>12.4</v>
      </c>
      <c r="BV21" s="146">
        <f t="shared" si="10"/>
        <v>1.096774193548387</v>
      </c>
      <c r="BW21" s="130">
        <v>2</v>
      </c>
      <c r="BX21" s="130">
        <v>4</v>
      </c>
      <c r="BY21" s="130" t="s">
        <v>111</v>
      </c>
      <c r="BZ21" s="130" t="s">
        <v>98</v>
      </c>
      <c r="CA21" s="90">
        <f t="shared" si="24"/>
        <v>24.8</v>
      </c>
      <c r="CB21" s="32">
        <v>8.5</v>
      </c>
      <c r="CC21" s="31">
        <f t="shared" si="11"/>
        <v>1.5999999999999999</v>
      </c>
      <c r="CD21" s="31">
        <v>1</v>
      </c>
      <c r="CE21" s="31">
        <v>3</v>
      </c>
      <c r="CF21" s="31" t="s">
        <v>96</v>
      </c>
      <c r="CG21" s="30" t="s">
        <v>98</v>
      </c>
      <c r="CH21" s="234">
        <f t="shared" si="25"/>
        <v>8.5</v>
      </c>
      <c r="CI21" s="87">
        <v>10.1</v>
      </c>
      <c r="CJ21" s="146">
        <f t="shared" si="12"/>
        <v>1.3465346534653466</v>
      </c>
      <c r="CK21" s="130">
        <v>2</v>
      </c>
      <c r="CL21" s="130">
        <v>3</v>
      </c>
      <c r="CM21" s="130" t="s">
        <v>111</v>
      </c>
      <c r="CN21" s="130" t="s">
        <v>98</v>
      </c>
      <c r="CO21" s="88">
        <f t="shared" si="26"/>
        <v>20.2</v>
      </c>
      <c r="CP21" s="87">
        <v>11</v>
      </c>
      <c r="CQ21" s="146">
        <f t="shared" si="13"/>
        <v>1.2363636363636363</v>
      </c>
      <c r="CR21" s="130">
        <v>1</v>
      </c>
      <c r="CS21" s="130">
        <v>3</v>
      </c>
      <c r="CT21" s="130" t="s">
        <v>97</v>
      </c>
      <c r="CU21" s="130" t="s">
        <v>98</v>
      </c>
      <c r="CV21" s="88">
        <f t="shared" si="27"/>
        <v>11</v>
      </c>
      <c r="CW21" s="96"/>
    </row>
    <row r="22" spans="2:101">
      <c r="B22">
        <v>16</v>
      </c>
      <c r="C22" s="87">
        <v>7.9</v>
      </c>
      <c r="D22" s="146">
        <f t="shared" si="0"/>
        <v>1.721518987341772</v>
      </c>
      <c r="E22" s="130">
        <v>1</v>
      </c>
      <c r="F22" s="130">
        <v>3</v>
      </c>
      <c r="G22" s="130" t="s">
        <v>111</v>
      </c>
      <c r="H22" s="90" t="s">
        <v>98</v>
      </c>
      <c r="I22" s="94">
        <f t="shared" si="14"/>
        <v>7.9</v>
      </c>
      <c r="J22" s="114">
        <v>9.8000000000000007</v>
      </c>
      <c r="K22" s="146">
        <f t="shared" si="1"/>
        <v>1.3877551020408161</v>
      </c>
      <c r="L22" s="113">
        <v>2</v>
      </c>
      <c r="M22" s="113">
        <v>5</v>
      </c>
      <c r="N22" s="113" t="s">
        <v>111</v>
      </c>
      <c r="O22" s="113" t="s">
        <v>98</v>
      </c>
      <c r="P22" s="88">
        <f t="shared" si="15"/>
        <v>19.600000000000001</v>
      </c>
      <c r="Q22" s="135">
        <v>11.4</v>
      </c>
      <c r="R22" s="31">
        <f t="shared" si="2"/>
        <v>1.1929824561403508</v>
      </c>
      <c r="S22" s="31">
        <v>7</v>
      </c>
      <c r="T22" s="31">
        <v>3</v>
      </c>
      <c r="U22" s="31" t="s">
        <v>96</v>
      </c>
      <c r="V22" s="31" t="s">
        <v>98</v>
      </c>
      <c r="W22" s="88">
        <f t="shared" si="16"/>
        <v>79.8</v>
      </c>
      <c r="X22" s="87">
        <v>9.4</v>
      </c>
      <c r="Y22" s="146">
        <f t="shared" si="3"/>
        <v>1.4468085106382977</v>
      </c>
      <c r="Z22" s="130">
        <v>1</v>
      </c>
      <c r="AA22" s="130">
        <v>3</v>
      </c>
      <c r="AB22" s="130" t="s">
        <v>111</v>
      </c>
      <c r="AC22" s="130" t="s">
        <v>98</v>
      </c>
      <c r="AD22" s="88">
        <f t="shared" si="17"/>
        <v>9.4</v>
      </c>
      <c r="AE22" s="114">
        <v>8.4</v>
      </c>
      <c r="AF22" s="146">
        <f t="shared" si="4"/>
        <v>1.6190476190476188</v>
      </c>
      <c r="AG22" s="113">
        <v>1</v>
      </c>
      <c r="AH22" s="113">
        <v>3</v>
      </c>
      <c r="AI22" s="113" t="s">
        <v>97</v>
      </c>
      <c r="AJ22" s="113" t="s">
        <v>112</v>
      </c>
      <c r="AK22" s="88">
        <f t="shared" si="18"/>
        <v>8.4</v>
      </c>
      <c r="AL22" s="86">
        <v>8.9</v>
      </c>
      <c r="AM22" s="31">
        <f t="shared" si="5"/>
        <v>1.5280898876404494</v>
      </c>
      <c r="AN22" s="31">
        <v>1</v>
      </c>
      <c r="AO22" s="31">
        <v>3</v>
      </c>
      <c r="AP22" s="31" t="s">
        <v>97</v>
      </c>
      <c r="AQ22" s="31" t="s">
        <v>98</v>
      </c>
      <c r="AR22" s="88">
        <f t="shared" si="19"/>
        <v>8.9</v>
      </c>
      <c r="AS22" s="87">
        <v>9.1</v>
      </c>
      <c r="AT22" s="146">
        <f t="shared" si="6"/>
        <v>1.4945054945054945</v>
      </c>
      <c r="AU22" s="130">
        <v>1</v>
      </c>
      <c r="AV22" s="130">
        <v>4</v>
      </c>
      <c r="AW22" s="130" t="s">
        <v>97</v>
      </c>
      <c r="AX22" s="130" t="s">
        <v>98</v>
      </c>
      <c r="AY22" s="88">
        <f t="shared" si="20"/>
        <v>9.1</v>
      </c>
      <c r="AZ22" s="87">
        <v>7.7</v>
      </c>
      <c r="BA22" s="146">
        <f t="shared" si="7"/>
        <v>1.7662337662337662</v>
      </c>
      <c r="BB22" s="130">
        <v>1</v>
      </c>
      <c r="BC22" s="130">
        <v>3</v>
      </c>
      <c r="BD22" s="31" t="s">
        <v>111</v>
      </c>
      <c r="BE22" s="130" t="s">
        <v>98</v>
      </c>
      <c r="BF22" s="88">
        <f t="shared" si="21"/>
        <v>7.7</v>
      </c>
      <c r="BG22" s="87"/>
      <c r="BH22" s="146" t="str">
        <f t="shared" si="8"/>
        <v/>
      </c>
      <c r="BI22" s="130"/>
      <c r="BJ22" s="130"/>
      <c r="BK22" s="130"/>
      <c r="BL22" s="130"/>
      <c r="BM22" s="88">
        <f t="shared" si="22"/>
        <v>0</v>
      </c>
      <c r="BN22" s="87">
        <v>38.299999999999997</v>
      </c>
      <c r="BO22" s="146">
        <f t="shared" si="9"/>
        <v>0.35509138381201044</v>
      </c>
      <c r="BP22" s="130">
        <v>4</v>
      </c>
      <c r="BQ22" s="130">
        <v>5</v>
      </c>
      <c r="BR22" s="130" t="s">
        <v>97</v>
      </c>
      <c r="BS22" s="130" t="s">
        <v>100</v>
      </c>
      <c r="BT22" s="88">
        <f t="shared" si="23"/>
        <v>153.19999999999999</v>
      </c>
      <c r="BU22" s="87">
        <v>9.8000000000000007</v>
      </c>
      <c r="BV22" s="146">
        <f t="shared" si="10"/>
        <v>1.3877551020408161</v>
      </c>
      <c r="BW22" s="130">
        <v>2</v>
      </c>
      <c r="BX22" s="130">
        <v>3</v>
      </c>
      <c r="BY22" s="130" t="s">
        <v>96</v>
      </c>
      <c r="BZ22" s="130" t="s">
        <v>98</v>
      </c>
      <c r="CA22" s="90">
        <f t="shared" si="24"/>
        <v>19.600000000000001</v>
      </c>
      <c r="CB22" s="32">
        <v>9.3000000000000007</v>
      </c>
      <c r="CC22" s="31">
        <f t="shared" si="11"/>
        <v>1.4623655913978493</v>
      </c>
      <c r="CD22" s="31">
        <v>2</v>
      </c>
      <c r="CE22" s="31">
        <v>3</v>
      </c>
      <c r="CF22" s="31" t="s">
        <v>96</v>
      </c>
      <c r="CG22" s="30" t="s">
        <v>98</v>
      </c>
      <c r="CH22" s="234">
        <f t="shared" si="25"/>
        <v>18.600000000000001</v>
      </c>
      <c r="CI22" s="87">
        <v>9.4</v>
      </c>
      <c r="CJ22" s="146">
        <f t="shared" si="12"/>
        <v>1.4468085106382977</v>
      </c>
      <c r="CK22" s="130">
        <v>1</v>
      </c>
      <c r="CL22" s="130">
        <v>3</v>
      </c>
      <c r="CM22" s="130" t="s">
        <v>97</v>
      </c>
      <c r="CN22" s="130" t="s">
        <v>98</v>
      </c>
      <c r="CO22" s="88">
        <f t="shared" si="26"/>
        <v>9.4</v>
      </c>
      <c r="CP22" s="87">
        <v>12.8</v>
      </c>
      <c r="CQ22" s="146">
        <f t="shared" si="13"/>
        <v>1.0625</v>
      </c>
      <c r="CR22" s="130">
        <v>1</v>
      </c>
      <c r="CS22" s="130">
        <v>4</v>
      </c>
      <c r="CT22" s="130" t="s">
        <v>111</v>
      </c>
      <c r="CU22" s="130" t="s">
        <v>98</v>
      </c>
      <c r="CV22" s="88">
        <f t="shared" si="27"/>
        <v>12.8</v>
      </c>
      <c r="CW22" s="96"/>
    </row>
    <row r="23" spans="2:101">
      <c r="B23">
        <v>17</v>
      </c>
      <c r="C23" s="87"/>
      <c r="D23" s="146" t="str">
        <f t="shared" si="0"/>
        <v/>
      </c>
      <c r="E23" s="130"/>
      <c r="F23" s="130"/>
      <c r="G23" s="130"/>
      <c r="H23" s="90"/>
      <c r="I23" s="94">
        <f t="shared" si="14"/>
        <v>0</v>
      </c>
      <c r="J23" s="114">
        <v>13.5</v>
      </c>
      <c r="K23" s="146">
        <f t="shared" si="1"/>
        <v>1.0074074074074073</v>
      </c>
      <c r="L23" s="113">
        <v>2</v>
      </c>
      <c r="M23" s="113">
        <v>4</v>
      </c>
      <c r="N23" s="113" t="s">
        <v>97</v>
      </c>
      <c r="O23" s="113" t="s">
        <v>98</v>
      </c>
      <c r="P23" s="88">
        <f t="shared" si="15"/>
        <v>27</v>
      </c>
      <c r="Q23" s="135">
        <v>9.1999999999999993</v>
      </c>
      <c r="R23" s="31">
        <f t="shared" si="2"/>
        <v>1.4782608695652175</v>
      </c>
      <c r="S23" s="31">
        <v>15</v>
      </c>
      <c r="T23" s="31">
        <v>3</v>
      </c>
      <c r="U23" s="31" t="s">
        <v>96</v>
      </c>
      <c r="V23" s="31" t="s">
        <v>98</v>
      </c>
      <c r="W23" s="88">
        <f t="shared" si="16"/>
        <v>138</v>
      </c>
      <c r="X23" s="87">
        <v>8.4</v>
      </c>
      <c r="Y23" s="146">
        <f t="shared" si="3"/>
        <v>1.6190476190476188</v>
      </c>
      <c r="Z23" s="130">
        <v>1</v>
      </c>
      <c r="AA23" s="130">
        <v>3</v>
      </c>
      <c r="AB23" s="130" t="s">
        <v>97</v>
      </c>
      <c r="AC23" s="130" t="s">
        <v>98</v>
      </c>
      <c r="AD23" s="88">
        <f t="shared" si="17"/>
        <v>8.4</v>
      </c>
      <c r="AE23" s="114">
        <v>7</v>
      </c>
      <c r="AF23" s="146">
        <f t="shared" si="4"/>
        <v>1.9428571428571428</v>
      </c>
      <c r="AG23" s="113">
        <v>1</v>
      </c>
      <c r="AH23" s="113">
        <v>3</v>
      </c>
      <c r="AI23" s="113" t="s">
        <v>111</v>
      </c>
      <c r="AJ23" s="113" t="s">
        <v>98</v>
      </c>
      <c r="AK23" s="88">
        <f t="shared" si="18"/>
        <v>7</v>
      </c>
      <c r="AL23" s="86">
        <v>12.6</v>
      </c>
      <c r="AM23" s="31">
        <f t="shared" si="5"/>
        <v>1.0793650793650793</v>
      </c>
      <c r="AN23" s="31">
        <v>1</v>
      </c>
      <c r="AO23" s="31">
        <v>3</v>
      </c>
      <c r="AP23" s="31" t="s">
        <v>97</v>
      </c>
      <c r="AQ23" s="31" t="s">
        <v>98</v>
      </c>
      <c r="AR23" s="88">
        <f t="shared" si="19"/>
        <v>12.6</v>
      </c>
      <c r="AS23" s="87">
        <v>6.5</v>
      </c>
      <c r="AT23" s="146">
        <f t="shared" si="6"/>
        <v>2.0923076923076924</v>
      </c>
      <c r="AU23" s="130">
        <v>1</v>
      </c>
      <c r="AV23" s="130">
        <v>3</v>
      </c>
      <c r="AW23" s="130" t="s">
        <v>97</v>
      </c>
      <c r="AX23" s="130" t="s">
        <v>112</v>
      </c>
      <c r="AY23" s="88">
        <f t="shared" si="20"/>
        <v>6.5</v>
      </c>
      <c r="AZ23" s="87">
        <v>10.9</v>
      </c>
      <c r="BA23" s="146">
        <f t="shared" si="7"/>
        <v>1.2477064220183485</v>
      </c>
      <c r="BB23" s="130">
        <v>1</v>
      </c>
      <c r="BC23" s="130">
        <v>1</v>
      </c>
      <c r="BD23" s="31" t="s">
        <v>97</v>
      </c>
      <c r="BE23" s="130" t="s">
        <v>98</v>
      </c>
      <c r="BF23" s="88">
        <f t="shared" si="21"/>
        <v>10.9</v>
      </c>
      <c r="BG23" s="87"/>
      <c r="BH23" s="146" t="str">
        <f t="shared" si="8"/>
        <v/>
      </c>
      <c r="BI23" s="130"/>
      <c r="BJ23" s="130"/>
      <c r="BK23" s="130"/>
      <c r="BL23" s="130"/>
      <c r="BM23" s="88">
        <f t="shared" si="22"/>
        <v>0</v>
      </c>
      <c r="BN23" s="87">
        <v>13.3</v>
      </c>
      <c r="BO23" s="146">
        <f t="shared" si="9"/>
        <v>1.0225563909774436</v>
      </c>
      <c r="BP23" s="130">
        <v>1</v>
      </c>
      <c r="BQ23" s="130">
        <v>4</v>
      </c>
      <c r="BR23" s="130" t="s">
        <v>97</v>
      </c>
      <c r="BS23" s="130" t="s">
        <v>98</v>
      </c>
      <c r="BT23" s="88">
        <f t="shared" si="23"/>
        <v>13.3</v>
      </c>
      <c r="BU23" s="87">
        <v>12.2</v>
      </c>
      <c r="BV23" s="146">
        <f t="shared" si="10"/>
        <v>1.1147540983606559</v>
      </c>
      <c r="BW23" s="130">
        <v>2</v>
      </c>
      <c r="BX23" s="130">
        <v>5</v>
      </c>
      <c r="BY23" s="130" t="s">
        <v>97</v>
      </c>
      <c r="BZ23" s="130" t="s">
        <v>98</v>
      </c>
      <c r="CA23" s="90">
        <f t="shared" si="24"/>
        <v>24.4</v>
      </c>
      <c r="CB23" s="32">
        <v>9.9</v>
      </c>
      <c r="CC23" s="31">
        <f t="shared" si="11"/>
        <v>1.3737373737373737</v>
      </c>
      <c r="CD23" s="31">
        <v>2</v>
      </c>
      <c r="CE23" s="31">
        <v>3</v>
      </c>
      <c r="CF23" s="31" t="s">
        <v>97</v>
      </c>
      <c r="CG23" s="30" t="s">
        <v>98</v>
      </c>
      <c r="CH23" s="234">
        <f t="shared" si="25"/>
        <v>19.8</v>
      </c>
      <c r="CI23" s="87">
        <v>7.4</v>
      </c>
      <c r="CJ23" s="146">
        <f t="shared" si="12"/>
        <v>1.8378378378378377</v>
      </c>
      <c r="CK23" s="130">
        <v>1</v>
      </c>
      <c r="CL23" s="130">
        <v>3</v>
      </c>
      <c r="CM23" s="130" t="s">
        <v>97</v>
      </c>
      <c r="CN23" s="130" t="s">
        <v>98</v>
      </c>
      <c r="CO23" s="88">
        <f t="shared" si="26"/>
        <v>7.4</v>
      </c>
      <c r="CP23" s="87">
        <v>14.3</v>
      </c>
      <c r="CQ23" s="146">
        <f t="shared" si="13"/>
        <v>0.95104895104895093</v>
      </c>
      <c r="CR23" s="130">
        <v>1</v>
      </c>
      <c r="CS23" s="130">
        <v>3</v>
      </c>
      <c r="CT23" s="130" t="s">
        <v>111</v>
      </c>
      <c r="CU23" s="130" t="s">
        <v>98</v>
      </c>
      <c r="CV23" s="88">
        <f t="shared" si="27"/>
        <v>14.3</v>
      </c>
      <c r="CW23" s="96"/>
    </row>
    <row r="24" spans="2:101">
      <c r="B24">
        <v>18</v>
      </c>
      <c r="C24" s="87"/>
      <c r="D24" s="146" t="str">
        <f t="shared" si="0"/>
        <v/>
      </c>
      <c r="E24" s="130"/>
      <c r="F24" s="130"/>
      <c r="G24" s="130"/>
      <c r="H24" s="90"/>
      <c r="I24" s="94">
        <f t="shared" si="14"/>
        <v>0</v>
      </c>
      <c r="J24" s="114">
        <v>8</v>
      </c>
      <c r="K24" s="146">
        <f t="shared" si="1"/>
        <v>1.7</v>
      </c>
      <c r="L24" s="113">
        <v>1</v>
      </c>
      <c r="M24" s="113">
        <v>4</v>
      </c>
      <c r="N24" s="113" t="s">
        <v>111</v>
      </c>
      <c r="O24" s="113" t="s">
        <v>98</v>
      </c>
      <c r="P24" s="88">
        <f t="shared" si="15"/>
        <v>8</v>
      </c>
      <c r="Q24" s="135">
        <v>8.8000000000000007</v>
      </c>
      <c r="R24" s="31">
        <f t="shared" si="2"/>
        <v>1.5454545454545452</v>
      </c>
      <c r="S24" s="31">
        <v>1</v>
      </c>
      <c r="T24" s="31">
        <v>3</v>
      </c>
      <c r="U24" s="31" t="s">
        <v>97</v>
      </c>
      <c r="V24" s="31" t="s">
        <v>98</v>
      </c>
      <c r="W24" s="88">
        <f t="shared" si="16"/>
        <v>8.8000000000000007</v>
      </c>
      <c r="X24" s="87">
        <v>9.5</v>
      </c>
      <c r="Y24" s="146">
        <f t="shared" si="3"/>
        <v>1.4315789473684211</v>
      </c>
      <c r="Z24" s="130">
        <v>1</v>
      </c>
      <c r="AA24" s="130">
        <v>3</v>
      </c>
      <c r="AB24" s="130" t="s">
        <v>96</v>
      </c>
      <c r="AC24" s="130" t="s">
        <v>99</v>
      </c>
      <c r="AD24" s="88">
        <f t="shared" si="17"/>
        <v>9.5</v>
      </c>
      <c r="AE24" s="114">
        <v>7.4</v>
      </c>
      <c r="AF24" s="146">
        <f t="shared" si="4"/>
        <v>1.8378378378378377</v>
      </c>
      <c r="AG24" s="113">
        <v>1</v>
      </c>
      <c r="AH24" s="113">
        <v>3</v>
      </c>
      <c r="AI24" s="113" t="s">
        <v>96</v>
      </c>
      <c r="AJ24" s="113" t="s">
        <v>98</v>
      </c>
      <c r="AK24" s="88">
        <f t="shared" si="18"/>
        <v>7.4</v>
      </c>
      <c r="AL24" s="86">
        <v>9.5</v>
      </c>
      <c r="AM24" s="31">
        <f t="shared" si="5"/>
        <v>1.4315789473684211</v>
      </c>
      <c r="AN24" s="31">
        <v>1</v>
      </c>
      <c r="AO24" s="31">
        <v>3</v>
      </c>
      <c r="AP24" s="31" t="s">
        <v>96</v>
      </c>
      <c r="AQ24" s="31" t="s">
        <v>98</v>
      </c>
      <c r="AR24" s="88">
        <f t="shared" si="19"/>
        <v>9.5</v>
      </c>
      <c r="AS24" s="87">
        <v>9.6</v>
      </c>
      <c r="AT24" s="146">
        <f t="shared" si="6"/>
        <v>1.4166666666666667</v>
      </c>
      <c r="AU24" s="130">
        <v>3</v>
      </c>
      <c r="AV24" s="130">
        <v>2</v>
      </c>
      <c r="AW24" s="130" t="s">
        <v>97</v>
      </c>
      <c r="AX24" s="130" t="s">
        <v>98</v>
      </c>
      <c r="AY24" s="88">
        <f t="shared" si="20"/>
        <v>28.799999999999997</v>
      </c>
      <c r="AZ24" s="87">
        <v>7.6</v>
      </c>
      <c r="BA24" s="146">
        <f t="shared" si="7"/>
        <v>1.7894736842105263</v>
      </c>
      <c r="BB24" s="130">
        <v>1</v>
      </c>
      <c r="BC24" s="130">
        <v>3</v>
      </c>
      <c r="BD24" s="31" t="s">
        <v>111</v>
      </c>
      <c r="BE24" s="130" t="s">
        <v>98</v>
      </c>
      <c r="BF24" s="88">
        <f t="shared" si="21"/>
        <v>7.6</v>
      </c>
      <c r="BG24" s="87"/>
      <c r="BH24" s="146" t="str">
        <f t="shared" si="8"/>
        <v/>
      </c>
      <c r="BI24" s="130"/>
      <c r="BJ24" s="130"/>
      <c r="BK24" s="130"/>
      <c r="BL24" s="130"/>
      <c r="BM24" s="88">
        <f t="shared" si="22"/>
        <v>0</v>
      </c>
      <c r="BN24" s="87"/>
      <c r="BO24" s="146" t="str">
        <f t="shared" si="9"/>
        <v/>
      </c>
      <c r="BP24" s="130"/>
      <c r="BQ24" s="130"/>
      <c r="BR24" s="130"/>
      <c r="BS24" s="130"/>
      <c r="BT24" s="88">
        <f t="shared" si="23"/>
        <v>0</v>
      </c>
      <c r="BU24" s="87">
        <v>7.3</v>
      </c>
      <c r="BV24" s="146">
        <f t="shared" si="10"/>
        <v>1.8630136986301369</v>
      </c>
      <c r="BW24" s="130">
        <v>1</v>
      </c>
      <c r="BX24" s="130">
        <v>3</v>
      </c>
      <c r="BY24" s="130" t="s">
        <v>97</v>
      </c>
      <c r="BZ24" s="130" t="s">
        <v>98</v>
      </c>
      <c r="CA24" s="90">
        <f t="shared" si="24"/>
        <v>7.3</v>
      </c>
      <c r="CB24" s="32">
        <v>12.2</v>
      </c>
      <c r="CC24" s="31">
        <f t="shared" si="11"/>
        <v>1.1147540983606559</v>
      </c>
      <c r="CD24" s="31">
        <v>2</v>
      </c>
      <c r="CE24" s="31">
        <v>3</v>
      </c>
      <c r="CF24" s="31" t="s">
        <v>96</v>
      </c>
      <c r="CG24" s="30" t="s">
        <v>98</v>
      </c>
      <c r="CH24" s="234">
        <f t="shared" si="25"/>
        <v>24.4</v>
      </c>
      <c r="CI24" s="87">
        <v>10.8</v>
      </c>
      <c r="CJ24" s="146">
        <f t="shared" si="12"/>
        <v>1.2592592592592591</v>
      </c>
      <c r="CK24" s="130">
        <v>1</v>
      </c>
      <c r="CL24" s="130">
        <v>3</v>
      </c>
      <c r="CM24" s="130" t="s">
        <v>97</v>
      </c>
      <c r="CN24" s="130" t="s">
        <v>98</v>
      </c>
      <c r="CO24" s="88">
        <f t="shared" si="26"/>
        <v>10.8</v>
      </c>
      <c r="CP24" s="87">
        <v>7.9</v>
      </c>
      <c r="CQ24" s="146">
        <f t="shared" si="13"/>
        <v>1.721518987341772</v>
      </c>
      <c r="CR24" s="130">
        <v>2</v>
      </c>
      <c r="CS24" s="130">
        <v>3</v>
      </c>
      <c r="CT24" s="130" t="s">
        <v>111</v>
      </c>
      <c r="CU24" s="130" t="s">
        <v>98</v>
      </c>
      <c r="CV24" s="88">
        <f t="shared" si="27"/>
        <v>15.8</v>
      </c>
      <c r="CW24" s="96"/>
    </row>
    <row r="25" spans="2:101">
      <c r="B25">
        <v>19</v>
      </c>
      <c r="C25" s="87"/>
      <c r="D25" s="146" t="str">
        <f t="shared" si="0"/>
        <v/>
      </c>
      <c r="E25" s="130"/>
      <c r="F25" s="130"/>
      <c r="G25" s="130"/>
      <c r="H25" s="90"/>
      <c r="I25" s="94">
        <f t="shared" si="14"/>
        <v>0</v>
      </c>
      <c r="J25" s="114">
        <v>7.6</v>
      </c>
      <c r="K25" s="146">
        <f t="shared" si="1"/>
        <v>1.7894736842105263</v>
      </c>
      <c r="L25" s="113">
        <v>1</v>
      </c>
      <c r="M25" s="113">
        <v>3</v>
      </c>
      <c r="N25" s="113" t="s">
        <v>111</v>
      </c>
      <c r="O25" s="113" t="s">
        <v>98</v>
      </c>
      <c r="P25" s="88">
        <f t="shared" si="15"/>
        <v>7.6</v>
      </c>
      <c r="Q25" s="135">
        <v>10.3</v>
      </c>
      <c r="R25" s="31">
        <f t="shared" si="2"/>
        <v>1.320388349514563</v>
      </c>
      <c r="S25" s="31">
        <v>1</v>
      </c>
      <c r="T25" s="31">
        <v>3</v>
      </c>
      <c r="U25" s="31" t="s">
        <v>97</v>
      </c>
      <c r="V25" s="31" t="s">
        <v>98</v>
      </c>
      <c r="W25" s="88">
        <f t="shared" si="16"/>
        <v>10.3</v>
      </c>
      <c r="X25" s="87">
        <v>11.5</v>
      </c>
      <c r="Y25" s="146">
        <f t="shared" si="3"/>
        <v>1.182608695652174</v>
      </c>
      <c r="Z25" s="130">
        <v>1</v>
      </c>
      <c r="AA25" s="130">
        <v>4</v>
      </c>
      <c r="AB25" s="130" t="s">
        <v>97</v>
      </c>
      <c r="AC25" s="130" t="s">
        <v>98</v>
      </c>
      <c r="AD25" s="88">
        <f t="shared" si="17"/>
        <v>11.5</v>
      </c>
      <c r="AE25" s="114">
        <v>8.5</v>
      </c>
      <c r="AF25" s="146">
        <f t="shared" si="4"/>
        <v>1.5999999999999999</v>
      </c>
      <c r="AG25" s="113">
        <v>1</v>
      </c>
      <c r="AH25" s="113">
        <v>3</v>
      </c>
      <c r="AI25" s="113" t="s">
        <v>96</v>
      </c>
      <c r="AJ25" s="113" t="s">
        <v>98</v>
      </c>
      <c r="AK25" s="88">
        <f t="shared" si="18"/>
        <v>8.5</v>
      </c>
      <c r="AL25" s="86"/>
      <c r="AM25" s="146"/>
      <c r="AN25" s="31"/>
      <c r="AO25" s="31"/>
      <c r="AP25" s="31"/>
      <c r="AQ25" s="31"/>
      <c r="AR25" s="88">
        <f t="shared" si="19"/>
        <v>0</v>
      </c>
      <c r="AS25" s="87">
        <v>8.6999999999999993</v>
      </c>
      <c r="AT25" s="146">
        <f t="shared" si="6"/>
        <v>1.5632183908045978</v>
      </c>
      <c r="AU25" s="130">
        <v>1</v>
      </c>
      <c r="AV25" s="130">
        <v>3</v>
      </c>
      <c r="AW25" s="130" t="s">
        <v>111</v>
      </c>
      <c r="AX25" s="130" t="s">
        <v>98</v>
      </c>
      <c r="AY25" s="88">
        <f t="shared" si="20"/>
        <v>8.6999999999999993</v>
      </c>
      <c r="AZ25" s="87">
        <v>8.1999999999999993</v>
      </c>
      <c r="BA25" s="146">
        <f t="shared" si="7"/>
        <v>1.6585365853658538</v>
      </c>
      <c r="BB25" s="130">
        <v>1</v>
      </c>
      <c r="BC25" s="130">
        <v>3</v>
      </c>
      <c r="BD25" s="31" t="s">
        <v>111</v>
      </c>
      <c r="BE25" s="130" t="s">
        <v>98</v>
      </c>
      <c r="BF25" s="88">
        <f t="shared" si="21"/>
        <v>8.1999999999999993</v>
      </c>
      <c r="BG25" s="87"/>
      <c r="BH25" s="146" t="str">
        <f t="shared" si="8"/>
        <v/>
      </c>
      <c r="BI25" s="130"/>
      <c r="BJ25" s="130"/>
      <c r="BK25" s="130"/>
      <c r="BL25" s="130"/>
      <c r="BM25" s="88">
        <f t="shared" si="22"/>
        <v>0</v>
      </c>
      <c r="BN25" s="87"/>
      <c r="BO25" s="146" t="str">
        <f t="shared" si="9"/>
        <v/>
      </c>
      <c r="BP25" s="130"/>
      <c r="BQ25" s="130"/>
      <c r="BR25" s="130"/>
      <c r="BS25" s="130"/>
      <c r="BT25" s="88">
        <f t="shared" si="23"/>
        <v>0</v>
      </c>
      <c r="BU25" s="87">
        <v>9.6</v>
      </c>
      <c r="BV25" s="146">
        <f t="shared" si="10"/>
        <v>1.4166666666666667</v>
      </c>
      <c r="BW25" s="130">
        <v>2</v>
      </c>
      <c r="BX25" s="130">
        <v>3</v>
      </c>
      <c r="BY25" s="130" t="s">
        <v>96</v>
      </c>
      <c r="BZ25" s="130" t="s">
        <v>98</v>
      </c>
      <c r="CA25" s="90">
        <f t="shared" si="24"/>
        <v>19.2</v>
      </c>
      <c r="CB25" s="32">
        <v>9.1999999999999993</v>
      </c>
      <c r="CC25" s="31">
        <f t="shared" si="11"/>
        <v>1.4782608695652175</v>
      </c>
      <c r="CD25" s="31">
        <v>2</v>
      </c>
      <c r="CE25" s="31">
        <v>3</v>
      </c>
      <c r="CF25" s="31" t="s">
        <v>97</v>
      </c>
      <c r="CG25" s="30" t="s">
        <v>98</v>
      </c>
      <c r="CH25" s="234">
        <f t="shared" si="25"/>
        <v>18.399999999999999</v>
      </c>
      <c r="CI25" s="87">
        <v>8.1999999999999993</v>
      </c>
      <c r="CJ25" s="146">
        <f t="shared" si="12"/>
        <v>1.6585365853658538</v>
      </c>
      <c r="CK25" s="130">
        <v>1</v>
      </c>
      <c r="CL25" s="130">
        <v>3</v>
      </c>
      <c r="CM25" s="130" t="s">
        <v>97</v>
      </c>
      <c r="CN25" s="130" t="s">
        <v>98</v>
      </c>
      <c r="CO25" s="88">
        <f t="shared" si="26"/>
        <v>8.1999999999999993</v>
      </c>
      <c r="CP25" s="87">
        <v>10</v>
      </c>
      <c r="CQ25" s="146">
        <f t="shared" si="13"/>
        <v>1.3599999999999999</v>
      </c>
      <c r="CR25" s="130">
        <v>2</v>
      </c>
      <c r="CS25" s="130">
        <v>4</v>
      </c>
      <c r="CT25" s="130" t="s">
        <v>111</v>
      </c>
      <c r="CU25" s="130" t="s">
        <v>98</v>
      </c>
      <c r="CV25" s="88">
        <f t="shared" si="27"/>
        <v>20</v>
      </c>
      <c r="CW25" s="96"/>
    </row>
    <row r="26" spans="2:101">
      <c r="B26">
        <v>20</v>
      </c>
      <c r="C26" s="87"/>
      <c r="D26" s="146" t="str">
        <f t="shared" si="0"/>
        <v/>
      </c>
      <c r="E26" s="130"/>
      <c r="F26" s="130"/>
      <c r="G26" s="130"/>
      <c r="H26" s="90"/>
      <c r="I26" s="94">
        <f t="shared" si="14"/>
        <v>0</v>
      </c>
      <c r="J26" s="114">
        <v>9.5</v>
      </c>
      <c r="K26" s="146">
        <f t="shared" si="1"/>
        <v>1.4315789473684211</v>
      </c>
      <c r="L26" s="113">
        <v>1</v>
      </c>
      <c r="M26" s="113">
        <v>3</v>
      </c>
      <c r="N26" s="113" t="s">
        <v>96</v>
      </c>
      <c r="O26" s="113" t="s">
        <v>99</v>
      </c>
      <c r="P26" s="88">
        <f t="shared" si="15"/>
        <v>9.5</v>
      </c>
      <c r="Q26" s="135">
        <v>9.6</v>
      </c>
      <c r="R26" s="31">
        <f t="shared" si="2"/>
        <v>1.4166666666666667</v>
      </c>
      <c r="S26" s="31">
        <v>1</v>
      </c>
      <c r="T26" s="31">
        <v>3</v>
      </c>
      <c r="U26" s="31" t="s">
        <v>97</v>
      </c>
      <c r="V26" s="31" t="s">
        <v>98</v>
      </c>
      <c r="W26" s="88">
        <f t="shared" si="16"/>
        <v>9.6</v>
      </c>
      <c r="X26" s="87">
        <v>8.8000000000000007</v>
      </c>
      <c r="Y26" s="146">
        <f t="shared" si="3"/>
        <v>1.5454545454545452</v>
      </c>
      <c r="Z26" s="130">
        <v>1</v>
      </c>
      <c r="AA26" s="130">
        <v>3</v>
      </c>
      <c r="AB26" s="130" t="s">
        <v>96</v>
      </c>
      <c r="AC26" s="130" t="s">
        <v>99</v>
      </c>
      <c r="AD26" s="88">
        <f t="shared" si="17"/>
        <v>8.8000000000000007</v>
      </c>
      <c r="AE26" s="114">
        <v>6.8</v>
      </c>
      <c r="AF26" s="146">
        <f t="shared" si="4"/>
        <v>2</v>
      </c>
      <c r="AG26" s="113">
        <v>1</v>
      </c>
      <c r="AH26" s="113">
        <v>3</v>
      </c>
      <c r="AI26" s="113" t="s">
        <v>97</v>
      </c>
      <c r="AJ26" s="113" t="s">
        <v>98</v>
      </c>
      <c r="AK26" s="88">
        <f t="shared" si="18"/>
        <v>6.8</v>
      </c>
      <c r="AL26" s="86"/>
      <c r="AM26" s="146"/>
      <c r="AN26" s="31"/>
      <c r="AO26" s="31"/>
      <c r="AP26" s="31"/>
      <c r="AQ26" s="31"/>
      <c r="AR26" s="88">
        <f t="shared" si="19"/>
        <v>0</v>
      </c>
      <c r="AS26" s="87">
        <v>8</v>
      </c>
      <c r="AT26" s="146">
        <f t="shared" si="6"/>
        <v>1.7</v>
      </c>
      <c r="AU26" s="130">
        <v>1</v>
      </c>
      <c r="AV26" s="130">
        <v>3</v>
      </c>
      <c r="AW26" s="130" t="s">
        <v>96</v>
      </c>
      <c r="AX26" s="130" t="s">
        <v>98</v>
      </c>
      <c r="AY26" s="88">
        <f t="shared" si="20"/>
        <v>8</v>
      </c>
      <c r="AZ26" s="87">
        <v>7.1</v>
      </c>
      <c r="BA26" s="146">
        <f t="shared" si="7"/>
        <v>1.915492957746479</v>
      </c>
      <c r="BB26" s="130">
        <v>1</v>
      </c>
      <c r="BC26" s="130">
        <v>3</v>
      </c>
      <c r="BD26" s="31" t="s">
        <v>111</v>
      </c>
      <c r="BE26" s="130" t="s">
        <v>98</v>
      </c>
      <c r="BF26" s="88">
        <f t="shared" si="21"/>
        <v>7.1</v>
      </c>
      <c r="BG26" s="87"/>
      <c r="BH26" s="146" t="str">
        <f t="shared" si="8"/>
        <v/>
      </c>
      <c r="BI26" s="130"/>
      <c r="BJ26" s="130"/>
      <c r="BK26" s="130"/>
      <c r="BL26" s="130"/>
      <c r="BM26" s="88">
        <f t="shared" si="22"/>
        <v>0</v>
      </c>
      <c r="BN26" s="87"/>
      <c r="BO26" s="146" t="str">
        <f t="shared" si="9"/>
        <v/>
      </c>
      <c r="BP26" s="130"/>
      <c r="BQ26" s="130"/>
      <c r="BR26" s="130"/>
      <c r="BS26" s="130"/>
      <c r="BT26" s="88">
        <f t="shared" si="23"/>
        <v>0</v>
      </c>
      <c r="BU26" s="87">
        <v>15.9</v>
      </c>
      <c r="BV26" s="146">
        <f t="shared" si="10"/>
        <v>0.85534591194968546</v>
      </c>
      <c r="BW26" s="130">
        <v>1</v>
      </c>
      <c r="BX26" s="130">
        <v>4</v>
      </c>
      <c r="BY26" s="130" t="s">
        <v>97</v>
      </c>
      <c r="BZ26" s="130" t="s">
        <v>98</v>
      </c>
      <c r="CA26" s="90">
        <f t="shared" si="24"/>
        <v>15.9</v>
      </c>
      <c r="CB26" s="246"/>
      <c r="CC26" s="31" t="str">
        <f t="shared" si="11"/>
        <v/>
      </c>
      <c r="CD26" s="130"/>
      <c r="CE26" s="130"/>
      <c r="CF26" s="130"/>
      <c r="CG26" s="247"/>
      <c r="CH26" s="234">
        <f t="shared" si="25"/>
        <v>0</v>
      </c>
      <c r="CI26" s="87"/>
      <c r="CJ26" s="146" t="str">
        <f t="shared" si="12"/>
        <v/>
      </c>
      <c r="CK26" s="130"/>
      <c r="CL26" s="130"/>
      <c r="CM26" s="130"/>
      <c r="CN26" s="130"/>
      <c r="CO26" s="88">
        <f t="shared" si="26"/>
        <v>0</v>
      </c>
      <c r="CP26" s="87">
        <v>13.3</v>
      </c>
      <c r="CQ26" s="146">
        <f t="shared" si="13"/>
        <v>1.0225563909774436</v>
      </c>
      <c r="CR26" s="130">
        <v>2</v>
      </c>
      <c r="CS26" s="130">
        <v>3</v>
      </c>
      <c r="CT26" s="130" t="s">
        <v>96</v>
      </c>
      <c r="CU26" s="130" t="s">
        <v>98</v>
      </c>
      <c r="CV26" s="88">
        <f t="shared" si="27"/>
        <v>26.6</v>
      </c>
      <c r="CW26" s="96"/>
    </row>
    <row r="27" spans="2:101">
      <c r="B27">
        <v>21</v>
      </c>
      <c r="C27" s="87"/>
      <c r="D27" s="146" t="str">
        <f t="shared" si="0"/>
        <v/>
      </c>
      <c r="E27" s="130"/>
      <c r="F27" s="130"/>
      <c r="G27" s="130"/>
      <c r="H27" s="90"/>
      <c r="I27" s="94">
        <f t="shared" si="14"/>
        <v>0</v>
      </c>
      <c r="J27" s="114">
        <v>11</v>
      </c>
      <c r="K27" s="146">
        <f t="shared" si="1"/>
        <v>1.2363636363636363</v>
      </c>
      <c r="L27" s="113">
        <v>1</v>
      </c>
      <c r="M27" s="113">
        <v>3</v>
      </c>
      <c r="N27" s="113" t="s">
        <v>111</v>
      </c>
      <c r="O27" s="113" t="s">
        <v>98</v>
      </c>
      <c r="P27" s="88">
        <f t="shared" si="15"/>
        <v>11</v>
      </c>
      <c r="Q27" s="135">
        <v>10.5</v>
      </c>
      <c r="R27" s="31">
        <f t="shared" si="2"/>
        <v>1.2952380952380953</v>
      </c>
      <c r="S27" s="31">
        <v>1</v>
      </c>
      <c r="T27" s="31">
        <v>3</v>
      </c>
      <c r="U27" s="31" t="s">
        <v>96</v>
      </c>
      <c r="V27" s="31" t="s">
        <v>98</v>
      </c>
      <c r="W27" s="88">
        <f t="shared" si="16"/>
        <v>10.5</v>
      </c>
      <c r="X27" s="87">
        <v>15.2</v>
      </c>
      <c r="Y27" s="146">
        <f t="shared" si="3"/>
        <v>0.89473684210526316</v>
      </c>
      <c r="Z27" s="130">
        <v>1</v>
      </c>
      <c r="AA27" s="130">
        <v>3</v>
      </c>
      <c r="AB27" s="130" t="s">
        <v>97</v>
      </c>
      <c r="AC27" s="130" t="s">
        <v>112</v>
      </c>
      <c r="AD27" s="88">
        <f t="shared" si="17"/>
        <v>15.2</v>
      </c>
      <c r="AE27" s="114">
        <v>6.9</v>
      </c>
      <c r="AF27" s="146">
        <f t="shared" si="4"/>
        <v>1.9710144927536231</v>
      </c>
      <c r="AG27" s="113">
        <v>1</v>
      </c>
      <c r="AH27" s="113">
        <v>3</v>
      </c>
      <c r="AI27" s="113" t="s">
        <v>111</v>
      </c>
      <c r="AJ27" s="113" t="s">
        <v>98</v>
      </c>
      <c r="AK27" s="88">
        <f t="shared" si="18"/>
        <v>6.9</v>
      </c>
      <c r="AL27" s="86"/>
      <c r="AM27" s="146"/>
      <c r="AN27" s="31"/>
      <c r="AO27" s="31"/>
      <c r="AP27" s="31"/>
      <c r="AQ27" s="31"/>
      <c r="AR27" s="88">
        <f t="shared" si="19"/>
        <v>0</v>
      </c>
      <c r="AS27" s="87">
        <v>12.9</v>
      </c>
      <c r="AT27" s="146">
        <f t="shared" si="6"/>
        <v>1.0542635658914727</v>
      </c>
      <c r="AU27" s="130">
        <v>2</v>
      </c>
      <c r="AV27" s="130">
        <v>4</v>
      </c>
      <c r="AW27" s="130" t="s">
        <v>96</v>
      </c>
      <c r="AX27" s="130" t="s">
        <v>98</v>
      </c>
      <c r="AY27" s="88">
        <f t="shared" si="20"/>
        <v>25.8</v>
      </c>
      <c r="AZ27" s="87">
        <v>13.7</v>
      </c>
      <c r="BA27" s="146">
        <f t="shared" si="7"/>
        <v>0.99270072992700731</v>
      </c>
      <c r="BB27" s="130">
        <v>2</v>
      </c>
      <c r="BC27" s="130">
        <v>4</v>
      </c>
      <c r="BD27" s="31" t="s">
        <v>96</v>
      </c>
      <c r="BE27" s="130" t="s">
        <v>98</v>
      </c>
      <c r="BF27" s="88">
        <f t="shared" si="21"/>
        <v>27.4</v>
      </c>
      <c r="BG27" s="87"/>
      <c r="BH27" s="146" t="str">
        <f t="shared" si="8"/>
        <v/>
      </c>
      <c r="BI27" s="130"/>
      <c r="BJ27" s="130"/>
      <c r="BK27" s="130"/>
      <c r="BL27" s="130"/>
      <c r="BM27" s="88">
        <f t="shared" si="22"/>
        <v>0</v>
      </c>
      <c r="BN27" s="87"/>
      <c r="BO27" s="146" t="str">
        <f t="shared" si="9"/>
        <v/>
      </c>
      <c r="BP27" s="130"/>
      <c r="BQ27" s="130"/>
      <c r="BR27" s="130"/>
      <c r="BS27" s="130"/>
      <c r="BT27" s="88">
        <f t="shared" si="23"/>
        <v>0</v>
      </c>
      <c r="BU27" s="87">
        <v>13.1</v>
      </c>
      <c r="BV27" s="146">
        <f t="shared" si="10"/>
        <v>1.0381679389312977</v>
      </c>
      <c r="BW27" s="130">
        <v>1</v>
      </c>
      <c r="BX27" s="130">
        <v>3</v>
      </c>
      <c r="BY27" s="130" t="s">
        <v>97</v>
      </c>
      <c r="BZ27" s="130" t="s">
        <v>98</v>
      </c>
      <c r="CA27" s="88">
        <f t="shared" si="24"/>
        <v>13.1</v>
      </c>
      <c r="CB27" s="239"/>
      <c r="CC27" s="240" t="str">
        <f t="shared" si="11"/>
        <v/>
      </c>
      <c r="CD27" s="219"/>
      <c r="CE27" s="219"/>
      <c r="CF27" s="219"/>
      <c r="CG27" s="219"/>
      <c r="CH27" s="88">
        <f t="shared" si="25"/>
        <v>0</v>
      </c>
      <c r="CI27" s="87"/>
      <c r="CJ27" s="146" t="str">
        <f t="shared" si="12"/>
        <v/>
      </c>
      <c r="CK27" s="130"/>
      <c r="CL27" s="130"/>
      <c r="CM27" s="130"/>
      <c r="CN27" s="130"/>
      <c r="CO27" s="88">
        <f t="shared" si="26"/>
        <v>0</v>
      </c>
      <c r="CP27" s="87">
        <v>9</v>
      </c>
      <c r="CQ27" s="146">
        <f t="shared" si="13"/>
        <v>1.5111111111111111</v>
      </c>
      <c r="CR27" s="130">
        <v>1</v>
      </c>
      <c r="CS27" s="130">
        <v>3</v>
      </c>
      <c r="CT27" s="130" t="s">
        <v>111</v>
      </c>
      <c r="CU27" s="130" t="s">
        <v>98</v>
      </c>
      <c r="CV27" s="88">
        <f t="shared" si="27"/>
        <v>9</v>
      </c>
      <c r="CW27" s="96"/>
    </row>
    <row r="28" spans="2:101">
      <c r="B28">
        <v>22</v>
      </c>
      <c r="C28" s="87"/>
      <c r="D28" s="146" t="str">
        <f t="shared" si="0"/>
        <v/>
      </c>
      <c r="E28" s="130"/>
      <c r="F28" s="130"/>
      <c r="G28" s="130"/>
      <c r="H28" s="90"/>
      <c r="I28" s="94">
        <f t="shared" si="14"/>
        <v>0</v>
      </c>
      <c r="J28" s="114">
        <v>8.6</v>
      </c>
      <c r="K28" s="146">
        <f t="shared" si="1"/>
        <v>1.5813953488372092</v>
      </c>
      <c r="L28" s="113">
        <v>1</v>
      </c>
      <c r="M28" s="113">
        <v>3</v>
      </c>
      <c r="N28" s="113" t="s">
        <v>111</v>
      </c>
      <c r="O28" s="113" t="s">
        <v>98</v>
      </c>
      <c r="P28" s="88">
        <f t="shared" si="15"/>
        <v>8.6</v>
      </c>
      <c r="Q28" s="135">
        <v>11.8</v>
      </c>
      <c r="R28" s="31">
        <f t="shared" si="2"/>
        <v>1.1525423728813557</v>
      </c>
      <c r="S28" s="31">
        <v>1</v>
      </c>
      <c r="T28" s="31">
        <v>4</v>
      </c>
      <c r="U28" s="31" t="s">
        <v>111</v>
      </c>
      <c r="V28" s="31" t="s">
        <v>98</v>
      </c>
      <c r="W28" s="88">
        <f t="shared" si="16"/>
        <v>11.8</v>
      </c>
      <c r="X28" s="87">
        <v>13.1</v>
      </c>
      <c r="Y28" s="146">
        <f t="shared" si="3"/>
        <v>1.0381679389312977</v>
      </c>
      <c r="Z28" s="130">
        <v>1</v>
      </c>
      <c r="AA28" s="130">
        <v>3</v>
      </c>
      <c r="AB28" s="130" t="s">
        <v>97</v>
      </c>
      <c r="AC28" s="130" t="s">
        <v>77</v>
      </c>
      <c r="AD28" s="88">
        <f t="shared" si="17"/>
        <v>13.1</v>
      </c>
      <c r="AE28" s="114">
        <v>12.3</v>
      </c>
      <c r="AF28" s="146">
        <f t="shared" si="4"/>
        <v>1.1056910569105689</v>
      </c>
      <c r="AG28" s="113">
        <v>1</v>
      </c>
      <c r="AH28" s="113">
        <v>3</v>
      </c>
      <c r="AI28" s="113" t="s">
        <v>111</v>
      </c>
      <c r="AJ28" s="113" t="s">
        <v>98</v>
      </c>
      <c r="AK28" s="88">
        <f t="shared" si="18"/>
        <v>12.3</v>
      </c>
      <c r="AL28" s="86"/>
      <c r="AM28" s="146"/>
      <c r="AN28" s="31"/>
      <c r="AO28" s="31"/>
      <c r="AP28" s="31"/>
      <c r="AQ28" s="31"/>
      <c r="AR28" s="88">
        <f t="shared" si="19"/>
        <v>0</v>
      </c>
      <c r="AS28" s="87">
        <v>9.3000000000000007</v>
      </c>
      <c r="AT28" s="146">
        <f t="shared" si="6"/>
        <v>1.4623655913978493</v>
      </c>
      <c r="AU28" s="130">
        <v>2</v>
      </c>
      <c r="AV28" s="130">
        <v>3</v>
      </c>
      <c r="AW28" s="130" t="s">
        <v>96</v>
      </c>
      <c r="AX28" s="130" t="s">
        <v>98</v>
      </c>
      <c r="AY28" s="88">
        <f t="shared" si="20"/>
        <v>18.600000000000001</v>
      </c>
      <c r="AZ28" s="87">
        <v>12.7</v>
      </c>
      <c r="BA28" s="146">
        <f t="shared" si="7"/>
        <v>1.0708661417322836</v>
      </c>
      <c r="BB28" s="130">
        <v>6</v>
      </c>
      <c r="BC28" s="130">
        <v>2</v>
      </c>
      <c r="BD28" s="31" t="s">
        <v>111</v>
      </c>
      <c r="BE28" s="130" t="s">
        <v>98</v>
      </c>
      <c r="BF28" s="88">
        <f t="shared" si="21"/>
        <v>76.199999999999989</v>
      </c>
      <c r="BG28" s="87"/>
      <c r="BH28" s="146" t="str">
        <f t="shared" si="8"/>
        <v/>
      </c>
      <c r="BI28" s="130"/>
      <c r="BJ28" s="130"/>
      <c r="BK28" s="130"/>
      <c r="BL28" s="130"/>
      <c r="BM28" s="88">
        <f t="shared" si="22"/>
        <v>0</v>
      </c>
      <c r="BN28" s="87"/>
      <c r="BO28" s="146" t="str">
        <f t="shared" si="9"/>
        <v/>
      </c>
      <c r="BP28" s="130"/>
      <c r="BQ28" s="130"/>
      <c r="BR28" s="130"/>
      <c r="BS28" s="130"/>
      <c r="BT28" s="88">
        <f t="shared" si="23"/>
        <v>0</v>
      </c>
      <c r="BU28" s="87">
        <v>6.3</v>
      </c>
      <c r="BV28" s="146">
        <f t="shared" si="10"/>
        <v>2.1587301587301586</v>
      </c>
      <c r="BW28" s="130">
        <v>1</v>
      </c>
      <c r="BX28" s="130">
        <v>3</v>
      </c>
      <c r="BY28" s="130" t="s">
        <v>111</v>
      </c>
      <c r="BZ28" s="130" t="s">
        <v>98</v>
      </c>
      <c r="CA28" s="88">
        <f t="shared" si="24"/>
        <v>6.3</v>
      </c>
      <c r="CB28" s="87"/>
      <c r="CC28" s="146" t="str">
        <f t="shared" si="11"/>
        <v/>
      </c>
      <c r="CD28" s="130"/>
      <c r="CE28" s="130"/>
      <c r="CF28" s="130"/>
      <c r="CG28" s="130"/>
      <c r="CH28" s="88">
        <f t="shared" si="25"/>
        <v>0</v>
      </c>
      <c r="CI28" s="87"/>
      <c r="CJ28" s="146" t="str">
        <f t="shared" si="12"/>
        <v/>
      </c>
      <c r="CK28" s="130"/>
      <c r="CL28" s="130"/>
      <c r="CM28" s="130"/>
      <c r="CN28" s="130"/>
      <c r="CO28" s="88">
        <f t="shared" si="26"/>
        <v>0</v>
      </c>
      <c r="CP28" s="87">
        <v>16</v>
      </c>
      <c r="CQ28" s="146">
        <f t="shared" si="13"/>
        <v>0.85</v>
      </c>
      <c r="CR28" s="130">
        <v>2</v>
      </c>
      <c r="CS28" s="130">
        <v>3</v>
      </c>
      <c r="CT28" s="130" t="s">
        <v>96</v>
      </c>
      <c r="CU28" s="130" t="s">
        <v>98</v>
      </c>
      <c r="CV28" s="88">
        <f t="shared" si="27"/>
        <v>32</v>
      </c>
      <c r="CW28" s="96"/>
    </row>
    <row r="29" spans="2:101">
      <c r="B29">
        <v>23</v>
      </c>
      <c r="C29" s="87"/>
      <c r="D29" s="146" t="str">
        <f t="shared" si="0"/>
        <v/>
      </c>
      <c r="E29" s="130"/>
      <c r="F29" s="130"/>
      <c r="G29" s="130"/>
      <c r="H29" s="90"/>
      <c r="I29" s="94">
        <f t="shared" si="14"/>
        <v>0</v>
      </c>
      <c r="J29" s="114">
        <v>9.1</v>
      </c>
      <c r="K29" s="146">
        <f t="shared" si="1"/>
        <v>1.4945054945054945</v>
      </c>
      <c r="L29" s="113">
        <v>1</v>
      </c>
      <c r="M29" s="113">
        <v>3</v>
      </c>
      <c r="N29" s="113" t="s">
        <v>111</v>
      </c>
      <c r="O29" s="113" t="s">
        <v>98</v>
      </c>
      <c r="P29" s="88">
        <f t="shared" si="15"/>
        <v>9.1</v>
      </c>
      <c r="Q29" s="135">
        <v>8.8000000000000007</v>
      </c>
      <c r="R29" s="31">
        <f t="shared" si="2"/>
        <v>1.5454545454545452</v>
      </c>
      <c r="S29" s="31">
        <v>1</v>
      </c>
      <c r="T29" s="31">
        <v>3</v>
      </c>
      <c r="U29" s="31" t="s">
        <v>97</v>
      </c>
      <c r="V29" s="31" t="s">
        <v>100</v>
      </c>
      <c r="W29" s="88">
        <f t="shared" si="16"/>
        <v>8.8000000000000007</v>
      </c>
      <c r="X29" s="87">
        <v>7.9</v>
      </c>
      <c r="Y29" s="146">
        <f t="shared" si="3"/>
        <v>1.721518987341772</v>
      </c>
      <c r="Z29" s="130">
        <v>1</v>
      </c>
      <c r="AA29" s="130">
        <v>3</v>
      </c>
      <c r="AB29" s="130" t="s">
        <v>111</v>
      </c>
      <c r="AC29" s="130" t="s">
        <v>98</v>
      </c>
      <c r="AD29" s="88">
        <f t="shared" si="17"/>
        <v>7.9</v>
      </c>
      <c r="AE29" s="114">
        <v>6.7</v>
      </c>
      <c r="AF29" s="146">
        <f t="shared" si="4"/>
        <v>2.0298507462686568</v>
      </c>
      <c r="AG29" s="113">
        <v>1</v>
      </c>
      <c r="AH29" s="113">
        <v>3</v>
      </c>
      <c r="AI29" s="113" t="s">
        <v>97</v>
      </c>
      <c r="AJ29" s="113" t="s">
        <v>98</v>
      </c>
      <c r="AK29" s="88">
        <f t="shared" si="18"/>
        <v>6.7</v>
      </c>
      <c r="AL29" s="86"/>
      <c r="AM29" s="146"/>
      <c r="AN29" s="31"/>
      <c r="AO29" s="31"/>
      <c r="AP29" s="31"/>
      <c r="AQ29" s="31"/>
      <c r="AR29" s="88">
        <f t="shared" si="19"/>
        <v>0</v>
      </c>
      <c r="AS29" s="87">
        <v>9.3000000000000007</v>
      </c>
      <c r="AT29" s="146">
        <f t="shared" si="6"/>
        <v>1.4623655913978493</v>
      </c>
      <c r="AU29" s="130">
        <v>1</v>
      </c>
      <c r="AV29" s="130">
        <v>3</v>
      </c>
      <c r="AW29" s="130" t="s">
        <v>96</v>
      </c>
      <c r="AX29" s="130" t="s">
        <v>98</v>
      </c>
      <c r="AY29" s="88">
        <f t="shared" si="20"/>
        <v>9.3000000000000007</v>
      </c>
      <c r="AZ29" s="87">
        <v>7.8</v>
      </c>
      <c r="BA29" s="146">
        <f t="shared" si="7"/>
        <v>1.7435897435897436</v>
      </c>
      <c r="BB29" s="130">
        <v>2</v>
      </c>
      <c r="BC29" s="130">
        <v>3</v>
      </c>
      <c r="BD29" s="31" t="s">
        <v>111</v>
      </c>
      <c r="BE29" s="130" t="s">
        <v>98</v>
      </c>
      <c r="BF29" s="88">
        <f t="shared" si="21"/>
        <v>15.6</v>
      </c>
      <c r="BG29" s="87"/>
      <c r="BH29" s="146" t="str">
        <f t="shared" si="8"/>
        <v/>
      </c>
      <c r="BI29" s="130"/>
      <c r="BJ29" s="130"/>
      <c r="BK29" s="130"/>
      <c r="BL29" s="130"/>
      <c r="BM29" s="88">
        <f t="shared" si="22"/>
        <v>0</v>
      </c>
      <c r="BN29" s="87"/>
      <c r="BO29" s="146" t="str">
        <f t="shared" si="9"/>
        <v/>
      </c>
      <c r="BP29" s="130"/>
      <c r="BQ29" s="130"/>
      <c r="BR29" s="130"/>
      <c r="BS29" s="130"/>
      <c r="BT29" s="88">
        <f t="shared" si="23"/>
        <v>0</v>
      </c>
      <c r="BU29" s="87">
        <v>6.5</v>
      </c>
      <c r="BV29" s="146">
        <f t="shared" si="10"/>
        <v>2.0923076923076924</v>
      </c>
      <c r="BW29" s="130">
        <v>1</v>
      </c>
      <c r="BX29" s="130">
        <v>3</v>
      </c>
      <c r="BY29" s="130" t="s">
        <v>111</v>
      </c>
      <c r="BZ29" s="130" t="s">
        <v>98</v>
      </c>
      <c r="CA29" s="88">
        <f t="shared" si="24"/>
        <v>6.5</v>
      </c>
      <c r="CB29" s="87"/>
      <c r="CC29" s="146" t="str">
        <f t="shared" si="11"/>
        <v/>
      </c>
      <c r="CD29" s="130"/>
      <c r="CE29" s="130"/>
      <c r="CF29" s="130"/>
      <c r="CG29" s="130"/>
      <c r="CH29" s="88">
        <f t="shared" si="25"/>
        <v>0</v>
      </c>
      <c r="CI29" s="87"/>
      <c r="CJ29" s="146" t="str">
        <f t="shared" si="12"/>
        <v/>
      </c>
      <c r="CK29" s="130"/>
      <c r="CL29" s="130"/>
      <c r="CM29" s="130"/>
      <c r="CN29" s="130"/>
      <c r="CO29" s="88">
        <f t="shared" si="26"/>
        <v>0</v>
      </c>
      <c r="CP29" s="87">
        <v>6.2</v>
      </c>
      <c r="CQ29" s="146">
        <f t="shared" si="13"/>
        <v>2.193548387096774</v>
      </c>
      <c r="CR29" s="130">
        <v>1</v>
      </c>
      <c r="CS29" s="130">
        <v>3</v>
      </c>
      <c r="CT29" s="130" t="s">
        <v>97</v>
      </c>
      <c r="CU29" s="130" t="s">
        <v>98</v>
      </c>
      <c r="CV29" s="88">
        <f t="shared" si="27"/>
        <v>6.2</v>
      </c>
      <c r="CW29" s="96"/>
    </row>
    <row r="30" spans="2:101">
      <c r="B30">
        <v>24</v>
      </c>
      <c r="C30" s="87"/>
      <c r="D30" s="146" t="str">
        <f t="shared" si="0"/>
        <v/>
      </c>
      <c r="E30" s="130"/>
      <c r="F30" s="130"/>
      <c r="G30" s="130"/>
      <c r="H30" s="90"/>
      <c r="I30" s="94">
        <f t="shared" si="14"/>
        <v>0</v>
      </c>
      <c r="J30" s="114">
        <v>9.3000000000000007</v>
      </c>
      <c r="K30" s="146">
        <f t="shared" si="1"/>
        <v>1.4623655913978493</v>
      </c>
      <c r="L30" s="113">
        <v>1</v>
      </c>
      <c r="M30" s="113">
        <v>3</v>
      </c>
      <c r="N30" s="113" t="s">
        <v>97</v>
      </c>
      <c r="O30" s="113" t="s">
        <v>98</v>
      </c>
      <c r="P30" s="88">
        <f t="shared" si="15"/>
        <v>9.3000000000000007</v>
      </c>
      <c r="Q30" s="89"/>
      <c r="R30" s="146" t="str">
        <f t="shared" si="2"/>
        <v/>
      </c>
      <c r="S30" s="130"/>
      <c r="T30" s="130"/>
      <c r="U30" s="130"/>
      <c r="V30" s="130"/>
      <c r="W30" s="88">
        <f t="shared" si="16"/>
        <v>0</v>
      </c>
      <c r="X30" s="87">
        <v>11.6</v>
      </c>
      <c r="Y30" s="146">
        <f t="shared" si="3"/>
        <v>1.1724137931034482</v>
      </c>
      <c r="Z30" s="130">
        <v>1</v>
      </c>
      <c r="AA30" s="130">
        <v>3</v>
      </c>
      <c r="AB30" s="130" t="s">
        <v>97</v>
      </c>
      <c r="AC30" s="130" t="s">
        <v>98</v>
      </c>
      <c r="AD30" s="88">
        <f t="shared" si="17"/>
        <v>11.6</v>
      </c>
      <c r="AE30" s="114">
        <v>8.3000000000000007</v>
      </c>
      <c r="AF30" s="146">
        <f t="shared" si="4"/>
        <v>1.6385542168674696</v>
      </c>
      <c r="AG30" s="113">
        <v>1</v>
      </c>
      <c r="AH30" s="113">
        <v>3</v>
      </c>
      <c r="AI30" s="113" t="s">
        <v>111</v>
      </c>
      <c r="AJ30" s="113" t="s">
        <v>99</v>
      </c>
      <c r="AK30" s="88">
        <f t="shared" si="18"/>
        <v>8.3000000000000007</v>
      </c>
      <c r="AL30" s="89"/>
      <c r="AM30" s="146" t="str">
        <f t="shared" ref="AM30:AM61" si="28">IF(AL30&gt;0,13.6/AL30,"")</f>
        <v/>
      </c>
      <c r="AN30" s="130"/>
      <c r="AO30" s="130"/>
      <c r="AP30" s="130"/>
      <c r="AQ30" s="130"/>
      <c r="AR30" s="88">
        <f t="shared" si="19"/>
        <v>0</v>
      </c>
      <c r="AS30" s="87">
        <v>7.3</v>
      </c>
      <c r="AT30" s="146">
        <f t="shared" si="6"/>
        <v>1.8630136986301369</v>
      </c>
      <c r="AU30" s="130">
        <v>1</v>
      </c>
      <c r="AV30" s="130">
        <v>2</v>
      </c>
      <c r="AW30" s="130" t="s">
        <v>97</v>
      </c>
      <c r="AX30" s="130" t="s">
        <v>98</v>
      </c>
      <c r="AY30" s="88">
        <f t="shared" si="20"/>
        <v>7.3</v>
      </c>
      <c r="AZ30" s="87">
        <v>6.9</v>
      </c>
      <c r="BA30" s="146">
        <f t="shared" si="7"/>
        <v>1.9710144927536231</v>
      </c>
      <c r="BB30" s="130">
        <v>1</v>
      </c>
      <c r="BC30" s="130">
        <v>3</v>
      </c>
      <c r="BD30" s="31" t="s">
        <v>111</v>
      </c>
      <c r="BE30" s="130" t="s">
        <v>98</v>
      </c>
      <c r="BF30" s="88">
        <f t="shared" si="21"/>
        <v>6.9</v>
      </c>
      <c r="BG30" s="87"/>
      <c r="BH30" s="146" t="str">
        <f t="shared" si="8"/>
        <v/>
      </c>
      <c r="BI30" s="130"/>
      <c r="BJ30" s="130"/>
      <c r="BK30" s="130"/>
      <c r="BL30" s="130"/>
      <c r="BM30" s="88">
        <f t="shared" si="22"/>
        <v>0</v>
      </c>
      <c r="BN30" s="87"/>
      <c r="BO30" s="146" t="str">
        <f t="shared" si="9"/>
        <v/>
      </c>
      <c r="BP30" s="130"/>
      <c r="BQ30" s="130"/>
      <c r="BR30" s="130"/>
      <c r="BS30" s="130"/>
      <c r="BT30" s="88">
        <f t="shared" si="23"/>
        <v>0</v>
      </c>
      <c r="BU30" s="87">
        <v>3.9</v>
      </c>
      <c r="BV30" s="146">
        <f t="shared" si="10"/>
        <v>3.4871794871794872</v>
      </c>
      <c r="BW30" s="130">
        <v>1</v>
      </c>
      <c r="BX30" s="130">
        <v>2</v>
      </c>
      <c r="BY30" s="130" t="s">
        <v>97</v>
      </c>
      <c r="BZ30" s="130" t="s">
        <v>98</v>
      </c>
      <c r="CA30" s="88">
        <f t="shared" si="24"/>
        <v>3.9</v>
      </c>
      <c r="CB30" s="87"/>
      <c r="CC30" s="146" t="str">
        <f t="shared" si="11"/>
        <v/>
      </c>
      <c r="CD30" s="130"/>
      <c r="CE30" s="130"/>
      <c r="CF30" s="130"/>
      <c r="CG30" s="130"/>
      <c r="CH30" s="88">
        <f t="shared" si="25"/>
        <v>0</v>
      </c>
      <c r="CI30" s="87"/>
      <c r="CJ30" s="146" t="str">
        <f t="shared" si="12"/>
        <v/>
      </c>
      <c r="CK30" s="130"/>
      <c r="CL30" s="130"/>
      <c r="CM30" s="130"/>
      <c r="CN30" s="130"/>
      <c r="CO30" s="88">
        <f t="shared" si="26"/>
        <v>0</v>
      </c>
      <c r="CP30" s="87">
        <v>5.7</v>
      </c>
      <c r="CQ30" s="146">
        <f t="shared" si="13"/>
        <v>2.3859649122807016</v>
      </c>
      <c r="CR30" s="130">
        <v>2</v>
      </c>
      <c r="CS30" s="130">
        <v>3</v>
      </c>
      <c r="CT30" s="130" t="s">
        <v>97</v>
      </c>
      <c r="CU30" s="130" t="s">
        <v>98</v>
      </c>
      <c r="CV30" s="88">
        <f t="shared" si="27"/>
        <v>11.4</v>
      </c>
      <c r="CW30" s="96"/>
    </row>
    <row r="31" spans="2:101">
      <c r="B31">
        <v>25</v>
      </c>
      <c r="C31" s="87"/>
      <c r="D31" s="146" t="str">
        <f t="shared" si="0"/>
        <v/>
      </c>
      <c r="E31" s="130"/>
      <c r="F31" s="130"/>
      <c r="G31" s="130"/>
      <c r="H31" s="90"/>
      <c r="I31" s="94">
        <f t="shared" si="14"/>
        <v>0</v>
      </c>
      <c r="J31" s="114">
        <v>8.8000000000000007</v>
      </c>
      <c r="K31" s="146">
        <f t="shared" si="1"/>
        <v>1.5454545454545452</v>
      </c>
      <c r="L31" s="113">
        <v>1</v>
      </c>
      <c r="M31" s="113">
        <v>3</v>
      </c>
      <c r="N31" s="113" t="s">
        <v>111</v>
      </c>
      <c r="O31" s="113" t="s">
        <v>98</v>
      </c>
      <c r="P31" s="88">
        <f t="shared" si="15"/>
        <v>8.8000000000000007</v>
      </c>
      <c r="Q31" s="89"/>
      <c r="R31" s="146" t="str">
        <f t="shared" si="2"/>
        <v/>
      </c>
      <c r="S31" s="130"/>
      <c r="T31" s="130"/>
      <c r="U31" s="130"/>
      <c r="V31" s="130"/>
      <c r="W31" s="88">
        <f t="shared" si="16"/>
        <v>0</v>
      </c>
      <c r="X31" s="87">
        <v>10.1</v>
      </c>
      <c r="Y31" s="146">
        <f t="shared" si="3"/>
        <v>1.3465346534653466</v>
      </c>
      <c r="Z31" s="130">
        <v>2</v>
      </c>
      <c r="AA31" s="130">
        <v>3</v>
      </c>
      <c r="AB31" s="130" t="s">
        <v>97</v>
      </c>
      <c r="AC31" s="130" t="s">
        <v>98</v>
      </c>
      <c r="AD31" s="88">
        <f t="shared" si="17"/>
        <v>20.2</v>
      </c>
      <c r="AE31" s="114">
        <v>8.9</v>
      </c>
      <c r="AF31" s="146">
        <f t="shared" si="4"/>
        <v>1.5280898876404494</v>
      </c>
      <c r="AG31" s="113">
        <v>2</v>
      </c>
      <c r="AH31" s="113">
        <v>3</v>
      </c>
      <c r="AI31" s="113" t="s">
        <v>114</v>
      </c>
      <c r="AJ31" s="113" t="s">
        <v>98</v>
      </c>
      <c r="AK31" s="88">
        <f t="shared" si="18"/>
        <v>17.8</v>
      </c>
      <c r="AL31" s="89"/>
      <c r="AM31" s="146" t="str">
        <f t="shared" si="28"/>
        <v/>
      </c>
      <c r="AN31" s="130"/>
      <c r="AO31" s="130"/>
      <c r="AP31" s="130"/>
      <c r="AQ31" s="130"/>
      <c r="AR31" s="88">
        <f t="shared" si="19"/>
        <v>0</v>
      </c>
      <c r="AS31" s="87">
        <v>8.6999999999999993</v>
      </c>
      <c r="AT31" s="146">
        <f t="shared" si="6"/>
        <v>1.5632183908045978</v>
      </c>
      <c r="AU31" s="130">
        <v>1</v>
      </c>
      <c r="AV31" s="130">
        <v>3</v>
      </c>
      <c r="AW31" s="130" t="s">
        <v>96</v>
      </c>
      <c r="AX31" s="130" t="s">
        <v>99</v>
      </c>
      <c r="AY31" s="88">
        <f t="shared" si="20"/>
        <v>8.6999999999999993</v>
      </c>
      <c r="AZ31" s="87">
        <v>9</v>
      </c>
      <c r="BA31" s="146">
        <f t="shared" si="7"/>
        <v>1.5111111111111111</v>
      </c>
      <c r="BB31" s="130">
        <v>1</v>
      </c>
      <c r="BC31" s="130">
        <v>3</v>
      </c>
      <c r="BD31" s="31" t="s">
        <v>111</v>
      </c>
      <c r="BE31" s="130" t="s">
        <v>98</v>
      </c>
      <c r="BF31" s="88">
        <f t="shared" si="21"/>
        <v>9</v>
      </c>
      <c r="BG31" s="87"/>
      <c r="BH31" s="146" t="str">
        <f t="shared" si="8"/>
        <v/>
      </c>
      <c r="BI31" s="130"/>
      <c r="BJ31" s="130"/>
      <c r="BK31" s="130"/>
      <c r="BL31" s="130"/>
      <c r="BM31" s="88">
        <f t="shared" si="22"/>
        <v>0</v>
      </c>
      <c r="BN31" s="87"/>
      <c r="BO31" s="146" t="str">
        <f t="shared" si="9"/>
        <v/>
      </c>
      <c r="BP31" s="130"/>
      <c r="BQ31" s="130"/>
      <c r="BR31" s="130"/>
      <c r="BS31" s="130"/>
      <c r="BT31" s="88">
        <f t="shared" si="23"/>
        <v>0</v>
      </c>
      <c r="BU31" s="87">
        <v>10.6</v>
      </c>
      <c r="BV31" s="146">
        <f t="shared" si="10"/>
        <v>1.2830188679245282</v>
      </c>
      <c r="BW31" s="130">
        <v>2</v>
      </c>
      <c r="BX31" s="130">
        <v>3</v>
      </c>
      <c r="BY31" s="130" t="s">
        <v>96</v>
      </c>
      <c r="BZ31" s="130" t="s">
        <v>98</v>
      </c>
      <c r="CA31" s="88">
        <f t="shared" si="24"/>
        <v>21.2</v>
      </c>
      <c r="CB31" s="87"/>
      <c r="CC31" s="146" t="str">
        <f t="shared" si="11"/>
        <v/>
      </c>
      <c r="CD31" s="130"/>
      <c r="CE31" s="130"/>
      <c r="CF31" s="130"/>
      <c r="CG31" s="130"/>
      <c r="CH31" s="88">
        <f t="shared" si="25"/>
        <v>0</v>
      </c>
      <c r="CI31" s="87"/>
      <c r="CJ31" s="146" t="str">
        <f t="shared" si="12"/>
        <v/>
      </c>
      <c r="CK31" s="130"/>
      <c r="CL31" s="130"/>
      <c r="CM31" s="130"/>
      <c r="CN31" s="130"/>
      <c r="CO31" s="88">
        <f t="shared" si="26"/>
        <v>0</v>
      </c>
      <c r="CP31" s="87">
        <v>9.4</v>
      </c>
      <c r="CQ31" s="146">
        <f t="shared" si="13"/>
        <v>1.4468085106382977</v>
      </c>
      <c r="CR31" s="130">
        <v>3</v>
      </c>
      <c r="CS31" s="130">
        <v>2</v>
      </c>
      <c r="CT31" s="130" t="s">
        <v>111</v>
      </c>
      <c r="CU31" s="130" t="s">
        <v>99</v>
      </c>
      <c r="CV31" s="88">
        <f t="shared" si="27"/>
        <v>28.200000000000003</v>
      </c>
      <c r="CW31" s="96"/>
    </row>
    <row r="32" spans="2:101">
      <c r="B32">
        <v>26</v>
      </c>
      <c r="C32" s="87"/>
      <c r="D32" s="146" t="str">
        <f t="shared" si="0"/>
        <v/>
      </c>
      <c r="E32" s="130"/>
      <c r="F32" s="130"/>
      <c r="G32" s="130"/>
      <c r="H32" s="90"/>
      <c r="I32" s="94">
        <f t="shared" si="14"/>
        <v>0</v>
      </c>
      <c r="J32" s="114">
        <v>8.1999999999999993</v>
      </c>
      <c r="K32" s="146">
        <f t="shared" si="1"/>
        <v>1.6585365853658538</v>
      </c>
      <c r="L32" s="113">
        <v>1</v>
      </c>
      <c r="M32" s="113">
        <v>3</v>
      </c>
      <c r="N32" s="113" t="s">
        <v>111</v>
      </c>
      <c r="O32" s="113" t="s">
        <v>98</v>
      </c>
      <c r="P32" s="88">
        <f t="shared" si="15"/>
        <v>8.1999999999999993</v>
      </c>
      <c r="Q32" s="89"/>
      <c r="R32" s="146" t="str">
        <f t="shared" si="2"/>
        <v/>
      </c>
      <c r="S32" s="130"/>
      <c r="T32" s="130"/>
      <c r="U32" s="130"/>
      <c r="V32" s="130"/>
      <c r="W32" s="88">
        <f t="shared" si="16"/>
        <v>0</v>
      </c>
      <c r="X32" s="87">
        <v>11.8</v>
      </c>
      <c r="Y32" s="146">
        <f t="shared" si="3"/>
        <v>1.1525423728813557</v>
      </c>
      <c r="Z32" s="130">
        <v>1</v>
      </c>
      <c r="AA32" s="130">
        <v>3</v>
      </c>
      <c r="AB32" s="130" t="s">
        <v>97</v>
      </c>
      <c r="AC32" s="130" t="s">
        <v>98</v>
      </c>
      <c r="AD32" s="88">
        <f t="shared" si="17"/>
        <v>11.8</v>
      </c>
      <c r="AE32" s="114">
        <v>6.9</v>
      </c>
      <c r="AF32" s="146">
        <f t="shared" si="4"/>
        <v>1.9710144927536231</v>
      </c>
      <c r="AG32" s="113">
        <v>1</v>
      </c>
      <c r="AH32" s="113">
        <v>3</v>
      </c>
      <c r="AI32" s="113" t="s">
        <v>97</v>
      </c>
      <c r="AJ32" s="113" t="s">
        <v>112</v>
      </c>
      <c r="AK32" s="88">
        <f t="shared" si="18"/>
        <v>6.9</v>
      </c>
      <c r="AL32" s="89"/>
      <c r="AM32" s="146" t="str">
        <f t="shared" si="28"/>
        <v/>
      </c>
      <c r="AN32" s="130"/>
      <c r="AO32" s="130"/>
      <c r="AP32" s="130"/>
      <c r="AQ32" s="130"/>
      <c r="AR32" s="88">
        <f t="shared" si="19"/>
        <v>0</v>
      </c>
      <c r="AS32" s="87">
        <v>10</v>
      </c>
      <c r="AT32" s="146">
        <f t="shared" si="6"/>
        <v>1.3599999999999999</v>
      </c>
      <c r="AU32" s="130">
        <v>1</v>
      </c>
      <c r="AV32" s="130">
        <v>4</v>
      </c>
      <c r="AW32" s="130" t="s">
        <v>96</v>
      </c>
      <c r="AX32" s="130" t="s">
        <v>98</v>
      </c>
      <c r="AY32" s="88">
        <f t="shared" si="20"/>
        <v>10</v>
      </c>
      <c r="AZ32" s="87">
        <v>11</v>
      </c>
      <c r="BA32" s="146">
        <f t="shared" si="7"/>
        <v>1.2363636363636363</v>
      </c>
      <c r="BB32" s="130">
        <v>1</v>
      </c>
      <c r="BC32" s="130">
        <v>4</v>
      </c>
      <c r="BD32" s="31" t="s">
        <v>111</v>
      </c>
      <c r="BE32" s="130" t="s">
        <v>98</v>
      </c>
      <c r="BF32" s="88">
        <f t="shared" si="21"/>
        <v>11</v>
      </c>
      <c r="BG32" s="87"/>
      <c r="BH32" s="146" t="str">
        <f t="shared" si="8"/>
        <v/>
      </c>
      <c r="BI32" s="130"/>
      <c r="BJ32" s="130"/>
      <c r="BK32" s="130"/>
      <c r="BL32" s="130"/>
      <c r="BM32" s="88">
        <f t="shared" si="22"/>
        <v>0</v>
      </c>
      <c r="BN32" s="87"/>
      <c r="BO32" s="146" t="str">
        <f t="shared" si="9"/>
        <v/>
      </c>
      <c r="BP32" s="130"/>
      <c r="BQ32" s="130"/>
      <c r="BR32" s="130"/>
      <c r="BS32" s="130"/>
      <c r="BT32" s="88">
        <f t="shared" si="23"/>
        <v>0</v>
      </c>
      <c r="BU32" s="87">
        <v>11</v>
      </c>
      <c r="BV32" s="146">
        <f t="shared" si="10"/>
        <v>1.2363636363636363</v>
      </c>
      <c r="BW32" s="130">
        <v>2</v>
      </c>
      <c r="BX32" s="130">
        <v>3</v>
      </c>
      <c r="BY32" s="130" t="s">
        <v>111</v>
      </c>
      <c r="BZ32" s="130" t="s">
        <v>98</v>
      </c>
      <c r="CA32" s="88">
        <f t="shared" si="24"/>
        <v>22</v>
      </c>
      <c r="CB32" s="87"/>
      <c r="CC32" s="146" t="str">
        <f t="shared" si="11"/>
        <v/>
      </c>
      <c r="CD32" s="130"/>
      <c r="CE32" s="130"/>
      <c r="CF32" s="130"/>
      <c r="CG32" s="130"/>
      <c r="CH32" s="88">
        <f t="shared" si="25"/>
        <v>0</v>
      </c>
      <c r="CI32" s="87"/>
      <c r="CJ32" s="146" t="str">
        <f t="shared" si="12"/>
        <v/>
      </c>
      <c r="CK32" s="130"/>
      <c r="CL32" s="130"/>
      <c r="CM32" s="130"/>
      <c r="CN32" s="130"/>
      <c r="CO32" s="88">
        <f t="shared" si="26"/>
        <v>0</v>
      </c>
      <c r="CP32" s="87">
        <v>11.1</v>
      </c>
      <c r="CQ32" s="146">
        <f t="shared" si="13"/>
        <v>1.2252252252252251</v>
      </c>
      <c r="CR32" s="130">
        <v>1</v>
      </c>
      <c r="CS32" s="130">
        <v>4</v>
      </c>
      <c r="CT32" s="130" t="s">
        <v>111</v>
      </c>
      <c r="CU32" s="130" t="s">
        <v>98</v>
      </c>
      <c r="CV32" s="88">
        <f t="shared" si="27"/>
        <v>11.1</v>
      </c>
      <c r="CW32" s="96"/>
    </row>
    <row r="33" spans="2:101">
      <c r="B33">
        <v>27</v>
      </c>
      <c r="C33" s="87"/>
      <c r="D33" s="146" t="str">
        <f t="shared" si="0"/>
        <v/>
      </c>
      <c r="E33" s="130"/>
      <c r="F33" s="130"/>
      <c r="G33" s="130"/>
      <c r="H33" s="90"/>
      <c r="I33" s="94">
        <f t="shared" si="14"/>
        <v>0</v>
      </c>
      <c r="J33" s="114">
        <v>10</v>
      </c>
      <c r="K33" s="146">
        <f t="shared" si="1"/>
        <v>1.3599999999999999</v>
      </c>
      <c r="L33" s="113">
        <v>1</v>
      </c>
      <c r="M33" s="113">
        <v>3</v>
      </c>
      <c r="N33" s="113" t="s">
        <v>97</v>
      </c>
      <c r="O33" s="113" t="s">
        <v>98</v>
      </c>
      <c r="P33" s="88">
        <f t="shared" si="15"/>
        <v>10</v>
      </c>
      <c r="Q33" s="89"/>
      <c r="R33" s="146" t="str">
        <f t="shared" si="2"/>
        <v/>
      </c>
      <c r="S33" s="130"/>
      <c r="T33" s="130"/>
      <c r="U33" s="130"/>
      <c r="V33" s="130"/>
      <c r="W33" s="88">
        <f t="shared" si="16"/>
        <v>0</v>
      </c>
      <c r="X33" s="87">
        <v>7.2</v>
      </c>
      <c r="Y33" s="146">
        <f t="shared" si="3"/>
        <v>1.8888888888888888</v>
      </c>
      <c r="Z33" s="130">
        <v>1</v>
      </c>
      <c r="AA33" s="130">
        <v>3</v>
      </c>
      <c r="AB33" s="130" t="s">
        <v>96</v>
      </c>
      <c r="AC33" s="130" t="s">
        <v>98</v>
      </c>
      <c r="AD33" s="88">
        <f t="shared" si="17"/>
        <v>7.2</v>
      </c>
      <c r="AE33" s="114">
        <v>12</v>
      </c>
      <c r="AF33" s="146">
        <f t="shared" si="4"/>
        <v>1.1333333333333333</v>
      </c>
      <c r="AG33" s="113">
        <v>2</v>
      </c>
      <c r="AH33" s="113">
        <v>3</v>
      </c>
      <c r="AI33" s="113" t="s">
        <v>111</v>
      </c>
      <c r="AJ33" s="113" t="s">
        <v>98</v>
      </c>
      <c r="AK33" s="88">
        <f t="shared" si="18"/>
        <v>24</v>
      </c>
      <c r="AL33" s="89"/>
      <c r="AM33" s="146" t="str">
        <f t="shared" si="28"/>
        <v/>
      </c>
      <c r="AN33" s="130"/>
      <c r="AO33" s="130"/>
      <c r="AP33" s="130"/>
      <c r="AQ33" s="130"/>
      <c r="AR33" s="88">
        <f t="shared" si="19"/>
        <v>0</v>
      </c>
      <c r="AS33" s="87">
        <v>12.1</v>
      </c>
      <c r="AT33" s="146">
        <f t="shared" si="6"/>
        <v>1.1239669421487604</v>
      </c>
      <c r="AU33" s="130">
        <v>2</v>
      </c>
      <c r="AV33" s="130">
        <v>3</v>
      </c>
      <c r="AW33" s="130" t="s">
        <v>96</v>
      </c>
      <c r="AX33" s="130" t="s">
        <v>98</v>
      </c>
      <c r="AY33" s="88">
        <f t="shared" si="20"/>
        <v>24.2</v>
      </c>
      <c r="AZ33" s="87">
        <v>12.3</v>
      </c>
      <c r="BA33" s="146">
        <f t="shared" si="7"/>
        <v>1.1056910569105689</v>
      </c>
      <c r="BB33" s="130">
        <v>1</v>
      </c>
      <c r="BC33" s="130">
        <v>3</v>
      </c>
      <c r="BD33" s="31" t="s">
        <v>111</v>
      </c>
      <c r="BE33" s="130" t="s">
        <v>98</v>
      </c>
      <c r="BF33" s="88">
        <f t="shared" si="21"/>
        <v>12.3</v>
      </c>
      <c r="BG33" s="87"/>
      <c r="BH33" s="146" t="str">
        <f t="shared" si="8"/>
        <v/>
      </c>
      <c r="BI33" s="130"/>
      <c r="BJ33" s="130"/>
      <c r="BK33" s="130"/>
      <c r="BL33" s="130"/>
      <c r="BM33" s="88">
        <f t="shared" si="22"/>
        <v>0</v>
      </c>
      <c r="BN33" s="87"/>
      <c r="BO33" s="146" t="str">
        <f t="shared" si="9"/>
        <v/>
      </c>
      <c r="BP33" s="130"/>
      <c r="BQ33" s="130"/>
      <c r="BR33" s="130"/>
      <c r="BS33" s="130"/>
      <c r="BT33" s="88">
        <f t="shared" si="23"/>
        <v>0</v>
      </c>
      <c r="BU33" s="87">
        <v>11.5</v>
      </c>
      <c r="BV33" s="146">
        <f t="shared" si="10"/>
        <v>1.182608695652174</v>
      </c>
      <c r="BW33" s="130">
        <v>2</v>
      </c>
      <c r="BX33" s="130">
        <v>3</v>
      </c>
      <c r="BY33" s="130" t="s">
        <v>96</v>
      </c>
      <c r="BZ33" s="130" t="s">
        <v>98</v>
      </c>
      <c r="CA33" s="88">
        <f t="shared" si="24"/>
        <v>23</v>
      </c>
      <c r="CB33" s="87"/>
      <c r="CC33" s="146" t="str">
        <f t="shared" si="11"/>
        <v/>
      </c>
      <c r="CD33" s="130"/>
      <c r="CE33" s="130"/>
      <c r="CF33" s="130"/>
      <c r="CG33" s="130"/>
      <c r="CH33" s="88">
        <f t="shared" si="25"/>
        <v>0</v>
      </c>
      <c r="CI33" s="87"/>
      <c r="CJ33" s="146" t="str">
        <f t="shared" si="12"/>
        <v/>
      </c>
      <c r="CK33" s="130"/>
      <c r="CL33" s="130"/>
      <c r="CM33" s="130"/>
      <c r="CN33" s="130"/>
      <c r="CO33" s="88">
        <f t="shared" si="26"/>
        <v>0</v>
      </c>
      <c r="CP33" s="87">
        <v>8.1</v>
      </c>
      <c r="CQ33" s="146">
        <f t="shared" si="13"/>
        <v>1.6790123456790125</v>
      </c>
      <c r="CR33" s="130">
        <v>1</v>
      </c>
      <c r="CS33" s="130">
        <v>3</v>
      </c>
      <c r="CT33" s="130" t="s">
        <v>97</v>
      </c>
      <c r="CU33" s="130" t="s">
        <v>98</v>
      </c>
      <c r="CV33" s="88">
        <f t="shared" si="27"/>
        <v>8.1</v>
      </c>
      <c r="CW33" s="96"/>
    </row>
    <row r="34" spans="2:101">
      <c r="B34">
        <v>28</v>
      </c>
      <c r="C34" s="87"/>
      <c r="D34" s="146" t="str">
        <f t="shared" si="0"/>
        <v/>
      </c>
      <c r="E34" s="130"/>
      <c r="F34" s="130"/>
      <c r="G34" s="130"/>
      <c r="H34" s="90"/>
      <c r="I34" s="94">
        <f t="shared" si="14"/>
        <v>0</v>
      </c>
      <c r="J34" s="114">
        <v>9.4</v>
      </c>
      <c r="K34" s="146">
        <f t="shared" si="1"/>
        <v>1.4468085106382977</v>
      </c>
      <c r="L34" s="113">
        <v>1</v>
      </c>
      <c r="M34" s="113">
        <v>3</v>
      </c>
      <c r="N34" s="113" t="s">
        <v>111</v>
      </c>
      <c r="O34" s="113" t="s">
        <v>98</v>
      </c>
      <c r="P34" s="88">
        <f t="shared" si="15"/>
        <v>9.4</v>
      </c>
      <c r="Q34" s="89"/>
      <c r="R34" s="146" t="str">
        <f t="shared" si="2"/>
        <v/>
      </c>
      <c r="S34" s="130"/>
      <c r="T34" s="130"/>
      <c r="U34" s="130"/>
      <c r="V34" s="130"/>
      <c r="W34" s="88">
        <f t="shared" si="16"/>
        <v>0</v>
      </c>
      <c r="X34" s="87">
        <v>10.6</v>
      </c>
      <c r="Y34" s="146">
        <f t="shared" si="3"/>
        <v>1.2830188679245282</v>
      </c>
      <c r="Z34" s="130">
        <v>2</v>
      </c>
      <c r="AA34" s="130">
        <v>3</v>
      </c>
      <c r="AB34" s="130" t="s">
        <v>96</v>
      </c>
      <c r="AC34" s="130" t="s">
        <v>98</v>
      </c>
      <c r="AD34" s="88">
        <f t="shared" si="17"/>
        <v>21.2</v>
      </c>
      <c r="AE34" s="114">
        <v>8.1999999999999993</v>
      </c>
      <c r="AF34" s="146">
        <f t="shared" si="4"/>
        <v>1.6585365853658538</v>
      </c>
      <c r="AG34" s="113">
        <v>1</v>
      </c>
      <c r="AH34" s="113">
        <v>3</v>
      </c>
      <c r="AI34" s="113" t="s">
        <v>111</v>
      </c>
      <c r="AJ34" s="113" t="s">
        <v>98</v>
      </c>
      <c r="AK34" s="88">
        <f t="shared" si="18"/>
        <v>8.1999999999999993</v>
      </c>
      <c r="AL34" s="89"/>
      <c r="AM34" s="146" t="str">
        <f t="shared" si="28"/>
        <v/>
      </c>
      <c r="AN34" s="130"/>
      <c r="AO34" s="130"/>
      <c r="AP34" s="130"/>
      <c r="AQ34" s="130"/>
      <c r="AR34" s="88">
        <f t="shared" si="19"/>
        <v>0</v>
      </c>
      <c r="AS34" s="87">
        <v>10.3</v>
      </c>
      <c r="AT34" s="146">
        <f t="shared" si="6"/>
        <v>1.320388349514563</v>
      </c>
      <c r="AU34" s="130">
        <v>1</v>
      </c>
      <c r="AV34" s="130">
        <v>3</v>
      </c>
      <c r="AW34" s="130" t="s">
        <v>97</v>
      </c>
      <c r="AX34" s="130" t="s">
        <v>98</v>
      </c>
      <c r="AY34" s="88">
        <f t="shared" si="20"/>
        <v>10.3</v>
      </c>
      <c r="AZ34" s="87">
        <v>6.2</v>
      </c>
      <c r="BA34" s="146">
        <f t="shared" si="7"/>
        <v>2.193548387096774</v>
      </c>
      <c r="BB34" s="130">
        <v>1</v>
      </c>
      <c r="BC34" s="130">
        <v>3</v>
      </c>
      <c r="BD34" s="31" t="s">
        <v>111</v>
      </c>
      <c r="BE34" s="130" t="s">
        <v>98</v>
      </c>
      <c r="BF34" s="88">
        <f t="shared" si="21"/>
        <v>6.2</v>
      </c>
      <c r="BG34" s="87"/>
      <c r="BH34" s="146" t="str">
        <f t="shared" si="8"/>
        <v/>
      </c>
      <c r="BI34" s="130"/>
      <c r="BJ34" s="130"/>
      <c r="BK34" s="130"/>
      <c r="BL34" s="130"/>
      <c r="BM34" s="88">
        <f t="shared" si="22"/>
        <v>0</v>
      </c>
      <c r="BN34" s="87"/>
      <c r="BO34" s="146" t="str">
        <f t="shared" si="9"/>
        <v/>
      </c>
      <c r="BP34" s="130"/>
      <c r="BQ34" s="130"/>
      <c r="BR34" s="130"/>
      <c r="BS34" s="130"/>
      <c r="BT34" s="88">
        <f t="shared" si="23"/>
        <v>0</v>
      </c>
      <c r="BU34" s="87">
        <v>10.4</v>
      </c>
      <c r="BV34" s="146">
        <f t="shared" si="10"/>
        <v>1.3076923076923077</v>
      </c>
      <c r="BW34" s="130">
        <v>1</v>
      </c>
      <c r="BX34" s="130">
        <v>3</v>
      </c>
      <c r="BY34" s="130" t="s">
        <v>96</v>
      </c>
      <c r="BZ34" s="130" t="s">
        <v>98</v>
      </c>
      <c r="CA34" s="88">
        <f t="shared" si="24"/>
        <v>10.4</v>
      </c>
      <c r="CB34" s="87"/>
      <c r="CC34" s="146" t="str">
        <f t="shared" si="11"/>
        <v/>
      </c>
      <c r="CD34" s="130"/>
      <c r="CE34" s="130"/>
      <c r="CF34" s="130"/>
      <c r="CG34" s="130"/>
      <c r="CH34" s="88">
        <f t="shared" si="25"/>
        <v>0</v>
      </c>
      <c r="CI34" s="87"/>
      <c r="CJ34" s="146" t="str">
        <f t="shared" si="12"/>
        <v/>
      </c>
      <c r="CK34" s="130"/>
      <c r="CL34" s="130"/>
      <c r="CM34" s="130"/>
      <c r="CN34" s="130"/>
      <c r="CO34" s="88">
        <f t="shared" si="26"/>
        <v>0</v>
      </c>
      <c r="CP34" s="87">
        <v>9.3000000000000007</v>
      </c>
      <c r="CQ34" s="146">
        <f t="shared" si="13"/>
        <v>1.4623655913978493</v>
      </c>
      <c r="CR34" s="130">
        <v>2</v>
      </c>
      <c r="CS34" s="130">
        <v>3</v>
      </c>
      <c r="CT34" s="130" t="s">
        <v>111</v>
      </c>
      <c r="CU34" s="130" t="s">
        <v>98</v>
      </c>
      <c r="CV34" s="88">
        <f t="shared" si="27"/>
        <v>18.600000000000001</v>
      </c>
      <c r="CW34" s="96"/>
    </row>
    <row r="35" spans="2:101">
      <c r="B35">
        <v>29</v>
      </c>
      <c r="C35" s="87"/>
      <c r="D35" s="146" t="str">
        <f t="shared" si="0"/>
        <v/>
      </c>
      <c r="E35" s="130"/>
      <c r="F35" s="130"/>
      <c r="G35" s="130"/>
      <c r="H35" s="90"/>
      <c r="I35" s="94">
        <f t="shared" si="14"/>
        <v>0</v>
      </c>
      <c r="J35" s="114">
        <v>6.1</v>
      </c>
      <c r="K35" s="146">
        <f t="shared" si="1"/>
        <v>2.2295081967213117</v>
      </c>
      <c r="L35" s="113">
        <v>1</v>
      </c>
      <c r="M35" s="113">
        <v>3</v>
      </c>
      <c r="N35" s="113" t="s">
        <v>111</v>
      </c>
      <c r="O35" s="113" t="s">
        <v>98</v>
      </c>
      <c r="P35" s="88">
        <f t="shared" si="15"/>
        <v>6.1</v>
      </c>
      <c r="Q35" s="89"/>
      <c r="R35" s="146" t="str">
        <f t="shared" si="2"/>
        <v/>
      </c>
      <c r="S35" s="130"/>
      <c r="T35" s="130"/>
      <c r="U35" s="130"/>
      <c r="V35" s="130"/>
      <c r="W35" s="88">
        <f t="shared" si="16"/>
        <v>0</v>
      </c>
      <c r="X35" s="87">
        <v>7.3</v>
      </c>
      <c r="Y35" s="146">
        <f t="shared" si="3"/>
        <v>1.8630136986301369</v>
      </c>
      <c r="Z35" s="130">
        <v>1</v>
      </c>
      <c r="AA35" s="130">
        <v>3</v>
      </c>
      <c r="AB35" s="130" t="s">
        <v>97</v>
      </c>
      <c r="AC35" s="130" t="s">
        <v>77</v>
      </c>
      <c r="AD35" s="88">
        <f t="shared" si="17"/>
        <v>7.3</v>
      </c>
      <c r="AE35" s="114">
        <v>10.7</v>
      </c>
      <c r="AF35" s="146">
        <f t="shared" si="4"/>
        <v>1.2710280373831777</v>
      </c>
      <c r="AG35" s="113">
        <v>1</v>
      </c>
      <c r="AH35" s="113">
        <v>4</v>
      </c>
      <c r="AI35" s="113" t="s">
        <v>111</v>
      </c>
      <c r="AJ35" s="113" t="s">
        <v>98</v>
      </c>
      <c r="AK35" s="88">
        <f t="shared" si="18"/>
        <v>10.7</v>
      </c>
      <c r="AL35" s="89"/>
      <c r="AM35" s="146" t="str">
        <f t="shared" si="28"/>
        <v/>
      </c>
      <c r="AN35" s="130"/>
      <c r="AO35" s="130"/>
      <c r="AP35" s="130"/>
      <c r="AQ35" s="130"/>
      <c r="AR35" s="88">
        <f t="shared" si="19"/>
        <v>0</v>
      </c>
      <c r="AS35" s="87"/>
      <c r="AT35" s="146" t="str">
        <f t="shared" si="6"/>
        <v/>
      </c>
      <c r="AU35" s="130"/>
      <c r="AV35" s="130"/>
      <c r="AW35" s="130"/>
      <c r="AX35" s="130"/>
      <c r="AY35" s="88">
        <f t="shared" si="20"/>
        <v>0</v>
      </c>
      <c r="AZ35" s="87">
        <v>12.9</v>
      </c>
      <c r="BA35" s="146">
        <f t="shared" si="7"/>
        <v>1.0542635658914727</v>
      </c>
      <c r="BB35" s="130">
        <v>2</v>
      </c>
      <c r="BC35" s="130">
        <v>3</v>
      </c>
      <c r="BD35" s="31" t="s">
        <v>96</v>
      </c>
      <c r="BE35" s="130" t="s">
        <v>98</v>
      </c>
      <c r="BF35" s="88">
        <f t="shared" si="21"/>
        <v>25.8</v>
      </c>
      <c r="BG35" s="87"/>
      <c r="BH35" s="146" t="str">
        <f t="shared" si="8"/>
        <v/>
      </c>
      <c r="BI35" s="130"/>
      <c r="BJ35" s="130"/>
      <c r="BK35" s="130"/>
      <c r="BL35" s="130"/>
      <c r="BM35" s="88">
        <f t="shared" si="22"/>
        <v>0</v>
      </c>
      <c r="BN35" s="87"/>
      <c r="BO35" s="146" t="str">
        <f t="shared" si="9"/>
        <v/>
      </c>
      <c r="BP35" s="130"/>
      <c r="BQ35" s="130"/>
      <c r="BR35" s="130"/>
      <c r="BS35" s="130"/>
      <c r="BT35" s="88">
        <f t="shared" si="23"/>
        <v>0</v>
      </c>
      <c r="BU35" s="87">
        <v>10.6</v>
      </c>
      <c r="BV35" s="146">
        <f t="shared" si="10"/>
        <v>1.2830188679245282</v>
      </c>
      <c r="BW35" s="130">
        <v>2</v>
      </c>
      <c r="BX35" s="130">
        <v>3</v>
      </c>
      <c r="BY35" s="130" t="s">
        <v>97</v>
      </c>
      <c r="BZ35" s="130" t="s">
        <v>98</v>
      </c>
      <c r="CA35" s="88">
        <f t="shared" si="24"/>
        <v>21.2</v>
      </c>
      <c r="CB35" s="87"/>
      <c r="CC35" s="146" t="str">
        <f t="shared" si="11"/>
        <v/>
      </c>
      <c r="CD35" s="130"/>
      <c r="CE35" s="130"/>
      <c r="CF35" s="130"/>
      <c r="CG35" s="130"/>
      <c r="CH35" s="88">
        <f t="shared" si="25"/>
        <v>0</v>
      </c>
      <c r="CI35" s="87"/>
      <c r="CJ35" s="146" t="str">
        <f t="shared" si="12"/>
        <v/>
      </c>
      <c r="CK35" s="130"/>
      <c r="CL35" s="130"/>
      <c r="CM35" s="130"/>
      <c r="CN35" s="130"/>
      <c r="CO35" s="88">
        <f t="shared" si="26"/>
        <v>0</v>
      </c>
      <c r="CP35" s="87">
        <v>11.5</v>
      </c>
      <c r="CQ35" s="146">
        <f t="shared" si="13"/>
        <v>1.182608695652174</v>
      </c>
      <c r="CR35" s="130">
        <v>2</v>
      </c>
      <c r="CS35" s="130">
        <v>3</v>
      </c>
      <c r="CT35" s="130" t="s">
        <v>96</v>
      </c>
      <c r="CU35" s="130" t="s">
        <v>99</v>
      </c>
      <c r="CV35" s="88">
        <f t="shared" si="27"/>
        <v>23</v>
      </c>
      <c r="CW35" s="96"/>
    </row>
    <row r="36" spans="2:101">
      <c r="B36">
        <v>30</v>
      </c>
      <c r="C36" s="87"/>
      <c r="D36" s="146" t="str">
        <f t="shared" si="0"/>
        <v/>
      </c>
      <c r="E36" s="130"/>
      <c r="F36" s="130"/>
      <c r="G36" s="130"/>
      <c r="H36" s="90"/>
      <c r="I36" s="94">
        <f t="shared" si="14"/>
        <v>0</v>
      </c>
      <c r="J36" s="114">
        <v>7.6</v>
      </c>
      <c r="K36" s="146">
        <f t="shared" si="1"/>
        <v>1.7894736842105263</v>
      </c>
      <c r="L36" s="113">
        <v>1</v>
      </c>
      <c r="M36" s="113">
        <v>3</v>
      </c>
      <c r="N36" s="113" t="s">
        <v>111</v>
      </c>
      <c r="O36" s="113" t="s">
        <v>98</v>
      </c>
      <c r="P36" s="88">
        <f t="shared" si="15"/>
        <v>7.6</v>
      </c>
      <c r="Q36" s="89"/>
      <c r="R36" s="146" t="str">
        <f t="shared" si="2"/>
        <v/>
      </c>
      <c r="S36" s="130"/>
      <c r="T36" s="130"/>
      <c r="U36" s="130"/>
      <c r="V36" s="130"/>
      <c r="W36" s="88">
        <f t="shared" si="16"/>
        <v>0</v>
      </c>
      <c r="X36" s="87">
        <v>8.6</v>
      </c>
      <c r="Y36" s="146">
        <f t="shared" si="3"/>
        <v>1.5813953488372092</v>
      </c>
      <c r="Z36" s="130">
        <v>1</v>
      </c>
      <c r="AA36" s="130">
        <v>4</v>
      </c>
      <c r="AB36" s="130" t="s">
        <v>111</v>
      </c>
      <c r="AC36" s="130" t="s">
        <v>98</v>
      </c>
      <c r="AD36" s="88">
        <f t="shared" si="17"/>
        <v>8.6</v>
      </c>
      <c r="AE36" s="114">
        <v>7.8</v>
      </c>
      <c r="AF36" s="146">
        <f t="shared" si="4"/>
        <v>1.7435897435897436</v>
      </c>
      <c r="AG36" s="113">
        <v>1</v>
      </c>
      <c r="AH36" s="113">
        <v>3</v>
      </c>
      <c r="AI36" s="113" t="s">
        <v>97</v>
      </c>
      <c r="AJ36" s="113" t="s">
        <v>98</v>
      </c>
      <c r="AK36" s="88">
        <f t="shared" si="18"/>
        <v>7.8</v>
      </c>
      <c r="AL36" s="89"/>
      <c r="AM36" s="146" t="str">
        <f t="shared" si="28"/>
        <v/>
      </c>
      <c r="AN36" s="130"/>
      <c r="AO36" s="130"/>
      <c r="AP36" s="130"/>
      <c r="AQ36" s="130"/>
      <c r="AR36" s="88">
        <f t="shared" si="19"/>
        <v>0</v>
      </c>
      <c r="AS36" s="87"/>
      <c r="AT36" s="146" t="str">
        <f t="shared" si="6"/>
        <v/>
      </c>
      <c r="AU36" s="130"/>
      <c r="AV36" s="130"/>
      <c r="AW36" s="130"/>
      <c r="AX36" s="130"/>
      <c r="AY36" s="88">
        <f t="shared" si="20"/>
        <v>0</v>
      </c>
      <c r="AZ36" s="87">
        <v>10.5</v>
      </c>
      <c r="BA36" s="146">
        <f t="shared" si="7"/>
        <v>1.2952380952380953</v>
      </c>
      <c r="BB36" s="130">
        <v>2</v>
      </c>
      <c r="BC36" s="130">
        <v>4</v>
      </c>
      <c r="BD36" s="31" t="s">
        <v>111</v>
      </c>
      <c r="BE36" s="130" t="s">
        <v>98</v>
      </c>
      <c r="BF36" s="88">
        <f t="shared" si="21"/>
        <v>21</v>
      </c>
      <c r="BG36" s="87"/>
      <c r="BH36" s="146" t="str">
        <f t="shared" si="8"/>
        <v/>
      </c>
      <c r="BI36" s="130"/>
      <c r="BJ36" s="130"/>
      <c r="BK36" s="130"/>
      <c r="BL36" s="130"/>
      <c r="BM36" s="88">
        <f t="shared" si="22"/>
        <v>0</v>
      </c>
      <c r="BN36" s="87"/>
      <c r="BO36" s="146" t="str">
        <f t="shared" si="9"/>
        <v/>
      </c>
      <c r="BP36" s="130"/>
      <c r="BQ36" s="130"/>
      <c r="BR36" s="130"/>
      <c r="BS36" s="130"/>
      <c r="BT36" s="88">
        <f t="shared" si="23"/>
        <v>0</v>
      </c>
      <c r="BU36" s="87">
        <v>10.8</v>
      </c>
      <c r="BV36" s="146">
        <f t="shared" si="10"/>
        <v>1.2592592592592591</v>
      </c>
      <c r="BW36" s="130">
        <v>2</v>
      </c>
      <c r="BX36" s="130">
        <v>3</v>
      </c>
      <c r="BY36" s="130" t="s">
        <v>96</v>
      </c>
      <c r="BZ36" s="130" t="s">
        <v>98</v>
      </c>
      <c r="CA36" s="88">
        <f t="shared" si="24"/>
        <v>21.6</v>
      </c>
      <c r="CB36" s="87"/>
      <c r="CC36" s="146" t="str">
        <f t="shared" si="11"/>
        <v/>
      </c>
      <c r="CD36" s="130"/>
      <c r="CE36" s="130"/>
      <c r="CF36" s="130"/>
      <c r="CG36" s="130"/>
      <c r="CH36" s="88">
        <f t="shared" si="25"/>
        <v>0</v>
      </c>
      <c r="CI36" s="87"/>
      <c r="CJ36" s="146" t="str">
        <f t="shared" si="12"/>
        <v/>
      </c>
      <c r="CK36" s="130"/>
      <c r="CL36" s="130"/>
      <c r="CM36" s="130"/>
      <c r="CN36" s="130"/>
      <c r="CO36" s="88">
        <f t="shared" si="26"/>
        <v>0</v>
      </c>
      <c r="CP36" s="87">
        <v>16.8</v>
      </c>
      <c r="CQ36" s="146">
        <f t="shared" si="13"/>
        <v>0.80952380952380942</v>
      </c>
      <c r="CR36" s="130">
        <v>3</v>
      </c>
      <c r="CS36" s="130">
        <v>5</v>
      </c>
      <c r="CT36" s="130" t="s">
        <v>96</v>
      </c>
      <c r="CU36" s="130" t="s">
        <v>99</v>
      </c>
      <c r="CV36" s="88">
        <f t="shared" si="27"/>
        <v>50.400000000000006</v>
      </c>
      <c r="CW36" s="96"/>
    </row>
    <row r="37" spans="2:101">
      <c r="B37">
        <v>31</v>
      </c>
      <c r="C37" s="87"/>
      <c r="D37" s="146" t="str">
        <f t="shared" si="0"/>
        <v/>
      </c>
      <c r="E37" s="130"/>
      <c r="F37" s="130"/>
      <c r="G37" s="130"/>
      <c r="H37" s="90"/>
      <c r="I37" s="94">
        <f t="shared" si="14"/>
        <v>0</v>
      </c>
      <c r="J37" s="114">
        <v>9.6999999999999993</v>
      </c>
      <c r="K37" s="146">
        <f t="shared" si="1"/>
        <v>1.4020618556701032</v>
      </c>
      <c r="L37" s="113">
        <v>1</v>
      </c>
      <c r="M37" s="113">
        <v>3</v>
      </c>
      <c r="N37" s="113" t="s">
        <v>111</v>
      </c>
      <c r="O37" s="113" t="s">
        <v>98</v>
      </c>
      <c r="P37" s="88">
        <f t="shared" si="15"/>
        <v>9.6999999999999993</v>
      </c>
      <c r="Q37" s="89"/>
      <c r="R37" s="146" t="str">
        <f t="shared" si="2"/>
        <v/>
      </c>
      <c r="S37" s="130"/>
      <c r="T37" s="130"/>
      <c r="U37" s="130"/>
      <c r="V37" s="130"/>
      <c r="W37" s="88">
        <f t="shared" si="16"/>
        <v>0</v>
      </c>
      <c r="X37" s="87">
        <v>9.6999999999999993</v>
      </c>
      <c r="Y37" s="146">
        <f t="shared" si="3"/>
        <v>1.4020618556701032</v>
      </c>
      <c r="Z37" s="130">
        <v>2</v>
      </c>
      <c r="AA37" s="130">
        <v>4</v>
      </c>
      <c r="AB37" s="130" t="s">
        <v>96</v>
      </c>
      <c r="AC37" s="130" t="s">
        <v>98</v>
      </c>
      <c r="AD37" s="88">
        <f t="shared" si="17"/>
        <v>19.399999999999999</v>
      </c>
      <c r="AE37" s="114">
        <v>8.9</v>
      </c>
      <c r="AF37" s="146">
        <f t="shared" si="4"/>
        <v>1.5280898876404494</v>
      </c>
      <c r="AG37" s="113">
        <v>2</v>
      </c>
      <c r="AH37" s="113">
        <v>3</v>
      </c>
      <c r="AI37" s="113" t="s">
        <v>97</v>
      </c>
      <c r="AJ37" s="113" t="s">
        <v>98</v>
      </c>
      <c r="AK37" s="88">
        <f t="shared" si="18"/>
        <v>17.8</v>
      </c>
      <c r="AL37" s="89"/>
      <c r="AM37" s="146" t="str">
        <f t="shared" si="28"/>
        <v/>
      </c>
      <c r="AN37" s="130"/>
      <c r="AO37" s="130"/>
      <c r="AP37" s="130"/>
      <c r="AQ37" s="130"/>
      <c r="AR37" s="88">
        <f t="shared" si="19"/>
        <v>0</v>
      </c>
      <c r="AS37" s="87"/>
      <c r="AT37" s="146" t="str">
        <f t="shared" si="6"/>
        <v/>
      </c>
      <c r="AU37" s="130"/>
      <c r="AV37" s="130"/>
      <c r="AW37" s="130"/>
      <c r="AX37" s="130"/>
      <c r="AY37" s="88">
        <f t="shared" si="20"/>
        <v>0</v>
      </c>
      <c r="AZ37" s="87">
        <v>10.8</v>
      </c>
      <c r="BA37" s="146">
        <f t="shared" si="7"/>
        <v>1.2592592592592591</v>
      </c>
      <c r="BB37" s="130">
        <v>2</v>
      </c>
      <c r="BC37" s="130">
        <v>3</v>
      </c>
      <c r="BD37" s="31" t="s">
        <v>111</v>
      </c>
      <c r="BE37" s="130" t="s">
        <v>98</v>
      </c>
      <c r="BF37" s="88">
        <f t="shared" si="21"/>
        <v>21.6</v>
      </c>
      <c r="BG37" s="87"/>
      <c r="BH37" s="146" t="str">
        <f t="shared" si="8"/>
        <v/>
      </c>
      <c r="BI37" s="130"/>
      <c r="BJ37" s="130"/>
      <c r="BK37" s="130"/>
      <c r="BL37" s="130"/>
      <c r="BM37" s="88">
        <f t="shared" si="22"/>
        <v>0</v>
      </c>
      <c r="BN37" s="87"/>
      <c r="BO37" s="146" t="str">
        <f t="shared" si="9"/>
        <v/>
      </c>
      <c r="BP37" s="130"/>
      <c r="BQ37" s="130"/>
      <c r="BR37" s="130"/>
      <c r="BS37" s="130"/>
      <c r="BT37" s="88">
        <f t="shared" si="23"/>
        <v>0</v>
      </c>
      <c r="BU37" s="87">
        <v>8.9</v>
      </c>
      <c r="BV37" s="146">
        <f t="shared" si="10"/>
        <v>1.5280898876404494</v>
      </c>
      <c r="BW37" s="130">
        <v>1</v>
      </c>
      <c r="BX37" s="130">
        <v>3</v>
      </c>
      <c r="BY37" s="130" t="s">
        <v>111</v>
      </c>
      <c r="BZ37" s="130" t="s">
        <v>98</v>
      </c>
      <c r="CA37" s="88">
        <f t="shared" si="24"/>
        <v>8.9</v>
      </c>
      <c r="CB37" s="87"/>
      <c r="CC37" s="146" t="str">
        <f t="shared" si="11"/>
        <v/>
      </c>
      <c r="CD37" s="130"/>
      <c r="CE37" s="130"/>
      <c r="CF37" s="130"/>
      <c r="CG37" s="130"/>
      <c r="CH37" s="88">
        <f t="shared" si="25"/>
        <v>0</v>
      </c>
      <c r="CI37" s="87"/>
      <c r="CJ37" s="146" t="str">
        <f t="shared" si="12"/>
        <v/>
      </c>
      <c r="CK37" s="130"/>
      <c r="CL37" s="130"/>
      <c r="CM37" s="130"/>
      <c r="CN37" s="130"/>
      <c r="CO37" s="88">
        <f t="shared" si="26"/>
        <v>0</v>
      </c>
      <c r="CP37" s="87">
        <v>11.5</v>
      </c>
      <c r="CQ37" s="146">
        <f t="shared" si="13"/>
        <v>1.182608695652174</v>
      </c>
      <c r="CR37" s="130">
        <v>2</v>
      </c>
      <c r="CS37" s="130">
        <v>3</v>
      </c>
      <c r="CT37" s="130" t="s">
        <v>111</v>
      </c>
      <c r="CU37" s="130" t="s">
        <v>98</v>
      </c>
      <c r="CV37" s="88">
        <f t="shared" si="27"/>
        <v>23</v>
      </c>
      <c r="CW37" s="96"/>
    </row>
    <row r="38" spans="2:101">
      <c r="B38">
        <v>32</v>
      </c>
      <c r="C38" s="87"/>
      <c r="D38" s="146" t="str">
        <f t="shared" si="0"/>
        <v/>
      </c>
      <c r="E38" s="130"/>
      <c r="F38" s="130"/>
      <c r="G38" s="130"/>
      <c r="H38" s="90"/>
      <c r="I38" s="94">
        <f t="shared" si="14"/>
        <v>0</v>
      </c>
      <c r="J38" s="114">
        <v>10</v>
      </c>
      <c r="K38" s="146">
        <f t="shared" si="1"/>
        <v>1.3599999999999999</v>
      </c>
      <c r="L38" s="113">
        <v>2</v>
      </c>
      <c r="M38" s="113">
        <v>3</v>
      </c>
      <c r="N38" s="113" t="s">
        <v>97</v>
      </c>
      <c r="O38" s="113" t="s">
        <v>98</v>
      </c>
      <c r="P38" s="88">
        <f t="shared" si="15"/>
        <v>20</v>
      </c>
      <c r="Q38" s="89"/>
      <c r="R38" s="146" t="str">
        <f t="shared" si="2"/>
        <v/>
      </c>
      <c r="S38" s="130"/>
      <c r="T38" s="130"/>
      <c r="U38" s="130"/>
      <c r="V38" s="130"/>
      <c r="W38" s="88">
        <f t="shared" si="16"/>
        <v>0</v>
      </c>
      <c r="X38" s="87"/>
      <c r="Y38" s="146" t="str">
        <f t="shared" si="3"/>
        <v/>
      </c>
      <c r="Z38" s="130"/>
      <c r="AA38" s="130"/>
      <c r="AB38" s="130"/>
      <c r="AC38" s="130"/>
      <c r="AD38" s="88">
        <f t="shared" si="17"/>
        <v>0</v>
      </c>
      <c r="AE38" s="114"/>
      <c r="AF38" s="146" t="str">
        <f t="shared" si="4"/>
        <v/>
      </c>
      <c r="AG38" s="113"/>
      <c r="AH38" s="113"/>
      <c r="AI38" s="113"/>
      <c r="AJ38" s="113"/>
      <c r="AK38" s="88">
        <f t="shared" si="18"/>
        <v>0</v>
      </c>
      <c r="AL38" s="89"/>
      <c r="AM38" s="146" t="str">
        <f t="shared" si="28"/>
        <v/>
      </c>
      <c r="AN38" s="130"/>
      <c r="AO38" s="130"/>
      <c r="AP38" s="130"/>
      <c r="AQ38" s="130"/>
      <c r="AR38" s="88">
        <f t="shared" si="19"/>
        <v>0</v>
      </c>
      <c r="AS38" s="87"/>
      <c r="AT38" s="146" t="str">
        <f t="shared" si="6"/>
        <v/>
      </c>
      <c r="AU38" s="130"/>
      <c r="AV38" s="130"/>
      <c r="AW38" s="130"/>
      <c r="AX38" s="130"/>
      <c r="AY38" s="88">
        <f t="shared" si="20"/>
        <v>0</v>
      </c>
      <c r="AZ38" s="87">
        <v>6.9</v>
      </c>
      <c r="BA38" s="146">
        <f t="shared" si="7"/>
        <v>1.9710144927536231</v>
      </c>
      <c r="BB38" s="130">
        <v>1</v>
      </c>
      <c r="BC38" s="130">
        <v>3</v>
      </c>
      <c r="BD38" s="31" t="s">
        <v>111</v>
      </c>
      <c r="BE38" s="130" t="s">
        <v>98</v>
      </c>
      <c r="BF38" s="88">
        <f t="shared" si="21"/>
        <v>6.9</v>
      </c>
      <c r="BG38" s="87"/>
      <c r="BH38" s="146" t="str">
        <f t="shared" si="8"/>
        <v/>
      </c>
      <c r="BI38" s="130"/>
      <c r="BJ38" s="130"/>
      <c r="BK38" s="130"/>
      <c r="BL38" s="130"/>
      <c r="BM38" s="88">
        <f t="shared" si="22"/>
        <v>0</v>
      </c>
      <c r="BN38" s="87"/>
      <c r="BO38" s="146" t="str">
        <f t="shared" si="9"/>
        <v/>
      </c>
      <c r="BP38" s="130"/>
      <c r="BQ38" s="130"/>
      <c r="BR38" s="130"/>
      <c r="BS38" s="130"/>
      <c r="BT38" s="88">
        <f t="shared" si="23"/>
        <v>0</v>
      </c>
      <c r="BU38" s="87">
        <v>12.3</v>
      </c>
      <c r="BV38" s="146">
        <f t="shared" si="10"/>
        <v>1.1056910569105689</v>
      </c>
      <c r="BW38" s="130">
        <v>2</v>
      </c>
      <c r="BX38" s="130">
        <v>3</v>
      </c>
      <c r="BY38" s="130" t="s">
        <v>111</v>
      </c>
      <c r="BZ38" s="130" t="s">
        <v>98</v>
      </c>
      <c r="CA38" s="88">
        <f t="shared" si="24"/>
        <v>24.6</v>
      </c>
      <c r="CB38" s="87"/>
      <c r="CC38" s="146" t="str">
        <f t="shared" si="11"/>
        <v/>
      </c>
      <c r="CD38" s="130"/>
      <c r="CE38" s="130"/>
      <c r="CF38" s="130"/>
      <c r="CG38" s="130"/>
      <c r="CH38" s="88">
        <f t="shared" si="25"/>
        <v>0</v>
      </c>
      <c r="CI38" s="87"/>
      <c r="CJ38" s="146" t="str">
        <f t="shared" si="12"/>
        <v/>
      </c>
      <c r="CK38" s="130"/>
      <c r="CL38" s="130"/>
      <c r="CM38" s="130"/>
      <c r="CN38" s="130"/>
      <c r="CO38" s="88">
        <f t="shared" si="26"/>
        <v>0</v>
      </c>
      <c r="CP38" s="87">
        <v>6.5</v>
      </c>
      <c r="CQ38" s="146">
        <f t="shared" si="13"/>
        <v>2.0923076923076924</v>
      </c>
      <c r="CR38" s="130">
        <v>1</v>
      </c>
      <c r="CS38" s="130">
        <v>3</v>
      </c>
      <c r="CT38" s="130" t="s">
        <v>111</v>
      </c>
      <c r="CU38" s="130" t="s">
        <v>99</v>
      </c>
      <c r="CV38" s="88">
        <f t="shared" si="27"/>
        <v>6.5</v>
      </c>
      <c r="CW38" s="96"/>
    </row>
    <row r="39" spans="2:101">
      <c r="B39">
        <v>33</v>
      </c>
      <c r="C39" s="87"/>
      <c r="D39" s="146" t="str">
        <f t="shared" ref="D39:D70" si="29">IF(C39&gt;0,13.6/C39,"")</f>
        <v/>
      </c>
      <c r="E39" s="130"/>
      <c r="F39" s="130"/>
      <c r="G39" s="130"/>
      <c r="H39" s="90"/>
      <c r="I39" s="94">
        <f t="shared" si="14"/>
        <v>0</v>
      </c>
      <c r="J39" s="87"/>
      <c r="K39" s="146" t="str">
        <f t="shared" ref="K39:K70" si="30">IF(J39&gt;0,13.6/J39,"")</f>
        <v/>
      </c>
      <c r="L39" s="130"/>
      <c r="M39" s="130"/>
      <c r="N39" s="130"/>
      <c r="O39" s="130"/>
      <c r="P39" s="88">
        <f t="shared" si="15"/>
        <v>0</v>
      </c>
      <c r="Q39" s="89"/>
      <c r="R39" s="146" t="str">
        <f t="shared" ref="R39:R70" si="31">IF(Q39&gt;0,13.6/Q39,"")</f>
        <v/>
      </c>
      <c r="S39" s="130"/>
      <c r="T39" s="130"/>
      <c r="U39" s="130"/>
      <c r="V39" s="130"/>
      <c r="W39" s="88">
        <f t="shared" si="16"/>
        <v>0</v>
      </c>
      <c r="X39" s="87"/>
      <c r="Y39" s="146" t="str">
        <f t="shared" ref="Y39:Y70" si="32">IF(X39&gt;0,13.6/X39,"")</f>
        <v/>
      </c>
      <c r="Z39" s="130"/>
      <c r="AA39" s="130"/>
      <c r="AB39" s="130"/>
      <c r="AC39" s="130"/>
      <c r="AD39" s="88">
        <f t="shared" si="17"/>
        <v>0</v>
      </c>
      <c r="AE39" s="114"/>
      <c r="AF39" s="146" t="str">
        <f t="shared" ref="AF39:AF70" si="33">IF(AE39&gt;0,13.6/AE39,"")</f>
        <v/>
      </c>
      <c r="AG39" s="113"/>
      <c r="AH39" s="113"/>
      <c r="AI39" s="113"/>
      <c r="AJ39" s="113"/>
      <c r="AK39" s="88">
        <f t="shared" si="18"/>
        <v>0</v>
      </c>
      <c r="AL39" s="89"/>
      <c r="AM39" s="146" t="str">
        <f t="shared" si="28"/>
        <v/>
      </c>
      <c r="AN39" s="130"/>
      <c r="AO39" s="130"/>
      <c r="AP39" s="130"/>
      <c r="AQ39" s="130"/>
      <c r="AR39" s="88">
        <f t="shared" si="19"/>
        <v>0</v>
      </c>
      <c r="AS39" s="87"/>
      <c r="AT39" s="146" t="str">
        <f t="shared" ref="AT39:AT70" si="34">IF(AS39&gt;0,13.6/AS39,"")</f>
        <v/>
      </c>
      <c r="AU39" s="130"/>
      <c r="AV39" s="130"/>
      <c r="AW39" s="130"/>
      <c r="AX39" s="130"/>
      <c r="AY39" s="88">
        <f t="shared" si="20"/>
        <v>0</v>
      </c>
      <c r="AZ39" s="87">
        <v>9</v>
      </c>
      <c r="BA39" s="146">
        <f t="shared" ref="BA39:BA70" si="35">IF(AZ39&gt;0,13.6/AZ39,"")</f>
        <v>1.5111111111111111</v>
      </c>
      <c r="BB39" s="130">
        <v>2</v>
      </c>
      <c r="BC39" s="130">
        <v>3</v>
      </c>
      <c r="BD39" s="31" t="s">
        <v>111</v>
      </c>
      <c r="BE39" s="130" t="s">
        <v>98</v>
      </c>
      <c r="BF39" s="88">
        <f t="shared" si="21"/>
        <v>18</v>
      </c>
      <c r="BG39" s="87"/>
      <c r="BH39" s="146" t="str">
        <f t="shared" ref="BH39:BH70" si="36">IF(BG39&gt;0,13.6/BG39,"")</f>
        <v/>
      </c>
      <c r="BI39" s="130"/>
      <c r="BJ39" s="130"/>
      <c r="BK39" s="130"/>
      <c r="BL39" s="130"/>
      <c r="BM39" s="88">
        <f t="shared" si="22"/>
        <v>0</v>
      </c>
      <c r="BN39" s="87"/>
      <c r="BO39" s="146" t="str">
        <f t="shared" ref="BO39:BO70" si="37">IF(BN39&gt;0,13.6/BN39,"")</f>
        <v/>
      </c>
      <c r="BP39" s="130"/>
      <c r="BQ39" s="130"/>
      <c r="BR39" s="130"/>
      <c r="BS39" s="130"/>
      <c r="BT39" s="88">
        <f t="shared" si="23"/>
        <v>0</v>
      </c>
      <c r="BU39" s="87">
        <v>11.9</v>
      </c>
      <c r="BV39" s="146">
        <f t="shared" ref="BV39:BV70" si="38">IF(BU39&gt;0,13.6/BU39,"")</f>
        <v>1.1428571428571428</v>
      </c>
      <c r="BW39" s="130">
        <v>1</v>
      </c>
      <c r="BX39" s="130">
        <v>4</v>
      </c>
      <c r="BY39" s="130" t="s">
        <v>97</v>
      </c>
      <c r="BZ39" s="130" t="s">
        <v>98</v>
      </c>
      <c r="CA39" s="88">
        <f t="shared" si="24"/>
        <v>11.9</v>
      </c>
      <c r="CB39" s="87"/>
      <c r="CC39" s="146" t="str">
        <f t="shared" ref="CC39:CC70" si="39">IF(CB39&gt;0,13.6/CB39,"")</f>
        <v/>
      </c>
      <c r="CD39" s="130"/>
      <c r="CE39" s="130"/>
      <c r="CF39" s="130"/>
      <c r="CG39" s="130"/>
      <c r="CH39" s="88">
        <f t="shared" si="25"/>
        <v>0</v>
      </c>
      <c r="CI39" s="87"/>
      <c r="CJ39" s="146" t="str">
        <f t="shared" ref="CJ39:CJ70" si="40">IF(CI39&gt;0,13.6/CI39,"")</f>
        <v/>
      </c>
      <c r="CK39" s="130"/>
      <c r="CL39" s="130"/>
      <c r="CM39" s="130"/>
      <c r="CN39" s="130"/>
      <c r="CO39" s="88">
        <f t="shared" si="26"/>
        <v>0</v>
      </c>
      <c r="CP39" s="87"/>
      <c r="CQ39" s="146" t="str">
        <f t="shared" ref="CQ39:CQ70" si="41">IF(CP39&gt;0,13.6/CP39,"")</f>
        <v/>
      </c>
      <c r="CR39" s="130"/>
      <c r="CS39" s="130"/>
      <c r="CT39" s="130"/>
      <c r="CU39" s="130"/>
      <c r="CV39" s="88">
        <f t="shared" si="27"/>
        <v>0</v>
      </c>
      <c r="CW39" s="96"/>
    </row>
    <row r="40" spans="2:101">
      <c r="B40">
        <v>34</v>
      </c>
      <c r="C40" s="87"/>
      <c r="D40" s="146" t="str">
        <f t="shared" si="29"/>
        <v/>
      </c>
      <c r="E40" s="130"/>
      <c r="F40" s="130"/>
      <c r="G40" s="130"/>
      <c r="H40" s="90"/>
      <c r="I40" s="94">
        <f t="shared" si="14"/>
        <v>0</v>
      </c>
      <c r="J40" s="87"/>
      <c r="K40" s="146" t="str">
        <f t="shared" si="30"/>
        <v/>
      </c>
      <c r="L40" s="130"/>
      <c r="M40" s="130"/>
      <c r="N40" s="130"/>
      <c r="O40" s="130"/>
      <c r="P40" s="88">
        <f t="shared" si="15"/>
        <v>0</v>
      </c>
      <c r="Q40" s="89"/>
      <c r="R40" s="146" t="str">
        <f t="shared" si="31"/>
        <v/>
      </c>
      <c r="S40" s="130"/>
      <c r="T40" s="130"/>
      <c r="U40" s="130"/>
      <c r="V40" s="130"/>
      <c r="W40" s="88">
        <f t="shared" si="16"/>
        <v>0</v>
      </c>
      <c r="X40" s="87"/>
      <c r="Y40" s="146" t="str">
        <f t="shared" si="32"/>
        <v/>
      </c>
      <c r="Z40" s="130"/>
      <c r="AA40" s="130"/>
      <c r="AB40" s="130"/>
      <c r="AC40" s="130"/>
      <c r="AD40" s="88">
        <f t="shared" si="17"/>
        <v>0</v>
      </c>
      <c r="AE40" s="114"/>
      <c r="AF40" s="146" t="str">
        <f t="shared" si="33"/>
        <v/>
      </c>
      <c r="AG40" s="113"/>
      <c r="AH40" s="113"/>
      <c r="AI40" s="113"/>
      <c r="AJ40" s="113"/>
      <c r="AK40" s="88">
        <f t="shared" si="18"/>
        <v>0</v>
      </c>
      <c r="AL40" s="89"/>
      <c r="AM40" s="146" t="str">
        <f t="shared" si="28"/>
        <v/>
      </c>
      <c r="AN40" s="130"/>
      <c r="AO40" s="130"/>
      <c r="AP40" s="130"/>
      <c r="AQ40" s="130"/>
      <c r="AR40" s="88">
        <f t="shared" si="19"/>
        <v>0</v>
      </c>
      <c r="AS40" s="87"/>
      <c r="AT40" s="146" t="str">
        <f t="shared" si="34"/>
        <v/>
      </c>
      <c r="AU40" s="130"/>
      <c r="AV40" s="130"/>
      <c r="AW40" s="130"/>
      <c r="AX40" s="130"/>
      <c r="AY40" s="88">
        <f t="shared" si="20"/>
        <v>0</v>
      </c>
      <c r="AZ40" s="87">
        <v>7</v>
      </c>
      <c r="BA40" s="146">
        <f t="shared" si="35"/>
        <v>1.9428571428571428</v>
      </c>
      <c r="BB40" s="130">
        <v>1</v>
      </c>
      <c r="BC40" s="130">
        <v>3</v>
      </c>
      <c r="BD40" s="31" t="s">
        <v>111</v>
      </c>
      <c r="BE40" s="130" t="s">
        <v>98</v>
      </c>
      <c r="BF40" s="88">
        <f t="shared" si="21"/>
        <v>7</v>
      </c>
      <c r="BG40" s="87"/>
      <c r="BH40" s="146" t="str">
        <f t="shared" si="36"/>
        <v/>
      </c>
      <c r="BI40" s="130"/>
      <c r="BJ40" s="130"/>
      <c r="BK40" s="130"/>
      <c r="BL40" s="130"/>
      <c r="BM40" s="88">
        <f t="shared" si="22"/>
        <v>0</v>
      </c>
      <c r="BN40" s="87"/>
      <c r="BO40" s="146" t="str">
        <f t="shared" si="37"/>
        <v/>
      </c>
      <c r="BP40" s="130"/>
      <c r="BQ40" s="130"/>
      <c r="BR40" s="130"/>
      <c r="BS40" s="130"/>
      <c r="BT40" s="88">
        <f t="shared" si="23"/>
        <v>0</v>
      </c>
      <c r="BU40" s="87">
        <v>10.6</v>
      </c>
      <c r="BV40" s="146">
        <f t="shared" si="38"/>
        <v>1.2830188679245282</v>
      </c>
      <c r="BW40" s="130">
        <v>2</v>
      </c>
      <c r="BX40" s="130">
        <v>3</v>
      </c>
      <c r="BY40" s="130" t="s">
        <v>111</v>
      </c>
      <c r="BZ40" s="130" t="s">
        <v>98</v>
      </c>
      <c r="CA40" s="88">
        <f t="shared" si="24"/>
        <v>21.2</v>
      </c>
      <c r="CB40" s="87"/>
      <c r="CC40" s="146" t="str">
        <f t="shared" si="39"/>
        <v/>
      </c>
      <c r="CD40" s="130"/>
      <c r="CE40" s="130"/>
      <c r="CF40" s="130"/>
      <c r="CG40" s="130"/>
      <c r="CH40" s="88">
        <f t="shared" si="25"/>
        <v>0</v>
      </c>
      <c r="CI40" s="87"/>
      <c r="CJ40" s="146" t="str">
        <f t="shared" si="40"/>
        <v/>
      </c>
      <c r="CK40" s="130"/>
      <c r="CL40" s="130"/>
      <c r="CM40" s="130"/>
      <c r="CN40" s="130"/>
      <c r="CO40" s="88">
        <f t="shared" si="26"/>
        <v>0</v>
      </c>
      <c r="CP40" s="87"/>
      <c r="CQ40" s="146" t="str">
        <f t="shared" si="41"/>
        <v/>
      </c>
      <c r="CR40" s="130"/>
      <c r="CS40" s="130"/>
      <c r="CT40" s="130"/>
      <c r="CU40" s="130"/>
      <c r="CV40" s="88">
        <f t="shared" si="27"/>
        <v>0</v>
      </c>
      <c r="CW40" s="96"/>
    </row>
    <row r="41" spans="2:101">
      <c r="B41">
        <v>35</v>
      </c>
      <c r="C41" s="87"/>
      <c r="D41" s="146" t="str">
        <f t="shared" si="29"/>
        <v/>
      </c>
      <c r="E41" s="130"/>
      <c r="F41" s="130"/>
      <c r="G41" s="130"/>
      <c r="H41" s="90"/>
      <c r="I41" s="94">
        <f t="shared" si="14"/>
        <v>0</v>
      </c>
      <c r="J41" s="87"/>
      <c r="K41" s="146" t="str">
        <f t="shared" si="30"/>
        <v/>
      </c>
      <c r="L41" s="130"/>
      <c r="M41" s="130"/>
      <c r="N41" s="130"/>
      <c r="O41" s="130"/>
      <c r="P41" s="88">
        <f t="shared" si="15"/>
        <v>0</v>
      </c>
      <c r="Q41" s="87"/>
      <c r="R41" s="146" t="str">
        <f t="shared" si="31"/>
        <v/>
      </c>
      <c r="S41" s="130"/>
      <c r="T41" s="130"/>
      <c r="U41" s="130"/>
      <c r="V41" s="130"/>
      <c r="W41" s="88">
        <f t="shared" si="16"/>
        <v>0</v>
      </c>
      <c r="X41" s="87"/>
      <c r="Y41" s="146" t="str">
        <f t="shared" si="32"/>
        <v/>
      </c>
      <c r="Z41" s="130"/>
      <c r="AA41" s="130"/>
      <c r="AB41" s="130"/>
      <c r="AC41" s="130"/>
      <c r="AD41" s="88">
        <f t="shared" si="17"/>
        <v>0</v>
      </c>
      <c r="AE41" s="114"/>
      <c r="AF41" s="146" t="str">
        <f t="shared" si="33"/>
        <v/>
      </c>
      <c r="AG41" s="113"/>
      <c r="AH41" s="113"/>
      <c r="AI41" s="113"/>
      <c r="AJ41" s="113"/>
      <c r="AK41" s="88">
        <f t="shared" si="18"/>
        <v>0</v>
      </c>
      <c r="AL41" s="89"/>
      <c r="AM41" s="146" t="str">
        <f t="shared" si="28"/>
        <v/>
      </c>
      <c r="AN41" s="130"/>
      <c r="AO41" s="130"/>
      <c r="AP41" s="130"/>
      <c r="AQ41" s="130"/>
      <c r="AR41" s="88">
        <f t="shared" si="19"/>
        <v>0</v>
      </c>
      <c r="AS41" s="87"/>
      <c r="AT41" s="146" t="str">
        <f t="shared" si="34"/>
        <v/>
      </c>
      <c r="AU41" s="130"/>
      <c r="AV41" s="130"/>
      <c r="AW41" s="130"/>
      <c r="AX41" s="130"/>
      <c r="AY41" s="88">
        <f t="shared" si="20"/>
        <v>0</v>
      </c>
      <c r="AZ41" s="87">
        <v>10</v>
      </c>
      <c r="BA41" s="146">
        <f t="shared" si="35"/>
        <v>1.3599999999999999</v>
      </c>
      <c r="BB41" s="130">
        <v>2</v>
      </c>
      <c r="BC41" s="130">
        <v>3</v>
      </c>
      <c r="BD41" s="31" t="s">
        <v>111</v>
      </c>
      <c r="BE41" s="130" t="s">
        <v>98</v>
      </c>
      <c r="BF41" s="88">
        <f t="shared" si="21"/>
        <v>20</v>
      </c>
      <c r="BG41" s="87"/>
      <c r="BH41" s="146" t="str">
        <f t="shared" si="36"/>
        <v/>
      </c>
      <c r="BI41" s="130"/>
      <c r="BJ41" s="130"/>
      <c r="BK41" s="130"/>
      <c r="BL41" s="130"/>
      <c r="BM41" s="88">
        <f t="shared" si="22"/>
        <v>0</v>
      </c>
      <c r="BN41" s="87"/>
      <c r="BO41" s="146" t="str">
        <f t="shared" si="37"/>
        <v/>
      </c>
      <c r="BP41" s="130"/>
      <c r="BQ41" s="130"/>
      <c r="BR41" s="130"/>
      <c r="BS41" s="130"/>
      <c r="BT41" s="88">
        <f t="shared" si="23"/>
        <v>0</v>
      </c>
      <c r="BU41" s="87">
        <v>13.9</v>
      </c>
      <c r="BV41" s="146">
        <f t="shared" si="38"/>
        <v>0.97841726618705027</v>
      </c>
      <c r="BW41" s="130">
        <v>3</v>
      </c>
      <c r="BX41" s="130">
        <v>3</v>
      </c>
      <c r="BY41" s="130" t="s">
        <v>96</v>
      </c>
      <c r="BZ41" s="130" t="s">
        <v>99</v>
      </c>
      <c r="CA41" s="88">
        <f t="shared" si="24"/>
        <v>41.7</v>
      </c>
      <c r="CB41" s="87"/>
      <c r="CC41" s="146" t="str">
        <f t="shared" si="39"/>
        <v/>
      </c>
      <c r="CD41" s="130"/>
      <c r="CE41" s="130"/>
      <c r="CF41" s="130"/>
      <c r="CG41" s="130"/>
      <c r="CH41" s="88">
        <f t="shared" si="25"/>
        <v>0</v>
      </c>
      <c r="CI41" s="87"/>
      <c r="CJ41" s="146" t="str">
        <f t="shared" si="40"/>
        <v/>
      </c>
      <c r="CK41" s="130"/>
      <c r="CL41" s="130"/>
      <c r="CM41" s="130"/>
      <c r="CN41" s="130"/>
      <c r="CO41" s="88">
        <f t="shared" si="26"/>
        <v>0</v>
      </c>
      <c r="CP41" s="87"/>
      <c r="CQ41" s="146" t="str">
        <f t="shared" si="41"/>
        <v/>
      </c>
      <c r="CR41" s="130"/>
      <c r="CS41" s="130"/>
      <c r="CT41" s="130"/>
      <c r="CU41" s="130"/>
      <c r="CV41" s="88">
        <f t="shared" si="27"/>
        <v>0</v>
      </c>
      <c r="CW41" s="96"/>
    </row>
    <row r="42" spans="2:101">
      <c r="B42">
        <v>36</v>
      </c>
      <c r="C42" s="87"/>
      <c r="D42" s="146" t="str">
        <f t="shared" si="29"/>
        <v/>
      </c>
      <c r="E42" s="130"/>
      <c r="F42" s="130"/>
      <c r="G42" s="130"/>
      <c r="H42" s="90"/>
      <c r="I42" s="94">
        <f t="shared" si="14"/>
        <v>0</v>
      </c>
      <c r="J42" s="87"/>
      <c r="K42" s="146" t="str">
        <f t="shared" si="30"/>
        <v/>
      </c>
      <c r="L42" s="130"/>
      <c r="M42" s="130"/>
      <c r="N42" s="130"/>
      <c r="O42" s="130"/>
      <c r="P42" s="88">
        <f t="shared" si="15"/>
        <v>0</v>
      </c>
      <c r="Q42" s="87"/>
      <c r="R42" s="146" t="str">
        <f t="shared" si="31"/>
        <v/>
      </c>
      <c r="S42" s="130"/>
      <c r="T42" s="130"/>
      <c r="U42" s="130"/>
      <c r="V42" s="130"/>
      <c r="W42" s="88">
        <f t="shared" si="16"/>
        <v>0</v>
      </c>
      <c r="X42" s="87"/>
      <c r="Y42" s="146" t="str">
        <f t="shared" si="32"/>
        <v/>
      </c>
      <c r="Z42" s="130"/>
      <c r="AA42" s="130"/>
      <c r="AB42" s="130"/>
      <c r="AC42" s="130"/>
      <c r="AD42" s="88">
        <f t="shared" si="17"/>
        <v>0</v>
      </c>
      <c r="AE42" s="114"/>
      <c r="AF42" s="146" t="str">
        <f t="shared" si="33"/>
        <v/>
      </c>
      <c r="AG42" s="113"/>
      <c r="AH42" s="113"/>
      <c r="AI42" s="113"/>
      <c r="AJ42" s="113"/>
      <c r="AK42" s="88">
        <f t="shared" si="18"/>
        <v>0</v>
      </c>
      <c r="AL42" s="89"/>
      <c r="AM42" s="146" t="str">
        <f t="shared" si="28"/>
        <v/>
      </c>
      <c r="AN42" s="130"/>
      <c r="AO42" s="130"/>
      <c r="AP42" s="130"/>
      <c r="AQ42" s="130"/>
      <c r="AR42" s="88">
        <f t="shared" si="19"/>
        <v>0</v>
      </c>
      <c r="AS42" s="87"/>
      <c r="AT42" s="146" t="str">
        <f t="shared" si="34"/>
        <v/>
      </c>
      <c r="AU42" s="130"/>
      <c r="AV42" s="130"/>
      <c r="AW42" s="130"/>
      <c r="AX42" s="130"/>
      <c r="AY42" s="88">
        <f t="shared" si="20"/>
        <v>0</v>
      </c>
      <c r="AZ42" s="87">
        <v>11.3</v>
      </c>
      <c r="BA42" s="146">
        <f t="shared" si="35"/>
        <v>1.2035398230088494</v>
      </c>
      <c r="BB42" s="130">
        <v>2</v>
      </c>
      <c r="BC42" s="130">
        <v>3</v>
      </c>
      <c r="BD42" s="31" t="s">
        <v>96</v>
      </c>
      <c r="BE42" s="130" t="s">
        <v>99</v>
      </c>
      <c r="BF42" s="88">
        <f t="shared" si="21"/>
        <v>22.6</v>
      </c>
      <c r="BG42" s="87"/>
      <c r="BH42" s="146" t="str">
        <f t="shared" si="36"/>
        <v/>
      </c>
      <c r="BI42" s="130"/>
      <c r="BJ42" s="130"/>
      <c r="BK42" s="130"/>
      <c r="BL42" s="130"/>
      <c r="BM42" s="88">
        <f t="shared" si="22"/>
        <v>0</v>
      </c>
      <c r="BN42" s="87"/>
      <c r="BO42" s="146" t="str">
        <f t="shared" si="37"/>
        <v/>
      </c>
      <c r="BP42" s="130"/>
      <c r="BQ42" s="130"/>
      <c r="BR42" s="130"/>
      <c r="BS42" s="130"/>
      <c r="BT42" s="88">
        <f t="shared" si="23"/>
        <v>0</v>
      </c>
      <c r="BU42" s="87">
        <v>10.8</v>
      </c>
      <c r="BV42" s="146">
        <f t="shared" si="38"/>
        <v>1.2592592592592591</v>
      </c>
      <c r="BW42" s="130">
        <v>2</v>
      </c>
      <c r="BX42" s="130">
        <v>3</v>
      </c>
      <c r="BY42" s="130" t="s">
        <v>111</v>
      </c>
      <c r="BZ42" s="130" t="s">
        <v>98</v>
      </c>
      <c r="CA42" s="88">
        <f t="shared" si="24"/>
        <v>21.6</v>
      </c>
      <c r="CB42" s="87"/>
      <c r="CC42" s="146" t="str">
        <f t="shared" si="39"/>
        <v/>
      </c>
      <c r="CD42" s="130"/>
      <c r="CE42" s="130"/>
      <c r="CF42" s="130"/>
      <c r="CG42" s="130"/>
      <c r="CH42" s="88">
        <f t="shared" si="25"/>
        <v>0</v>
      </c>
      <c r="CI42" s="87"/>
      <c r="CJ42" s="146" t="str">
        <f t="shared" si="40"/>
        <v/>
      </c>
      <c r="CK42" s="130"/>
      <c r="CL42" s="130"/>
      <c r="CM42" s="130"/>
      <c r="CN42" s="130"/>
      <c r="CO42" s="88">
        <f t="shared" si="26"/>
        <v>0</v>
      </c>
      <c r="CP42" s="87"/>
      <c r="CQ42" s="146" t="str">
        <f t="shared" si="41"/>
        <v/>
      </c>
      <c r="CR42" s="130"/>
      <c r="CS42" s="130"/>
      <c r="CT42" s="130"/>
      <c r="CU42" s="130"/>
      <c r="CV42" s="88">
        <f t="shared" si="27"/>
        <v>0</v>
      </c>
      <c r="CW42" s="96"/>
    </row>
    <row r="43" spans="2:101">
      <c r="B43">
        <v>37</v>
      </c>
      <c r="C43" s="87"/>
      <c r="D43" s="146" t="str">
        <f t="shared" si="29"/>
        <v/>
      </c>
      <c r="E43" s="130"/>
      <c r="F43" s="130"/>
      <c r="G43" s="130"/>
      <c r="H43" s="90"/>
      <c r="I43" s="94">
        <f t="shared" si="14"/>
        <v>0</v>
      </c>
      <c r="J43" s="87"/>
      <c r="K43" s="146" t="str">
        <f t="shared" si="30"/>
        <v/>
      </c>
      <c r="L43" s="130"/>
      <c r="M43" s="130"/>
      <c r="N43" s="130"/>
      <c r="O43" s="130"/>
      <c r="P43" s="88">
        <f t="shared" si="15"/>
        <v>0</v>
      </c>
      <c r="Q43" s="87"/>
      <c r="R43" s="146" t="str">
        <f t="shared" si="31"/>
        <v/>
      </c>
      <c r="S43" s="130"/>
      <c r="T43" s="130"/>
      <c r="U43" s="130"/>
      <c r="V43" s="130"/>
      <c r="W43" s="88">
        <f t="shared" si="16"/>
        <v>0</v>
      </c>
      <c r="X43" s="87"/>
      <c r="Y43" s="146" t="str">
        <f t="shared" si="32"/>
        <v/>
      </c>
      <c r="Z43" s="130"/>
      <c r="AA43" s="130"/>
      <c r="AB43" s="130"/>
      <c r="AC43" s="130"/>
      <c r="AD43" s="88">
        <f t="shared" si="17"/>
        <v>0</v>
      </c>
      <c r="AE43" s="114"/>
      <c r="AF43" s="146" t="str">
        <f t="shared" si="33"/>
        <v/>
      </c>
      <c r="AG43" s="113"/>
      <c r="AH43" s="113"/>
      <c r="AI43" s="113"/>
      <c r="AJ43" s="113"/>
      <c r="AK43" s="88">
        <f t="shared" si="18"/>
        <v>0</v>
      </c>
      <c r="AL43" s="89"/>
      <c r="AM43" s="146" t="str">
        <f t="shared" si="28"/>
        <v/>
      </c>
      <c r="AN43" s="130"/>
      <c r="AO43" s="130"/>
      <c r="AP43" s="130"/>
      <c r="AQ43" s="130"/>
      <c r="AR43" s="88">
        <f t="shared" si="19"/>
        <v>0</v>
      </c>
      <c r="AS43" s="87"/>
      <c r="AT43" s="146" t="str">
        <f t="shared" si="34"/>
        <v/>
      </c>
      <c r="AU43" s="130"/>
      <c r="AV43" s="130"/>
      <c r="AW43" s="130"/>
      <c r="AX43" s="130"/>
      <c r="AY43" s="88">
        <f t="shared" si="20"/>
        <v>0</v>
      </c>
      <c r="AZ43" s="87">
        <v>8</v>
      </c>
      <c r="BA43" s="146">
        <f t="shared" si="35"/>
        <v>1.7</v>
      </c>
      <c r="BB43" s="130">
        <v>2</v>
      </c>
      <c r="BC43" s="130">
        <v>5</v>
      </c>
      <c r="BD43" s="31" t="s">
        <v>111</v>
      </c>
      <c r="BE43" s="130" t="s">
        <v>98</v>
      </c>
      <c r="BF43" s="88">
        <f t="shared" si="21"/>
        <v>16</v>
      </c>
      <c r="BG43" s="87"/>
      <c r="BH43" s="146" t="str">
        <f t="shared" si="36"/>
        <v/>
      </c>
      <c r="BI43" s="130"/>
      <c r="BJ43" s="130"/>
      <c r="BK43" s="130"/>
      <c r="BL43" s="130"/>
      <c r="BM43" s="88">
        <f t="shared" si="22"/>
        <v>0</v>
      </c>
      <c r="BN43" s="87"/>
      <c r="BO43" s="146" t="str">
        <f t="shared" si="37"/>
        <v/>
      </c>
      <c r="BP43" s="130"/>
      <c r="BQ43" s="130"/>
      <c r="BR43" s="130"/>
      <c r="BS43" s="130"/>
      <c r="BT43" s="88">
        <f t="shared" si="23"/>
        <v>0</v>
      </c>
      <c r="BU43" s="87">
        <v>9.3000000000000007</v>
      </c>
      <c r="BV43" s="146">
        <f t="shared" si="38"/>
        <v>1.4623655913978493</v>
      </c>
      <c r="BW43" s="130">
        <v>1</v>
      </c>
      <c r="BX43" s="130">
        <v>3</v>
      </c>
      <c r="BY43" s="130" t="s">
        <v>111</v>
      </c>
      <c r="BZ43" s="130" t="s">
        <v>98</v>
      </c>
      <c r="CA43" s="88">
        <f t="shared" si="24"/>
        <v>9.3000000000000007</v>
      </c>
      <c r="CB43" s="87"/>
      <c r="CC43" s="146" t="str">
        <f t="shared" si="39"/>
        <v/>
      </c>
      <c r="CD43" s="130"/>
      <c r="CE43" s="130"/>
      <c r="CF43" s="130"/>
      <c r="CG43" s="130"/>
      <c r="CH43" s="88">
        <f t="shared" si="25"/>
        <v>0</v>
      </c>
      <c r="CI43" s="87"/>
      <c r="CJ43" s="146" t="str">
        <f t="shared" si="40"/>
        <v/>
      </c>
      <c r="CK43" s="130"/>
      <c r="CL43" s="130"/>
      <c r="CM43" s="130"/>
      <c r="CN43" s="130"/>
      <c r="CO43" s="88">
        <f t="shared" si="26"/>
        <v>0</v>
      </c>
      <c r="CP43" s="87"/>
      <c r="CQ43" s="146" t="str">
        <f t="shared" si="41"/>
        <v/>
      </c>
      <c r="CR43" s="130"/>
      <c r="CS43" s="130"/>
      <c r="CT43" s="130"/>
      <c r="CU43" s="130"/>
      <c r="CV43" s="88">
        <f t="shared" si="27"/>
        <v>0</v>
      </c>
      <c r="CW43" s="96"/>
    </row>
    <row r="44" spans="2:101">
      <c r="B44">
        <v>38</v>
      </c>
      <c r="C44" s="87"/>
      <c r="D44" s="146" t="str">
        <f t="shared" si="29"/>
        <v/>
      </c>
      <c r="E44" s="130"/>
      <c r="F44" s="130"/>
      <c r="G44" s="130"/>
      <c r="H44" s="90"/>
      <c r="I44" s="94">
        <f t="shared" si="14"/>
        <v>0</v>
      </c>
      <c r="J44" s="87"/>
      <c r="K44" s="146" t="str">
        <f t="shared" si="30"/>
        <v/>
      </c>
      <c r="L44" s="130"/>
      <c r="M44" s="130"/>
      <c r="N44" s="130"/>
      <c r="O44" s="130"/>
      <c r="P44" s="88">
        <f t="shared" si="15"/>
        <v>0</v>
      </c>
      <c r="Q44" s="87"/>
      <c r="R44" s="146" t="str">
        <f t="shared" si="31"/>
        <v/>
      </c>
      <c r="S44" s="130"/>
      <c r="T44" s="130"/>
      <c r="U44" s="130"/>
      <c r="V44" s="130"/>
      <c r="W44" s="88">
        <f t="shared" si="16"/>
        <v>0</v>
      </c>
      <c r="X44" s="87"/>
      <c r="Y44" s="146" t="str">
        <f t="shared" si="32"/>
        <v/>
      </c>
      <c r="Z44" s="130"/>
      <c r="AA44" s="130"/>
      <c r="AB44" s="130"/>
      <c r="AC44" s="130"/>
      <c r="AD44" s="88">
        <f t="shared" si="17"/>
        <v>0</v>
      </c>
      <c r="AE44" s="114"/>
      <c r="AF44" s="146" t="str">
        <f t="shared" si="33"/>
        <v/>
      </c>
      <c r="AG44" s="113"/>
      <c r="AH44" s="113"/>
      <c r="AI44" s="113"/>
      <c r="AJ44" s="113"/>
      <c r="AK44" s="88">
        <f t="shared" si="18"/>
        <v>0</v>
      </c>
      <c r="AL44" s="87"/>
      <c r="AM44" s="146" t="str">
        <f t="shared" si="28"/>
        <v/>
      </c>
      <c r="AN44" s="130"/>
      <c r="AO44" s="130"/>
      <c r="AP44" s="130"/>
      <c r="AQ44" s="130"/>
      <c r="AR44" s="88">
        <f t="shared" si="19"/>
        <v>0</v>
      </c>
      <c r="AS44" s="87"/>
      <c r="AT44" s="146" t="str">
        <f t="shared" si="34"/>
        <v/>
      </c>
      <c r="AU44" s="130"/>
      <c r="AV44" s="130"/>
      <c r="AW44" s="130"/>
      <c r="AX44" s="130"/>
      <c r="AY44" s="88">
        <f t="shared" si="20"/>
        <v>0</v>
      </c>
      <c r="AZ44" s="87">
        <v>11.4</v>
      </c>
      <c r="BA44" s="146">
        <f t="shared" si="35"/>
        <v>1.1929824561403508</v>
      </c>
      <c r="BB44" s="130">
        <v>1</v>
      </c>
      <c r="BC44" s="130">
        <v>4</v>
      </c>
      <c r="BD44" s="31" t="s">
        <v>111</v>
      </c>
      <c r="BE44" s="130" t="s">
        <v>98</v>
      </c>
      <c r="BF44" s="88">
        <f t="shared" si="21"/>
        <v>11.4</v>
      </c>
      <c r="BG44" s="87"/>
      <c r="BH44" s="146" t="str">
        <f t="shared" si="36"/>
        <v/>
      </c>
      <c r="BI44" s="130"/>
      <c r="BJ44" s="130"/>
      <c r="BK44" s="130"/>
      <c r="BL44" s="130"/>
      <c r="BM44" s="88">
        <f t="shared" si="22"/>
        <v>0</v>
      </c>
      <c r="BN44" s="87"/>
      <c r="BO44" s="146" t="str">
        <f t="shared" si="37"/>
        <v/>
      </c>
      <c r="BP44" s="130"/>
      <c r="BQ44" s="130"/>
      <c r="BR44" s="130"/>
      <c r="BS44" s="130"/>
      <c r="BT44" s="88">
        <f t="shared" si="23"/>
        <v>0</v>
      </c>
      <c r="BU44" s="87">
        <v>9.9</v>
      </c>
      <c r="BV44" s="146">
        <f t="shared" si="38"/>
        <v>1.3737373737373737</v>
      </c>
      <c r="BW44" s="130">
        <v>1</v>
      </c>
      <c r="BX44" s="130">
        <v>4</v>
      </c>
      <c r="BY44" s="130" t="s">
        <v>111</v>
      </c>
      <c r="BZ44" s="130" t="s">
        <v>98</v>
      </c>
      <c r="CA44" s="88">
        <f t="shared" si="24"/>
        <v>9.9</v>
      </c>
      <c r="CB44" s="87"/>
      <c r="CC44" s="146" t="str">
        <f t="shared" si="39"/>
        <v/>
      </c>
      <c r="CD44" s="130"/>
      <c r="CE44" s="130"/>
      <c r="CF44" s="130"/>
      <c r="CG44" s="130"/>
      <c r="CH44" s="88">
        <f t="shared" si="25"/>
        <v>0</v>
      </c>
      <c r="CI44" s="87"/>
      <c r="CJ44" s="146" t="str">
        <f t="shared" si="40"/>
        <v/>
      </c>
      <c r="CK44" s="130"/>
      <c r="CL44" s="130"/>
      <c r="CM44" s="130"/>
      <c r="CN44" s="130"/>
      <c r="CO44" s="88">
        <f t="shared" si="26"/>
        <v>0</v>
      </c>
      <c r="CP44" s="87"/>
      <c r="CQ44" s="146" t="str">
        <f t="shared" si="41"/>
        <v/>
      </c>
      <c r="CR44" s="130"/>
      <c r="CS44" s="130"/>
      <c r="CT44" s="130"/>
      <c r="CU44" s="130"/>
      <c r="CV44" s="88">
        <f t="shared" si="27"/>
        <v>0</v>
      </c>
      <c r="CW44" s="96"/>
    </row>
    <row r="45" spans="2:101">
      <c r="B45">
        <v>39</v>
      </c>
      <c r="C45" s="87"/>
      <c r="D45" s="146" t="str">
        <f t="shared" si="29"/>
        <v/>
      </c>
      <c r="E45" s="130"/>
      <c r="F45" s="130"/>
      <c r="G45" s="130"/>
      <c r="H45" s="90"/>
      <c r="I45" s="94">
        <f t="shared" si="14"/>
        <v>0</v>
      </c>
      <c r="J45" s="87"/>
      <c r="K45" s="146" t="str">
        <f t="shared" si="30"/>
        <v/>
      </c>
      <c r="L45" s="130"/>
      <c r="M45" s="130"/>
      <c r="N45" s="130"/>
      <c r="O45" s="130"/>
      <c r="P45" s="88">
        <f t="shared" si="15"/>
        <v>0</v>
      </c>
      <c r="Q45" s="87"/>
      <c r="R45" s="146" t="str">
        <f t="shared" si="31"/>
        <v/>
      </c>
      <c r="S45" s="130"/>
      <c r="T45" s="130"/>
      <c r="U45" s="130"/>
      <c r="V45" s="130"/>
      <c r="W45" s="88">
        <f t="shared" si="16"/>
        <v>0</v>
      </c>
      <c r="X45" s="87"/>
      <c r="Y45" s="146" t="str">
        <f t="shared" si="32"/>
        <v/>
      </c>
      <c r="Z45" s="130"/>
      <c r="AA45" s="130"/>
      <c r="AB45" s="130"/>
      <c r="AC45" s="130"/>
      <c r="AD45" s="88">
        <f t="shared" si="17"/>
        <v>0</v>
      </c>
      <c r="AE45" s="114"/>
      <c r="AF45" s="146" t="str">
        <f t="shared" si="33"/>
        <v/>
      </c>
      <c r="AG45" s="113"/>
      <c r="AH45" s="113"/>
      <c r="AI45" s="113"/>
      <c r="AJ45" s="113"/>
      <c r="AK45" s="88">
        <f t="shared" si="18"/>
        <v>0</v>
      </c>
      <c r="AL45" s="87"/>
      <c r="AM45" s="146" t="str">
        <f t="shared" si="28"/>
        <v/>
      </c>
      <c r="AN45" s="130"/>
      <c r="AO45" s="130"/>
      <c r="AP45" s="130"/>
      <c r="AQ45" s="130"/>
      <c r="AR45" s="88">
        <f t="shared" si="19"/>
        <v>0</v>
      </c>
      <c r="AS45" s="87"/>
      <c r="AT45" s="146" t="str">
        <f t="shared" si="34"/>
        <v/>
      </c>
      <c r="AU45" s="130"/>
      <c r="AV45" s="130"/>
      <c r="AW45" s="130"/>
      <c r="AX45" s="130"/>
      <c r="AY45" s="88">
        <f t="shared" si="20"/>
        <v>0</v>
      </c>
      <c r="AZ45" s="87">
        <v>7.4</v>
      </c>
      <c r="BA45" s="146">
        <f t="shared" si="35"/>
        <v>1.8378378378378377</v>
      </c>
      <c r="BB45" s="130">
        <v>1</v>
      </c>
      <c r="BC45" s="130">
        <v>2</v>
      </c>
      <c r="BD45" s="31" t="s">
        <v>111</v>
      </c>
      <c r="BE45" s="130" t="s">
        <v>98</v>
      </c>
      <c r="BF45" s="88">
        <f t="shared" si="21"/>
        <v>7.4</v>
      </c>
      <c r="BG45" s="87"/>
      <c r="BH45" s="146" t="str">
        <f t="shared" si="36"/>
        <v/>
      </c>
      <c r="BI45" s="130"/>
      <c r="BJ45" s="130"/>
      <c r="BK45" s="130"/>
      <c r="BL45" s="130"/>
      <c r="BM45" s="88">
        <f t="shared" si="22"/>
        <v>0</v>
      </c>
      <c r="BN45" s="87"/>
      <c r="BO45" s="146" t="str">
        <f t="shared" si="37"/>
        <v/>
      </c>
      <c r="BP45" s="130"/>
      <c r="BQ45" s="130"/>
      <c r="BR45" s="130"/>
      <c r="BS45" s="130"/>
      <c r="BT45" s="88">
        <f t="shared" si="23"/>
        <v>0</v>
      </c>
      <c r="BU45" s="87"/>
      <c r="BV45" s="146" t="str">
        <f t="shared" si="38"/>
        <v/>
      </c>
      <c r="BW45" s="130"/>
      <c r="BX45" s="130"/>
      <c r="BY45" s="130"/>
      <c r="BZ45" s="130"/>
      <c r="CA45" s="88">
        <f t="shared" si="24"/>
        <v>0</v>
      </c>
      <c r="CB45" s="87"/>
      <c r="CC45" s="146" t="str">
        <f t="shared" si="39"/>
        <v/>
      </c>
      <c r="CD45" s="130"/>
      <c r="CE45" s="130"/>
      <c r="CF45" s="130"/>
      <c r="CG45" s="130"/>
      <c r="CH45" s="88">
        <f t="shared" si="25"/>
        <v>0</v>
      </c>
      <c r="CI45" s="87"/>
      <c r="CJ45" s="146" t="str">
        <f t="shared" si="40"/>
        <v/>
      </c>
      <c r="CK45" s="130"/>
      <c r="CL45" s="130"/>
      <c r="CM45" s="130"/>
      <c r="CN45" s="130"/>
      <c r="CO45" s="88">
        <f t="shared" si="26"/>
        <v>0</v>
      </c>
      <c r="CP45" s="87"/>
      <c r="CQ45" s="146" t="str">
        <f t="shared" si="41"/>
        <v/>
      </c>
      <c r="CR45" s="130"/>
      <c r="CS45" s="130"/>
      <c r="CT45" s="130"/>
      <c r="CU45" s="130"/>
      <c r="CV45" s="88">
        <f t="shared" si="27"/>
        <v>0</v>
      </c>
      <c r="CW45" s="96"/>
    </row>
    <row r="46" spans="2:101">
      <c r="B46">
        <v>40</v>
      </c>
      <c r="C46" s="87"/>
      <c r="D46" s="146" t="str">
        <f t="shared" si="29"/>
        <v/>
      </c>
      <c r="E46" s="130"/>
      <c r="F46" s="130"/>
      <c r="G46" s="130"/>
      <c r="H46" s="90"/>
      <c r="I46" s="94">
        <f t="shared" si="14"/>
        <v>0</v>
      </c>
      <c r="J46" s="87"/>
      <c r="K46" s="146" t="str">
        <f t="shared" si="30"/>
        <v/>
      </c>
      <c r="L46" s="130"/>
      <c r="M46" s="130"/>
      <c r="N46" s="130"/>
      <c r="O46" s="130"/>
      <c r="P46" s="88">
        <f t="shared" si="15"/>
        <v>0</v>
      </c>
      <c r="Q46" s="87"/>
      <c r="R46" s="146" t="str">
        <f t="shared" si="31"/>
        <v/>
      </c>
      <c r="S46" s="130"/>
      <c r="T46" s="130"/>
      <c r="U46" s="130"/>
      <c r="V46" s="130"/>
      <c r="W46" s="88">
        <f t="shared" si="16"/>
        <v>0</v>
      </c>
      <c r="X46" s="87"/>
      <c r="Y46" s="146" t="str">
        <f t="shared" si="32"/>
        <v/>
      </c>
      <c r="Z46" s="130"/>
      <c r="AA46" s="130"/>
      <c r="AB46" s="130"/>
      <c r="AC46" s="130"/>
      <c r="AD46" s="88">
        <f t="shared" si="17"/>
        <v>0</v>
      </c>
      <c r="AE46" s="114"/>
      <c r="AF46" s="146" t="str">
        <f t="shared" si="33"/>
        <v/>
      </c>
      <c r="AG46" s="113"/>
      <c r="AH46" s="113"/>
      <c r="AI46" s="113"/>
      <c r="AJ46" s="113"/>
      <c r="AK46" s="88">
        <f t="shared" si="18"/>
        <v>0</v>
      </c>
      <c r="AL46" s="87"/>
      <c r="AM46" s="146" t="str">
        <f t="shared" si="28"/>
        <v/>
      </c>
      <c r="AN46" s="130"/>
      <c r="AO46" s="130"/>
      <c r="AP46" s="130"/>
      <c r="AQ46" s="130"/>
      <c r="AR46" s="88">
        <f t="shared" si="19"/>
        <v>0</v>
      </c>
      <c r="AS46" s="87"/>
      <c r="AT46" s="146" t="str">
        <f t="shared" si="34"/>
        <v/>
      </c>
      <c r="AU46" s="130"/>
      <c r="AV46" s="130"/>
      <c r="AW46" s="130"/>
      <c r="AX46" s="130"/>
      <c r="AY46" s="88">
        <f t="shared" si="20"/>
        <v>0</v>
      </c>
      <c r="AZ46" s="87">
        <v>12.4</v>
      </c>
      <c r="BA46" s="146">
        <f t="shared" si="35"/>
        <v>1.096774193548387</v>
      </c>
      <c r="BB46" s="130">
        <v>2</v>
      </c>
      <c r="BC46" s="130">
        <v>4</v>
      </c>
      <c r="BD46" s="31" t="s">
        <v>97</v>
      </c>
      <c r="BE46" s="130" t="s">
        <v>98</v>
      </c>
      <c r="BF46" s="88">
        <f t="shared" si="21"/>
        <v>24.8</v>
      </c>
      <c r="BG46" s="87"/>
      <c r="BH46" s="146" t="str">
        <f t="shared" si="36"/>
        <v/>
      </c>
      <c r="BI46" s="130"/>
      <c r="BJ46" s="130"/>
      <c r="BK46" s="130"/>
      <c r="BL46" s="130"/>
      <c r="BM46" s="88">
        <f t="shared" si="22"/>
        <v>0</v>
      </c>
      <c r="BN46" s="87"/>
      <c r="BO46" s="146" t="str">
        <f t="shared" si="37"/>
        <v/>
      </c>
      <c r="BP46" s="130"/>
      <c r="BQ46" s="130"/>
      <c r="BR46" s="130"/>
      <c r="BS46" s="130"/>
      <c r="BT46" s="88">
        <f t="shared" si="23"/>
        <v>0</v>
      </c>
      <c r="BU46" s="87"/>
      <c r="BV46" s="146" t="str">
        <f t="shared" si="38"/>
        <v/>
      </c>
      <c r="BW46" s="130"/>
      <c r="BX46" s="130"/>
      <c r="BY46" s="130"/>
      <c r="BZ46" s="130"/>
      <c r="CA46" s="88">
        <f t="shared" si="24"/>
        <v>0</v>
      </c>
      <c r="CB46" s="87"/>
      <c r="CC46" s="146" t="str">
        <f t="shared" si="39"/>
        <v/>
      </c>
      <c r="CD46" s="130"/>
      <c r="CE46" s="130"/>
      <c r="CF46" s="130"/>
      <c r="CG46" s="130"/>
      <c r="CH46" s="88">
        <f t="shared" si="25"/>
        <v>0</v>
      </c>
      <c r="CI46" s="87"/>
      <c r="CJ46" s="146" t="str">
        <f t="shared" si="40"/>
        <v/>
      </c>
      <c r="CK46" s="130"/>
      <c r="CL46" s="130"/>
      <c r="CM46" s="130"/>
      <c r="CN46" s="130"/>
      <c r="CO46" s="88">
        <f t="shared" si="26"/>
        <v>0</v>
      </c>
      <c r="CP46" s="87"/>
      <c r="CQ46" s="146" t="str">
        <f t="shared" si="41"/>
        <v/>
      </c>
      <c r="CR46" s="130"/>
      <c r="CS46" s="130"/>
      <c r="CT46" s="130"/>
      <c r="CU46" s="130"/>
      <c r="CV46" s="88">
        <f t="shared" si="27"/>
        <v>0</v>
      </c>
      <c r="CW46" s="96"/>
    </row>
    <row r="47" spans="2:101">
      <c r="B47">
        <v>41</v>
      </c>
      <c r="C47" s="87"/>
      <c r="D47" s="146" t="str">
        <f t="shared" si="29"/>
        <v/>
      </c>
      <c r="E47" s="130"/>
      <c r="F47" s="130"/>
      <c r="G47" s="130"/>
      <c r="H47" s="90"/>
      <c r="I47" s="94">
        <f t="shared" si="14"/>
        <v>0</v>
      </c>
      <c r="J47" s="87"/>
      <c r="K47" s="146" t="str">
        <f t="shared" si="30"/>
        <v/>
      </c>
      <c r="L47" s="130"/>
      <c r="M47" s="130"/>
      <c r="N47" s="130"/>
      <c r="O47" s="130"/>
      <c r="P47" s="88">
        <f t="shared" si="15"/>
        <v>0</v>
      </c>
      <c r="Q47" s="87"/>
      <c r="R47" s="146" t="str">
        <f t="shared" si="31"/>
        <v/>
      </c>
      <c r="S47" s="130"/>
      <c r="T47" s="130"/>
      <c r="U47" s="130"/>
      <c r="V47" s="130"/>
      <c r="W47" s="88">
        <f t="shared" si="16"/>
        <v>0</v>
      </c>
      <c r="X47" s="87"/>
      <c r="Y47" s="146" t="str">
        <f t="shared" si="32"/>
        <v/>
      </c>
      <c r="Z47" s="130"/>
      <c r="AA47" s="130"/>
      <c r="AB47" s="130"/>
      <c r="AC47" s="130"/>
      <c r="AD47" s="88">
        <f t="shared" si="17"/>
        <v>0</v>
      </c>
      <c r="AE47" s="114"/>
      <c r="AF47" s="146" t="str">
        <f t="shared" si="33"/>
        <v/>
      </c>
      <c r="AG47" s="113"/>
      <c r="AH47" s="113"/>
      <c r="AI47" s="113"/>
      <c r="AJ47" s="113"/>
      <c r="AK47" s="88">
        <f t="shared" si="18"/>
        <v>0</v>
      </c>
      <c r="AL47" s="87"/>
      <c r="AM47" s="146" t="str">
        <f t="shared" si="28"/>
        <v/>
      </c>
      <c r="AN47" s="130"/>
      <c r="AO47" s="130"/>
      <c r="AP47" s="130"/>
      <c r="AQ47" s="130"/>
      <c r="AR47" s="88">
        <f t="shared" si="19"/>
        <v>0</v>
      </c>
      <c r="AS47" s="87"/>
      <c r="AT47" s="146" t="str">
        <f t="shared" si="34"/>
        <v/>
      </c>
      <c r="AU47" s="130"/>
      <c r="AV47" s="130"/>
      <c r="AW47" s="130"/>
      <c r="AX47" s="130"/>
      <c r="AY47" s="88">
        <f t="shared" si="20"/>
        <v>0</v>
      </c>
      <c r="AZ47" s="87"/>
      <c r="BA47" s="146" t="str">
        <f t="shared" si="35"/>
        <v/>
      </c>
      <c r="BB47" s="130"/>
      <c r="BC47" s="130"/>
      <c r="BD47" s="130"/>
      <c r="BE47" s="130"/>
      <c r="BF47" s="88">
        <f t="shared" si="21"/>
        <v>0</v>
      </c>
      <c r="BG47" s="87"/>
      <c r="BH47" s="146" t="str">
        <f t="shared" si="36"/>
        <v/>
      </c>
      <c r="BI47" s="130"/>
      <c r="BJ47" s="130"/>
      <c r="BK47" s="130"/>
      <c r="BL47" s="130"/>
      <c r="BM47" s="88">
        <f t="shared" si="22"/>
        <v>0</v>
      </c>
      <c r="BN47" s="87"/>
      <c r="BO47" s="146" t="str">
        <f t="shared" si="37"/>
        <v/>
      </c>
      <c r="BP47" s="130"/>
      <c r="BQ47" s="130"/>
      <c r="BR47" s="130"/>
      <c r="BS47" s="130"/>
      <c r="BT47" s="88">
        <f t="shared" si="23"/>
        <v>0</v>
      </c>
      <c r="BU47" s="87"/>
      <c r="BV47" s="146" t="str">
        <f t="shared" si="38"/>
        <v/>
      </c>
      <c r="BW47" s="130"/>
      <c r="BX47" s="130"/>
      <c r="BY47" s="130"/>
      <c r="BZ47" s="130"/>
      <c r="CA47" s="88">
        <f t="shared" si="24"/>
        <v>0</v>
      </c>
      <c r="CB47" s="87"/>
      <c r="CC47" s="146" t="str">
        <f t="shared" si="39"/>
        <v/>
      </c>
      <c r="CD47" s="130"/>
      <c r="CE47" s="130"/>
      <c r="CF47" s="130"/>
      <c r="CG47" s="130"/>
      <c r="CH47" s="88">
        <f t="shared" si="25"/>
        <v>0</v>
      </c>
      <c r="CI47" s="87"/>
      <c r="CJ47" s="146" t="str">
        <f t="shared" si="40"/>
        <v/>
      </c>
      <c r="CK47" s="130"/>
      <c r="CL47" s="130"/>
      <c r="CM47" s="130"/>
      <c r="CN47" s="130"/>
      <c r="CO47" s="88">
        <f t="shared" si="26"/>
        <v>0</v>
      </c>
      <c r="CP47" s="87"/>
      <c r="CQ47" s="146" t="str">
        <f t="shared" si="41"/>
        <v/>
      </c>
      <c r="CR47" s="130"/>
      <c r="CS47" s="130"/>
      <c r="CT47" s="130"/>
      <c r="CU47" s="130"/>
      <c r="CV47" s="88">
        <f t="shared" si="27"/>
        <v>0</v>
      </c>
      <c r="CW47" s="96"/>
    </row>
    <row r="48" spans="2:101">
      <c r="B48">
        <v>42</v>
      </c>
      <c r="C48" s="87"/>
      <c r="D48" s="146" t="str">
        <f t="shared" si="29"/>
        <v/>
      </c>
      <c r="E48" s="130"/>
      <c r="F48" s="130"/>
      <c r="G48" s="130"/>
      <c r="H48" s="90"/>
      <c r="I48" s="94">
        <f t="shared" si="14"/>
        <v>0</v>
      </c>
      <c r="J48" s="87"/>
      <c r="K48" s="146" t="str">
        <f t="shared" si="30"/>
        <v/>
      </c>
      <c r="L48" s="130"/>
      <c r="M48" s="130"/>
      <c r="N48" s="130"/>
      <c r="O48" s="130"/>
      <c r="P48" s="88">
        <f t="shared" si="15"/>
        <v>0</v>
      </c>
      <c r="Q48" s="87"/>
      <c r="R48" s="146" t="str">
        <f t="shared" si="31"/>
        <v/>
      </c>
      <c r="S48" s="130"/>
      <c r="T48" s="130"/>
      <c r="U48" s="130"/>
      <c r="V48" s="130"/>
      <c r="W48" s="88">
        <f t="shared" si="16"/>
        <v>0</v>
      </c>
      <c r="X48" s="87"/>
      <c r="Y48" s="146" t="str">
        <f t="shared" si="32"/>
        <v/>
      </c>
      <c r="Z48" s="130"/>
      <c r="AA48" s="130"/>
      <c r="AB48" s="130"/>
      <c r="AC48" s="130"/>
      <c r="AD48" s="88">
        <f t="shared" si="17"/>
        <v>0</v>
      </c>
      <c r="AE48" s="114"/>
      <c r="AF48" s="146" t="str">
        <f t="shared" si="33"/>
        <v/>
      </c>
      <c r="AG48" s="113"/>
      <c r="AH48" s="113"/>
      <c r="AI48" s="113"/>
      <c r="AJ48" s="113"/>
      <c r="AK48" s="88">
        <f t="shared" si="18"/>
        <v>0</v>
      </c>
      <c r="AL48" s="87"/>
      <c r="AM48" s="146" t="str">
        <f t="shared" si="28"/>
        <v/>
      </c>
      <c r="AN48" s="130"/>
      <c r="AO48" s="130"/>
      <c r="AP48" s="130"/>
      <c r="AQ48" s="130"/>
      <c r="AR48" s="88">
        <f t="shared" si="19"/>
        <v>0</v>
      </c>
      <c r="AS48" s="87"/>
      <c r="AT48" s="146" t="str">
        <f t="shared" si="34"/>
        <v/>
      </c>
      <c r="AU48" s="130"/>
      <c r="AV48" s="130"/>
      <c r="AW48" s="130"/>
      <c r="AX48" s="130"/>
      <c r="AY48" s="88">
        <f t="shared" si="20"/>
        <v>0</v>
      </c>
      <c r="AZ48" s="87"/>
      <c r="BA48" s="146" t="str">
        <f t="shared" si="35"/>
        <v/>
      </c>
      <c r="BB48" s="130"/>
      <c r="BC48" s="130"/>
      <c r="BD48" s="130"/>
      <c r="BE48" s="130"/>
      <c r="BF48" s="88">
        <f t="shared" si="21"/>
        <v>0</v>
      </c>
      <c r="BG48" s="87"/>
      <c r="BH48" s="146" t="str">
        <f t="shared" si="36"/>
        <v/>
      </c>
      <c r="BI48" s="130"/>
      <c r="BJ48" s="130"/>
      <c r="BK48" s="130"/>
      <c r="BL48" s="130"/>
      <c r="BM48" s="88">
        <f t="shared" si="22"/>
        <v>0</v>
      </c>
      <c r="BN48" s="87"/>
      <c r="BO48" s="146" t="str">
        <f t="shared" si="37"/>
        <v/>
      </c>
      <c r="BP48" s="130"/>
      <c r="BQ48" s="130"/>
      <c r="BR48" s="130"/>
      <c r="BS48" s="130"/>
      <c r="BT48" s="88">
        <f t="shared" si="23"/>
        <v>0</v>
      </c>
      <c r="BU48" s="87"/>
      <c r="BV48" s="146" t="str">
        <f t="shared" si="38"/>
        <v/>
      </c>
      <c r="BW48" s="130"/>
      <c r="BX48" s="130"/>
      <c r="BY48" s="130"/>
      <c r="BZ48" s="130"/>
      <c r="CA48" s="88">
        <f t="shared" si="24"/>
        <v>0</v>
      </c>
      <c r="CB48" s="87"/>
      <c r="CC48" s="146" t="str">
        <f t="shared" si="39"/>
        <v/>
      </c>
      <c r="CD48" s="130"/>
      <c r="CE48" s="130"/>
      <c r="CF48" s="130"/>
      <c r="CG48" s="130"/>
      <c r="CH48" s="88">
        <f t="shared" si="25"/>
        <v>0</v>
      </c>
      <c r="CI48" s="87"/>
      <c r="CJ48" s="146" t="str">
        <f t="shared" si="40"/>
        <v/>
      </c>
      <c r="CK48" s="130"/>
      <c r="CL48" s="130"/>
      <c r="CM48" s="130"/>
      <c r="CN48" s="130"/>
      <c r="CO48" s="88">
        <f t="shared" si="26"/>
        <v>0</v>
      </c>
      <c r="CP48" s="87"/>
      <c r="CQ48" s="146" t="str">
        <f t="shared" si="41"/>
        <v/>
      </c>
      <c r="CR48" s="130"/>
      <c r="CS48" s="130"/>
      <c r="CT48" s="130"/>
      <c r="CU48" s="130"/>
      <c r="CV48" s="88">
        <f t="shared" si="27"/>
        <v>0</v>
      </c>
      <c r="CW48" s="96"/>
    </row>
    <row r="49" spans="2:101">
      <c r="B49">
        <v>43</v>
      </c>
      <c r="C49" s="87"/>
      <c r="D49" s="146" t="str">
        <f t="shared" si="29"/>
        <v/>
      </c>
      <c r="E49" s="130"/>
      <c r="F49" s="130"/>
      <c r="G49" s="130"/>
      <c r="H49" s="90"/>
      <c r="I49" s="94">
        <f t="shared" si="14"/>
        <v>0</v>
      </c>
      <c r="J49" s="87"/>
      <c r="K49" s="146" t="str">
        <f t="shared" si="30"/>
        <v/>
      </c>
      <c r="L49" s="130"/>
      <c r="M49" s="130"/>
      <c r="N49" s="130"/>
      <c r="O49" s="130"/>
      <c r="P49" s="88">
        <f t="shared" si="15"/>
        <v>0</v>
      </c>
      <c r="Q49" s="87"/>
      <c r="R49" s="146" t="str">
        <f t="shared" si="31"/>
        <v/>
      </c>
      <c r="S49" s="130"/>
      <c r="T49" s="130"/>
      <c r="U49" s="130"/>
      <c r="V49" s="130"/>
      <c r="W49" s="88">
        <f t="shared" si="16"/>
        <v>0</v>
      </c>
      <c r="X49" s="87"/>
      <c r="Y49" s="146" t="str">
        <f t="shared" si="32"/>
        <v/>
      </c>
      <c r="Z49" s="130"/>
      <c r="AA49" s="130"/>
      <c r="AB49" s="130"/>
      <c r="AC49" s="130"/>
      <c r="AD49" s="88">
        <f t="shared" si="17"/>
        <v>0</v>
      </c>
      <c r="AE49" s="87"/>
      <c r="AF49" s="146" t="str">
        <f t="shared" si="33"/>
        <v/>
      </c>
      <c r="AG49" s="130"/>
      <c r="AH49" s="130"/>
      <c r="AI49" s="130"/>
      <c r="AJ49" s="130"/>
      <c r="AK49" s="88">
        <f t="shared" si="18"/>
        <v>0</v>
      </c>
      <c r="AL49" s="87"/>
      <c r="AM49" s="146" t="str">
        <f t="shared" si="28"/>
        <v/>
      </c>
      <c r="AN49" s="130"/>
      <c r="AO49" s="130"/>
      <c r="AP49" s="130"/>
      <c r="AQ49" s="130"/>
      <c r="AR49" s="88">
        <f t="shared" si="19"/>
        <v>0</v>
      </c>
      <c r="AS49" s="87"/>
      <c r="AT49" s="146" t="str">
        <f t="shared" si="34"/>
        <v/>
      </c>
      <c r="AU49" s="130"/>
      <c r="AV49" s="130"/>
      <c r="AW49" s="130"/>
      <c r="AX49" s="130"/>
      <c r="AY49" s="88">
        <f t="shared" si="20"/>
        <v>0</v>
      </c>
      <c r="AZ49" s="87"/>
      <c r="BA49" s="146" t="str">
        <f t="shared" si="35"/>
        <v/>
      </c>
      <c r="BB49" s="130"/>
      <c r="BC49" s="130"/>
      <c r="BD49" s="130"/>
      <c r="BE49" s="130"/>
      <c r="BF49" s="88">
        <f t="shared" si="21"/>
        <v>0</v>
      </c>
      <c r="BG49" s="87"/>
      <c r="BH49" s="146" t="str">
        <f t="shared" si="36"/>
        <v/>
      </c>
      <c r="BI49" s="130"/>
      <c r="BJ49" s="130"/>
      <c r="BK49" s="130"/>
      <c r="BL49" s="130"/>
      <c r="BM49" s="88">
        <f t="shared" si="22"/>
        <v>0</v>
      </c>
      <c r="BN49" s="87"/>
      <c r="BO49" s="146" t="str">
        <f t="shared" si="37"/>
        <v/>
      </c>
      <c r="BP49" s="130"/>
      <c r="BQ49" s="130"/>
      <c r="BR49" s="130"/>
      <c r="BS49" s="130"/>
      <c r="BT49" s="88">
        <f t="shared" si="23"/>
        <v>0</v>
      </c>
      <c r="BU49" s="87"/>
      <c r="BV49" s="146" t="str">
        <f t="shared" si="38"/>
        <v/>
      </c>
      <c r="BW49" s="130"/>
      <c r="BX49" s="130"/>
      <c r="BY49" s="130"/>
      <c r="BZ49" s="130"/>
      <c r="CA49" s="88">
        <f t="shared" si="24"/>
        <v>0</v>
      </c>
      <c r="CB49" s="87"/>
      <c r="CC49" s="146" t="str">
        <f t="shared" si="39"/>
        <v/>
      </c>
      <c r="CD49" s="130"/>
      <c r="CE49" s="130"/>
      <c r="CF49" s="130"/>
      <c r="CG49" s="130"/>
      <c r="CH49" s="88">
        <f t="shared" si="25"/>
        <v>0</v>
      </c>
      <c r="CI49" s="87"/>
      <c r="CJ49" s="146" t="str">
        <f t="shared" si="40"/>
        <v/>
      </c>
      <c r="CK49" s="130"/>
      <c r="CL49" s="130"/>
      <c r="CM49" s="130"/>
      <c r="CN49" s="130"/>
      <c r="CO49" s="88">
        <f t="shared" si="26"/>
        <v>0</v>
      </c>
      <c r="CP49" s="87"/>
      <c r="CQ49" s="146" t="str">
        <f t="shared" si="41"/>
        <v/>
      </c>
      <c r="CR49" s="130"/>
      <c r="CS49" s="130"/>
      <c r="CT49" s="130"/>
      <c r="CU49" s="130"/>
      <c r="CV49" s="88">
        <f t="shared" si="27"/>
        <v>0</v>
      </c>
      <c r="CW49" s="96"/>
    </row>
    <row r="50" spans="2:101">
      <c r="B50">
        <v>44</v>
      </c>
      <c r="C50" s="87"/>
      <c r="D50" s="146" t="str">
        <f t="shared" si="29"/>
        <v/>
      </c>
      <c r="E50" s="130"/>
      <c r="F50" s="130"/>
      <c r="G50" s="130"/>
      <c r="H50" s="90"/>
      <c r="I50" s="94">
        <f t="shared" si="14"/>
        <v>0</v>
      </c>
      <c r="J50" s="87"/>
      <c r="K50" s="146" t="str">
        <f t="shared" si="30"/>
        <v/>
      </c>
      <c r="L50" s="130"/>
      <c r="M50" s="130"/>
      <c r="N50" s="130"/>
      <c r="O50" s="130"/>
      <c r="P50" s="88">
        <f t="shared" si="15"/>
        <v>0</v>
      </c>
      <c r="Q50" s="87"/>
      <c r="R50" s="146" t="str">
        <f t="shared" si="31"/>
        <v/>
      </c>
      <c r="S50" s="130"/>
      <c r="T50" s="130"/>
      <c r="U50" s="130"/>
      <c r="V50" s="130"/>
      <c r="W50" s="88">
        <f t="shared" si="16"/>
        <v>0</v>
      </c>
      <c r="X50" s="87"/>
      <c r="Y50" s="146" t="str">
        <f t="shared" si="32"/>
        <v/>
      </c>
      <c r="Z50" s="130"/>
      <c r="AA50" s="130"/>
      <c r="AB50" s="130"/>
      <c r="AC50" s="130"/>
      <c r="AD50" s="88">
        <f t="shared" si="17"/>
        <v>0</v>
      </c>
      <c r="AE50" s="87"/>
      <c r="AF50" s="146" t="str">
        <f t="shared" si="33"/>
        <v/>
      </c>
      <c r="AG50" s="130"/>
      <c r="AH50" s="130"/>
      <c r="AI50" s="130"/>
      <c r="AJ50" s="130"/>
      <c r="AK50" s="88">
        <f t="shared" si="18"/>
        <v>0</v>
      </c>
      <c r="AL50" s="87"/>
      <c r="AM50" s="146" t="str">
        <f t="shared" si="28"/>
        <v/>
      </c>
      <c r="AN50" s="130"/>
      <c r="AO50" s="130"/>
      <c r="AP50" s="130"/>
      <c r="AQ50" s="130"/>
      <c r="AR50" s="88">
        <f t="shared" si="19"/>
        <v>0</v>
      </c>
      <c r="AS50" s="87"/>
      <c r="AT50" s="146" t="str">
        <f t="shared" si="34"/>
        <v/>
      </c>
      <c r="AU50" s="130"/>
      <c r="AV50" s="130"/>
      <c r="AW50" s="130"/>
      <c r="AX50" s="130"/>
      <c r="AY50" s="88">
        <f t="shared" si="20"/>
        <v>0</v>
      </c>
      <c r="AZ50" s="87"/>
      <c r="BA50" s="146" t="str">
        <f t="shared" si="35"/>
        <v/>
      </c>
      <c r="BB50" s="130"/>
      <c r="BC50" s="130"/>
      <c r="BD50" s="130"/>
      <c r="BE50" s="130"/>
      <c r="BF50" s="88">
        <f t="shared" si="21"/>
        <v>0</v>
      </c>
      <c r="BG50" s="87"/>
      <c r="BH50" s="146" t="str">
        <f t="shared" si="36"/>
        <v/>
      </c>
      <c r="BI50" s="130"/>
      <c r="BJ50" s="130"/>
      <c r="BK50" s="130"/>
      <c r="BL50" s="130"/>
      <c r="BM50" s="88">
        <f t="shared" si="22"/>
        <v>0</v>
      </c>
      <c r="BN50" s="87"/>
      <c r="BO50" s="146" t="str">
        <f t="shared" si="37"/>
        <v/>
      </c>
      <c r="BP50" s="130"/>
      <c r="BQ50" s="130"/>
      <c r="BR50" s="130"/>
      <c r="BS50" s="130"/>
      <c r="BT50" s="88">
        <f t="shared" si="23"/>
        <v>0</v>
      </c>
      <c r="BU50" s="87"/>
      <c r="BV50" s="146" t="str">
        <f t="shared" si="38"/>
        <v/>
      </c>
      <c r="BW50" s="130"/>
      <c r="BX50" s="130"/>
      <c r="BY50" s="130"/>
      <c r="BZ50" s="130"/>
      <c r="CA50" s="88">
        <f t="shared" si="24"/>
        <v>0</v>
      </c>
      <c r="CB50" s="87"/>
      <c r="CC50" s="146" t="str">
        <f t="shared" si="39"/>
        <v/>
      </c>
      <c r="CD50" s="130"/>
      <c r="CE50" s="130"/>
      <c r="CF50" s="130"/>
      <c r="CG50" s="130"/>
      <c r="CH50" s="88">
        <f t="shared" si="25"/>
        <v>0</v>
      </c>
      <c r="CI50" s="87"/>
      <c r="CJ50" s="146" t="str">
        <f t="shared" si="40"/>
        <v/>
      </c>
      <c r="CK50" s="130"/>
      <c r="CL50" s="130"/>
      <c r="CM50" s="130"/>
      <c r="CN50" s="130"/>
      <c r="CO50" s="88">
        <f t="shared" si="26"/>
        <v>0</v>
      </c>
      <c r="CP50" s="87"/>
      <c r="CQ50" s="146" t="str">
        <f t="shared" si="41"/>
        <v/>
      </c>
      <c r="CR50" s="130"/>
      <c r="CS50" s="130"/>
      <c r="CT50" s="130"/>
      <c r="CU50" s="130"/>
      <c r="CV50" s="88">
        <f t="shared" si="27"/>
        <v>0</v>
      </c>
      <c r="CW50" s="96"/>
    </row>
    <row r="51" spans="2:101">
      <c r="B51">
        <v>45</v>
      </c>
      <c r="C51" s="87"/>
      <c r="D51" s="146" t="str">
        <f t="shared" si="29"/>
        <v/>
      </c>
      <c r="E51" s="130"/>
      <c r="F51" s="130"/>
      <c r="G51" s="130"/>
      <c r="H51" s="90"/>
      <c r="I51" s="94">
        <f t="shared" si="14"/>
        <v>0</v>
      </c>
      <c r="J51" s="87"/>
      <c r="K51" s="146" t="str">
        <f t="shared" si="30"/>
        <v/>
      </c>
      <c r="L51" s="130"/>
      <c r="M51" s="130"/>
      <c r="N51" s="130"/>
      <c r="O51" s="130"/>
      <c r="P51" s="88">
        <f t="shared" si="15"/>
        <v>0</v>
      </c>
      <c r="Q51" s="87"/>
      <c r="R51" s="146" t="str">
        <f t="shared" si="31"/>
        <v/>
      </c>
      <c r="S51" s="130"/>
      <c r="T51" s="130"/>
      <c r="U51" s="130"/>
      <c r="V51" s="130"/>
      <c r="W51" s="88">
        <f t="shared" si="16"/>
        <v>0</v>
      </c>
      <c r="X51" s="87"/>
      <c r="Y51" s="146" t="str">
        <f t="shared" si="32"/>
        <v/>
      </c>
      <c r="Z51" s="130"/>
      <c r="AA51" s="130"/>
      <c r="AB51" s="130"/>
      <c r="AC51" s="130"/>
      <c r="AD51" s="88">
        <f t="shared" si="17"/>
        <v>0</v>
      </c>
      <c r="AE51" s="87"/>
      <c r="AF51" s="146" t="str">
        <f t="shared" si="33"/>
        <v/>
      </c>
      <c r="AG51" s="130"/>
      <c r="AH51" s="130"/>
      <c r="AI51" s="130"/>
      <c r="AJ51" s="130"/>
      <c r="AK51" s="88">
        <f t="shared" si="18"/>
        <v>0</v>
      </c>
      <c r="AL51" s="87"/>
      <c r="AM51" s="146" t="str">
        <f t="shared" si="28"/>
        <v/>
      </c>
      <c r="AN51" s="130"/>
      <c r="AO51" s="130"/>
      <c r="AP51" s="130"/>
      <c r="AQ51" s="130"/>
      <c r="AR51" s="88">
        <f t="shared" si="19"/>
        <v>0</v>
      </c>
      <c r="AS51" s="87"/>
      <c r="AT51" s="146" t="str">
        <f t="shared" si="34"/>
        <v/>
      </c>
      <c r="AU51" s="130"/>
      <c r="AV51" s="130"/>
      <c r="AW51" s="130"/>
      <c r="AX51" s="130"/>
      <c r="AY51" s="88">
        <f t="shared" si="20"/>
        <v>0</v>
      </c>
      <c r="AZ51" s="87"/>
      <c r="BA51" s="146" t="str">
        <f t="shared" si="35"/>
        <v/>
      </c>
      <c r="BB51" s="130"/>
      <c r="BC51" s="130"/>
      <c r="BD51" s="130"/>
      <c r="BE51" s="130"/>
      <c r="BF51" s="88">
        <f t="shared" si="21"/>
        <v>0</v>
      </c>
      <c r="BG51" s="87"/>
      <c r="BH51" s="146" t="str">
        <f t="shared" si="36"/>
        <v/>
      </c>
      <c r="BI51" s="130"/>
      <c r="BJ51" s="130"/>
      <c r="BK51" s="130"/>
      <c r="BL51" s="130"/>
      <c r="BM51" s="88">
        <f t="shared" si="22"/>
        <v>0</v>
      </c>
      <c r="BN51" s="87"/>
      <c r="BO51" s="146" t="str">
        <f t="shared" si="37"/>
        <v/>
      </c>
      <c r="BP51" s="130"/>
      <c r="BQ51" s="130"/>
      <c r="BR51" s="130"/>
      <c r="BS51" s="130"/>
      <c r="BT51" s="88">
        <f t="shared" si="23"/>
        <v>0</v>
      </c>
      <c r="BU51" s="87"/>
      <c r="BV51" s="146" t="str">
        <f t="shared" si="38"/>
        <v/>
      </c>
      <c r="BW51" s="130"/>
      <c r="BX51" s="130"/>
      <c r="BY51" s="130"/>
      <c r="BZ51" s="130"/>
      <c r="CA51" s="88">
        <f t="shared" si="24"/>
        <v>0</v>
      </c>
      <c r="CB51" s="87"/>
      <c r="CC51" s="146" t="str">
        <f t="shared" si="39"/>
        <v/>
      </c>
      <c r="CD51" s="130"/>
      <c r="CE51" s="130"/>
      <c r="CF51" s="130"/>
      <c r="CG51" s="130"/>
      <c r="CH51" s="88">
        <f t="shared" si="25"/>
        <v>0</v>
      </c>
      <c r="CI51" s="87"/>
      <c r="CJ51" s="146" t="str">
        <f t="shared" si="40"/>
        <v/>
      </c>
      <c r="CK51" s="130"/>
      <c r="CL51" s="130"/>
      <c r="CM51" s="130"/>
      <c r="CN51" s="130"/>
      <c r="CO51" s="88">
        <f t="shared" si="26"/>
        <v>0</v>
      </c>
      <c r="CP51" s="87"/>
      <c r="CQ51" s="146" t="str">
        <f t="shared" si="41"/>
        <v/>
      </c>
      <c r="CR51" s="130"/>
      <c r="CS51" s="130"/>
      <c r="CT51" s="130"/>
      <c r="CU51" s="130"/>
      <c r="CV51" s="88">
        <f t="shared" si="27"/>
        <v>0</v>
      </c>
      <c r="CW51" s="96"/>
    </row>
    <row r="52" spans="2:101">
      <c r="B52">
        <v>46</v>
      </c>
      <c r="C52" s="87"/>
      <c r="D52" s="146" t="str">
        <f t="shared" si="29"/>
        <v/>
      </c>
      <c r="E52" s="130"/>
      <c r="F52" s="130"/>
      <c r="G52" s="130"/>
      <c r="H52" s="90"/>
      <c r="I52" s="94">
        <f t="shared" si="14"/>
        <v>0</v>
      </c>
      <c r="J52" s="87"/>
      <c r="K52" s="146" t="str">
        <f t="shared" si="30"/>
        <v/>
      </c>
      <c r="L52" s="130"/>
      <c r="M52" s="130"/>
      <c r="N52" s="130"/>
      <c r="O52" s="130"/>
      <c r="P52" s="88">
        <f t="shared" si="15"/>
        <v>0</v>
      </c>
      <c r="Q52" s="87"/>
      <c r="R52" s="146" t="str">
        <f t="shared" si="31"/>
        <v/>
      </c>
      <c r="S52" s="130"/>
      <c r="T52" s="130"/>
      <c r="U52" s="130"/>
      <c r="V52" s="130"/>
      <c r="W52" s="88">
        <f t="shared" si="16"/>
        <v>0</v>
      </c>
      <c r="X52" s="87"/>
      <c r="Y52" s="146" t="str">
        <f t="shared" si="32"/>
        <v/>
      </c>
      <c r="Z52" s="130"/>
      <c r="AA52" s="130"/>
      <c r="AB52" s="130"/>
      <c r="AC52" s="130"/>
      <c r="AD52" s="88">
        <f t="shared" si="17"/>
        <v>0</v>
      </c>
      <c r="AE52" s="87"/>
      <c r="AF52" s="146" t="str">
        <f t="shared" si="33"/>
        <v/>
      </c>
      <c r="AG52" s="130"/>
      <c r="AH52" s="130"/>
      <c r="AI52" s="130"/>
      <c r="AJ52" s="130"/>
      <c r="AK52" s="88">
        <f t="shared" si="18"/>
        <v>0</v>
      </c>
      <c r="AL52" s="87"/>
      <c r="AM52" s="146" t="str">
        <f t="shared" si="28"/>
        <v/>
      </c>
      <c r="AN52" s="130"/>
      <c r="AO52" s="130"/>
      <c r="AP52" s="130"/>
      <c r="AQ52" s="130"/>
      <c r="AR52" s="88">
        <f t="shared" si="19"/>
        <v>0</v>
      </c>
      <c r="AS52" s="87"/>
      <c r="AT52" s="146" t="str">
        <f t="shared" si="34"/>
        <v/>
      </c>
      <c r="AU52" s="130"/>
      <c r="AV52" s="130"/>
      <c r="AW52" s="130"/>
      <c r="AX52" s="130"/>
      <c r="AY52" s="88">
        <f t="shared" si="20"/>
        <v>0</v>
      </c>
      <c r="AZ52" s="87"/>
      <c r="BA52" s="146" t="str">
        <f t="shared" si="35"/>
        <v/>
      </c>
      <c r="BB52" s="130"/>
      <c r="BC52" s="130"/>
      <c r="BD52" s="130"/>
      <c r="BE52" s="130"/>
      <c r="BF52" s="88">
        <f t="shared" si="21"/>
        <v>0</v>
      </c>
      <c r="BG52" s="87"/>
      <c r="BH52" s="146" t="str">
        <f t="shared" si="36"/>
        <v/>
      </c>
      <c r="BI52" s="130"/>
      <c r="BJ52" s="130"/>
      <c r="BK52" s="130"/>
      <c r="BL52" s="130"/>
      <c r="BM52" s="88">
        <f t="shared" si="22"/>
        <v>0</v>
      </c>
      <c r="BN52" s="87"/>
      <c r="BO52" s="146" t="str">
        <f t="shared" si="37"/>
        <v/>
      </c>
      <c r="BP52" s="130"/>
      <c r="BQ52" s="130"/>
      <c r="BR52" s="130"/>
      <c r="BS52" s="130"/>
      <c r="BT52" s="88">
        <f t="shared" si="23"/>
        <v>0</v>
      </c>
      <c r="BU52" s="87"/>
      <c r="BV52" s="146" t="str">
        <f t="shared" si="38"/>
        <v/>
      </c>
      <c r="BW52" s="130"/>
      <c r="BX52" s="130"/>
      <c r="BY52" s="130"/>
      <c r="BZ52" s="130"/>
      <c r="CA52" s="88">
        <f t="shared" si="24"/>
        <v>0</v>
      </c>
      <c r="CB52" s="87"/>
      <c r="CC52" s="146" t="str">
        <f t="shared" si="39"/>
        <v/>
      </c>
      <c r="CD52" s="130"/>
      <c r="CE52" s="130"/>
      <c r="CF52" s="130"/>
      <c r="CG52" s="130"/>
      <c r="CH52" s="88">
        <f t="shared" si="25"/>
        <v>0</v>
      </c>
      <c r="CI52" s="87"/>
      <c r="CJ52" s="146" t="str">
        <f t="shared" si="40"/>
        <v/>
      </c>
      <c r="CK52" s="130"/>
      <c r="CL52" s="130"/>
      <c r="CM52" s="130"/>
      <c r="CN52" s="130"/>
      <c r="CO52" s="88">
        <f t="shared" si="26"/>
        <v>0</v>
      </c>
      <c r="CP52" s="87"/>
      <c r="CQ52" s="146" t="str">
        <f t="shared" si="41"/>
        <v/>
      </c>
      <c r="CR52" s="130"/>
      <c r="CS52" s="130"/>
      <c r="CT52" s="130"/>
      <c r="CU52" s="130"/>
      <c r="CV52" s="88">
        <f t="shared" si="27"/>
        <v>0</v>
      </c>
      <c r="CW52" s="96"/>
    </row>
    <row r="53" spans="2:101">
      <c r="B53">
        <v>47</v>
      </c>
      <c r="C53" s="87"/>
      <c r="D53" s="146" t="str">
        <f t="shared" si="29"/>
        <v/>
      </c>
      <c r="E53" s="130"/>
      <c r="F53" s="130"/>
      <c r="G53" s="130"/>
      <c r="H53" s="90"/>
      <c r="I53" s="94">
        <f t="shared" si="14"/>
        <v>0</v>
      </c>
      <c r="J53" s="87"/>
      <c r="K53" s="146" t="str">
        <f t="shared" si="30"/>
        <v/>
      </c>
      <c r="L53" s="130"/>
      <c r="M53" s="130"/>
      <c r="N53" s="130"/>
      <c r="O53" s="130"/>
      <c r="P53" s="88">
        <f t="shared" si="15"/>
        <v>0</v>
      </c>
      <c r="Q53" s="87"/>
      <c r="R53" s="146" t="str">
        <f t="shared" si="31"/>
        <v/>
      </c>
      <c r="S53" s="130"/>
      <c r="T53" s="130"/>
      <c r="U53" s="130"/>
      <c r="V53" s="130"/>
      <c r="W53" s="88">
        <f t="shared" si="16"/>
        <v>0</v>
      </c>
      <c r="X53" s="87"/>
      <c r="Y53" s="146" t="str">
        <f t="shared" si="32"/>
        <v/>
      </c>
      <c r="Z53" s="130"/>
      <c r="AA53" s="130"/>
      <c r="AB53" s="130"/>
      <c r="AC53" s="130"/>
      <c r="AD53" s="88">
        <f t="shared" si="17"/>
        <v>0</v>
      </c>
      <c r="AE53" s="87"/>
      <c r="AF53" s="146" t="str">
        <f t="shared" si="33"/>
        <v/>
      </c>
      <c r="AG53" s="130"/>
      <c r="AH53" s="130"/>
      <c r="AI53" s="130"/>
      <c r="AJ53" s="130"/>
      <c r="AK53" s="88">
        <f t="shared" si="18"/>
        <v>0</v>
      </c>
      <c r="AL53" s="87"/>
      <c r="AM53" s="146" t="str">
        <f t="shared" si="28"/>
        <v/>
      </c>
      <c r="AN53" s="130"/>
      <c r="AO53" s="130"/>
      <c r="AP53" s="130"/>
      <c r="AQ53" s="130"/>
      <c r="AR53" s="88">
        <f t="shared" si="19"/>
        <v>0</v>
      </c>
      <c r="AS53" s="87"/>
      <c r="AT53" s="146" t="str">
        <f t="shared" si="34"/>
        <v/>
      </c>
      <c r="AU53" s="130"/>
      <c r="AV53" s="130"/>
      <c r="AW53" s="130"/>
      <c r="AX53" s="130"/>
      <c r="AY53" s="88">
        <f t="shared" si="20"/>
        <v>0</v>
      </c>
      <c r="AZ53" s="87"/>
      <c r="BA53" s="146" t="str">
        <f t="shared" si="35"/>
        <v/>
      </c>
      <c r="BB53" s="130"/>
      <c r="BC53" s="130"/>
      <c r="BD53" s="130"/>
      <c r="BE53" s="130"/>
      <c r="BF53" s="88">
        <f t="shared" si="21"/>
        <v>0</v>
      </c>
      <c r="BG53" s="87"/>
      <c r="BH53" s="146" t="str">
        <f t="shared" si="36"/>
        <v/>
      </c>
      <c r="BI53" s="130"/>
      <c r="BJ53" s="130"/>
      <c r="BK53" s="130"/>
      <c r="BL53" s="130"/>
      <c r="BM53" s="88">
        <f t="shared" si="22"/>
        <v>0</v>
      </c>
      <c r="BN53" s="87"/>
      <c r="BO53" s="146" t="str">
        <f t="shared" si="37"/>
        <v/>
      </c>
      <c r="BP53" s="130"/>
      <c r="BQ53" s="130"/>
      <c r="BR53" s="130"/>
      <c r="BS53" s="130"/>
      <c r="BT53" s="88">
        <f t="shared" si="23"/>
        <v>0</v>
      </c>
      <c r="BU53" s="87"/>
      <c r="BV53" s="146" t="str">
        <f t="shared" si="38"/>
        <v/>
      </c>
      <c r="BW53" s="130"/>
      <c r="BX53" s="130"/>
      <c r="BY53" s="130"/>
      <c r="BZ53" s="130"/>
      <c r="CA53" s="88">
        <f t="shared" si="24"/>
        <v>0</v>
      </c>
      <c r="CB53" s="87"/>
      <c r="CC53" s="146" t="str">
        <f t="shared" si="39"/>
        <v/>
      </c>
      <c r="CD53" s="130"/>
      <c r="CE53" s="130"/>
      <c r="CF53" s="130"/>
      <c r="CG53" s="130"/>
      <c r="CH53" s="88">
        <f t="shared" si="25"/>
        <v>0</v>
      </c>
      <c r="CI53" s="87"/>
      <c r="CJ53" s="146" t="str">
        <f t="shared" si="40"/>
        <v/>
      </c>
      <c r="CK53" s="130"/>
      <c r="CL53" s="130"/>
      <c r="CM53" s="130"/>
      <c r="CN53" s="130"/>
      <c r="CO53" s="88">
        <f t="shared" si="26"/>
        <v>0</v>
      </c>
      <c r="CP53" s="87"/>
      <c r="CQ53" s="146" t="str">
        <f t="shared" si="41"/>
        <v/>
      </c>
      <c r="CR53" s="130"/>
      <c r="CS53" s="130"/>
      <c r="CT53" s="130"/>
      <c r="CU53" s="130"/>
      <c r="CV53" s="88">
        <f t="shared" si="27"/>
        <v>0</v>
      </c>
      <c r="CW53" s="96"/>
    </row>
    <row r="54" spans="2:101">
      <c r="B54">
        <v>48</v>
      </c>
      <c r="C54" s="87"/>
      <c r="D54" s="146" t="str">
        <f t="shared" si="29"/>
        <v/>
      </c>
      <c r="E54" s="130"/>
      <c r="F54" s="130"/>
      <c r="G54" s="130"/>
      <c r="H54" s="90"/>
      <c r="I54" s="94">
        <f t="shared" si="14"/>
        <v>0</v>
      </c>
      <c r="J54" s="87"/>
      <c r="K54" s="146" t="str">
        <f t="shared" si="30"/>
        <v/>
      </c>
      <c r="L54" s="130"/>
      <c r="M54" s="130"/>
      <c r="N54" s="130"/>
      <c r="O54" s="130"/>
      <c r="P54" s="88">
        <f t="shared" si="15"/>
        <v>0</v>
      </c>
      <c r="Q54" s="87"/>
      <c r="R54" s="146" t="str">
        <f t="shared" si="31"/>
        <v/>
      </c>
      <c r="S54" s="130"/>
      <c r="T54" s="130"/>
      <c r="U54" s="130"/>
      <c r="V54" s="130"/>
      <c r="W54" s="88">
        <f t="shared" si="16"/>
        <v>0</v>
      </c>
      <c r="X54" s="87"/>
      <c r="Y54" s="146" t="str">
        <f t="shared" si="32"/>
        <v/>
      </c>
      <c r="Z54" s="130"/>
      <c r="AA54" s="130"/>
      <c r="AB54" s="130"/>
      <c r="AC54" s="130"/>
      <c r="AD54" s="88">
        <f t="shared" si="17"/>
        <v>0</v>
      </c>
      <c r="AE54" s="87"/>
      <c r="AF54" s="146" t="str">
        <f t="shared" si="33"/>
        <v/>
      </c>
      <c r="AG54" s="130"/>
      <c r="AH54" s="130"/>
      <c r="AI54" s="130"/>
      <c r="AJ54" s="130"/>
      <c r="AK54" s="88">
        <f t="shared" si="18"/>
        <v>0</v>
      </c>
      <c r="AL54" s="87"/>
      <c r="AM54" s="146" t="str">
        <f t="shared" si="28"/>
        <v/>
      </c>
      <c r="AN54" s="130"/>
      <c r="AO54" s="130"/>
      <c r="AP54" s="130"/>
      <c r="AQ54" s="130"/>
      <c r="AR54" s="88">
        <f t="shared" si="19"/>
        <v>0</v>
      </c>
      <c r="AS54" s="87"/>
      <c r="AT54" s="146" t="str">
        <f t="shared" si="34"/>
        <v/>
      </c>
      <c r="AU54" s="130"/>
      <c r="AV54" s="130"/>
      <c r="AW54" s="130"/>
      <c r="AX54" s="130"/>
      <c r="AY54" s="88">
        <f t="shared" si="20"/>
        <v>0</v>
      </c>
      <c r="AZ54" s="87"/>
      <c r="BA54" s="146" t="str">
        <f t="shared" si="35"/>
        <v/>
      </c>
      <c r="BB54" s="130"/>
      <c r="BC54" s="130"/>
      <c r="BD54" s="130"/>
      <c r="BE54" s="130"/>
      <c r="BF54" s="88">
        <f t="shared" si="21"/>
        <v>0</v>
      </c>
      <c r="BG54" s="87"/>
      <c r="BH54" s="146" t="str">
        <f t="shared" si="36"/>
        <v/>
      </c>
      <c r="BI54" s="130"/>
      <c r="BJ54" s="130"/>
      <c r="BK54" s="130"/>
      <c r="BL54" s="130"/>
      <c r="BM54" s="88">
        <f t="shared" si="22"/>
        <v>0</v>
      </c>
      <c r="BN54" s="87"/>
      <c r="BO54" s="146" t="str">
        <f t="shared" si="37"/>
        <v/>
      </c>
      <c r="BP54" s="130"/>
      <c r="BQ54" s="130"/>
      <c r="BR54" s="130"/>
      <c r="BS54" s="130"/>
      <c r="BT54" s="88">
        <f t="shared" si="23"/>
        <v>0</v>
      </c>
      <c r="BU54" s="87"/>
      <c r="BV54" s="146" t="str">
        <f t="shared" si="38"/>
        <v/>
      </c>
      <c r="BW54" s="130"/>
      <c r="BX54" s="130"/>
      <c r="BY54" s="130"/>
      <c r="BZ54" s="130"/>
      <c r="CA54" s="88">
        <f t="shared" si="24"/>
        <v>0</v>
      </c>
      <c r="CB54" s="87"/>
      <c r="CC54" s="146" t="str">
        <f t="shared" si="39"/>
        <v/>
      </c>
      <c r="CD54" s="130"/>
      <c r="CE54" s="130"/>
      <c r="CF54" s="130"/>
      <c r="CG54" s="130"/>
      <c r="CH54" s="88">
        <f t="shared" si="25"/>
        <v>0</v>
      </c>
      <c r="CI54" s="87"/>
      <c r="CJ54" s="146" t="str">
        <f t="shared" si="40"/>
        <v/>
      </c>
      <c r="CK54" s="130"/>
      <c r="CL54" s="130"/>
      <c r="CM54" s="130"/>
      <c r="CN54" s="130"/>
      <c r="CO54" s="88">
        <f t="shared" si="26"/>
        <v>0</v>
      </c>
      <c r="CP54" s="87"/>
      <c r="CQ54" s="146" t="str">
        <f t="shared" si="41"/>
        <v/>
      </c>
      <c r="CR54" s="130"/>
      <c r="CS54" s="130"/>
      <c r="CT54" s="130"/>
      <c r="CU54" s="130"/>
      <c r="CV54" s="88">
        <f t="shared" si="27"/>
        <v>0</v>
      </c>
      <c r="CW54" s="96"/>
    </row>
    <row r="55" spans="2:101">
      <c r="B55">
        <v>49</v>
      </c>
      <c r="C55" s="87"/>
      <c r="D55" s="146" t="str">
        <f t="shared" si="29"/>
        <v/>
      </c>
      <c r="E55" s="130"/>
      <c r="F55" s="130"/>
      <c r="G55" s="130"/>
      <c r="H55" s="90"/>
      <c r="I55" s="94">
        <f t="shared" si="14"/>
        <v>0</v>
      </c>
      <c r="J55" s="87"/>
      <c r="K55" s="146" t="str">
        <f t="shared" si="30"/>
        <v/>
      </c>
      <c r="L55" s="130"/>
      <c r="M55" s="130"/>
      <c r="N55" s="130"/>
      <c r="O55" s="130"/>
      <c r="P55" s="88">
        <f t="shared" si="15"/>
        <v>0</v>
      </c>
      <c r="Q55" s="87"/>
      <c r="R55" s="146" t="str">
        <f t="shared" si="31"/>
        <v/>
      </c>
      <c r="S55" s="130"/>
      <c r="T55" s="130"/>
      <c r="U55" s="130"/>
      <c r="V55" s="130"/>
      <c r="W55" s="88">
        <f t="shared" si="16"/>
        <v>0</v>
      </c>
      <c r="X55" s="87"/>
      <c r="Y55" s="146" t="str">
        <f t="shared" si="32"/>
        <v/>
      </c>
      <c r="Z55" s="130"/>
      <c r="AA55" s="130"/>
      <c r="AB55" s="130"/>
      <c r="AC55" s="130"/>
      <c r="AD55" s="88">
        <f t="shared" si="17"/>
        <v>0</v>
      </c>
      <c r="AE55" s="87"/>
      <c r="AF55" s="146" t="str">
        <f t="shared" si="33"/>
        <v/>
      </c>
      <c r="AG55" s="130"/>
      <c r="AH55" s="130"/>
      <c r="AI55" s="130"/>
      <c r="AJ55" s="130"/>
      <c r="AK55" s="88">
        <f t="shared" si="18"/>
        <v>0</v>
      </c>
      <c r="AL55" s="87"/>
      <c r="AM55" s="146" t="str">
        <f t="shared" si="28"/>
        <v/>
      </c>
      <c r="AN55" s="130"/>
      <c r="AO55" s="130"/>
      <c r="AP55" s="130"/>
      <c r="AQ55" s="130"/>
      <c r="AR55" s="88">
        <f t="shared" si="19"/>
        <v>0</v>
      </c>
      <c r="AS55" s="87"/>
      <c r="AT55" s="146" t="str">
        <f t="shared" si="34"/>
        <v/>
      </c>
      <c r="AU55" s="130"/>
      <c r="AV55" s="130"/>
      <c r="AW55" s="130"/>
      <c r="AX55" s="130"/>
      <c r="AY55" s="88">
        <f t="shared" si="20"/>
        <v>0</v>
      </c>
      <c r="AZ55" s="87"/>
      <c r="BA55" s="146" t="str">
        <f t="shared" si="35"/>
        <v/>
      </c>
      <c r="BB55" s="130"/>
      <c r="BC55" s="130"/>
      <c r="BD55" s="130"/>
      <c r="BE55" s="130"/>
      <c r="BF55" s="88">
        <f t="shared" si="21"/>
        <v>0</v>
      </c>
      <c r="BG55" s="87"/>
      <c r="BH55" s="146" t="str">
        <f t="shared" si="36"/>
        <v/>
      </c>
      <c r="BI55" s="130"/>
      <c r="BJ55" s="130"/>
      <c r="BK55" s="130"/>
      <c r="BL55" s="130"/>
      <c r="BM55" s="88">
        <f t="shared" si="22"/>
        <v>0</v>
      </c>
      <c r="BN55" s="87"/>
      <c r="BO55" s="146" t="str">
        <f t="shared" si="37"/>
        <v/>
      </c>
      <c r="BP55" s="130"/>
      <c r="BQ55" s="130"/>
      <c r="BR55" s="130"/>
      <c r="BS55" s="130"/>
      <c r="BT55" s="88">
        <f t="shared" si="23"/>
        <v>0</v>
      </c>
      <c r="BU55" s="87"/>
      <c r="BV55" s="146" t="str">
        <f t="shared" si="38"/>
        <v/>
      </c>
      <c r="BW55" s="130"/>
      <c r="BX55" s="130"/>
      <c r="BY55" s="130"/>
      <c r="BZ55" s="130"/>
      <c r="CA55" s="88">
        <f t="shared" si="24"/>
        <v>0</v>
      </c>
      <c r="CB55" s="87"/>
      <c r="CC55" s="146" t="str">
        <f t="shared" si="39"/>
        <v/>
      </c>
      <c r="CD55" s="130"/>
      <c r="CE55" s="130"/>
      <c r="CF55" s="130"/>
      <c r="CG55" s="130"/>
      <c r="CH55" s="88">
        <f t="shared" si="25"/>
        <v>0</v>
      </c>
      <c r="CI55" s="87"/>
      <c r="CJ55" s="146" t="str">
        <f t="shared" si="40"/>
        <v/>
      </c>
      <c r="CK55" s="130"/>
      <c r="CL55" s="130"/>
      <c r="CM55" s="130"/>
      <c r="CN55" s="130"/>
      <c r="CO55" s="88">
        <f t="shared" si="26"/>
        <v>0</v>
      </c>
      <c r="CP55" s="87"/>
      <c r="CQ55" s="146" t="str">
        <f t="shared" si="41"/>
        <v/>
      </c>
      <c r="CR55" s="130"/>
      <c r="CS55" s="130"/>
      <c r="CT55" s="130"/>
      <c r="CU55" s="130"/>
      <c r="CV55" s="88">
        <f t="shared" si="27"/>
        <v>0</v>
      </c>
      <c r="CW55" s="96"/>
    </row>
    <row r="56" spans="2:101">
      <c r="B56">
        <v>50</v>
      </c>
      <c r="C56" s="87"/>
      <c r="D56" s="146" t="str">
        <f t="shared" si="29"/>
        <v/>
      </c>
      <c r="E56" s="130"/>
      <c r="F56" s="130"/>
      <c r="G56" s="130"/>
      <c r="H56" s="90"/>
      <c r="I56" s="94">
        <f t="shared" si="14"/>
        <v>0</v>
      </c>
      <c r="J56" s="87"/>
      <c r="K56" s="146" t="str">
        <f t="shared" si="30"/>
        <v/>
      </c>
      <c r="L56" s="130"/>
      <c r="M56" s="130"/>
      <c r="N56" s="130"/>
      <c r="O56" s="130"/>
      <c r="P56" s="88">
        <f t="shared" si="15"/>
        <v>0</v>
      </c>
      <c r="Q56" s="87"/>
      <c r="R56" s="146" t="str">
        <f t="shared" si="31"/>
        <v/>
      </c>
      <c r="S56" s="130"/>
      <c r="T56" s="130"/>
      <c r="U56" s="130"/>
      <c r="V56" s="130"/>
      <c r="W56" s="88">
        <f t="shared" si="16"/>
        <v>0</v>
      </c>
      <c r="X56" s="87"/>
      <c r="Y56" s="146" t="str">
        <f t="shared" si="32"/>
        <v/>
      </c>
      <c r="Z56" s="130"/>
      <c r="AA56" s="130"/>
      <c r="AB56" s="130"/>
      <c r="AC56" s="130"/>
      <c r="AD56" s="88">
        <f t="shared" si="17"/>
        <v>0</v>
      </c>
      <c r="AE56" s="87"/>
      <c r="AF56" s="146" t="str">
        <f t="shared" si="33"/>
        <v/>
      </c>
      <c r="AG56" s="130"/>
      <c r="AH56" s="130"/>
      <c r="AI56" s="130"/>
      <c r="AJ56" s="130"/>
      <c r="AK56" s="88">
        <f t="shared" si="18"/>
        <v>0</v>
      </c>
      <c r="AL56" s="87"/>
      <c r="AM56" s="146" t="str">
        <f t="shared" si="28"/>
        <v/>
      </c>
      <c r="AN56" s="130"/>
      <c r="AO56" s="130"/>
      <c r="AP56" s="130"/>
      <c r="AQ56" s="130"/>
      <c r="AR56" s="88">
        <f t="shared" si="19"/>
        <v>0</v>
      </c>
      <c r="AS56" s="87"/>
      <c r="AT56" s="146" t="str">
        <f t="shared" si="34"/>
        <v/>
      </c>
      <c r="AU56" s="130"/>
      <c r="AV56" s="130"/>
      <c r="AW56" s="130"/>
      <c r="AX56" s="130"/>
      <c r="AY56" s="88">
        <f t="shared" si="20"/>
        <v>0</v>
      </c>
      <c r="AZ56" s="87"/>
      <c r="BA56" s="146" t="str">
        <f t="shared" si="35"/>
        <v/>
      </c>
      <c r="BB56" s="130"/>
      <c r="BC56" s="130"/>
      <c r="BD56" s="130"/>
      <c r="BE56" s="130"/>
      <c r="BF56" s="88">
        <f t="shared" si="21"/>
        <v>0</v>
      </c>
      <c r="BG56" s="87"/>
      <c r="BH56" s="146" t="str">
        <f t="shared" si="36"/>
        <v/>
      </c>
      <c r="BI56" s="130"/>
      <c r="BJ56" s="130"/>
      <c r="BK56" s="130"/>
      <c r="BL56" s="130"/>
      <c r="BM56" s="88">
        <f t="shared" si="22"/>
        <v>0</v>
      </c>
      <c r="BN56" s="87"/>
      <c r="BO56" s="146" t="str">
        <f t="shared" si="37"/>
        <v/>
      </c>
      <c r="BP56" s="130"/>
      <c r="BQ56" s="130"/>
      <c r="BR56" s="130"/>
      <c r="BS56" s="130"/>
      <c r="BT56" s="88">
        <f t="shared" si="23"/>
        <v>0</v>
      </c>
      <c r="BU56" s="87"/>
      <c r="BV56" s="146" t="str">
        <f t="shared" si="38"/>
        <v/>
      </c>
      <c r="BW56" s="130"/>
      <c r="BX56" s="130"/>
      <c r="BY56" s="130"/>
      <c r="BZ56" s="130"/>
      <c r="CA56" s="88">
        <f t="shared" si="24"/>
        <v>0</v>
      </c>
      <c r="CB56" s="87"/>
      <c r="CC56" s="146" t="str">
        <f t="shared" si="39"/>
        <v/>
      </c>
      <c r="CD56" s="130"/>
      <c r="CE56" s="130"/>
      <c r="CF56" s="130"/>
      <c r="CG56" s="130"/>
      <c r="CH56" s="88">
        <f t="shared" si="25"/>
        <v>0</v>
      </c>
      <c r="CI56" s="87"/>
      <c r="CJ56" s="146" t="str">
        <f t="shared" si="40"/>
        <v/>
      </c>
      <c r="CK56" s="130"/>
      <c r="CL56" s="130"/>
      <c r="CM56" s="130"/>
      <c r="CN56" s="130"/>
      <c r="CO56" s="88">
        <f t="shared" si="26"/>
        <v>0</v>
      </c>
      <c r="CP56" s="87"/>
      <c r="CQ56" s="146" t="str">
        <f t="shared" si="41"/>
        <v/>
      </c>
      <c r="CR56" s="130"/>
      <c r="CS56" s="130"/>
      <c r="CT56" s="130"/>
      <c r="CU56" s="130"/>
      <c r="CV56" s="88">
        <f t="shared" si="27"/>
        <v>0</v>
      </c>
      <c r="CW56" s="96"/>
    </row>
    <row r="57" spans="2:101">
      <c r="B57">
        <v>51</v>
      </c>
      <c r="C57" s="87"/>
      <c r="D57" s="146" t="str">
        <f t="shared" si="29"/>
        <v/>
      </c>
      <c r="E57" s="130"/>
      <c r="F57" s="130"/>
      <c r="G57" s="130"/>
      <c r="H57" s="90"/>
      <c r="I57" s="94">
        <f t="shared" si="14"/>
        <v>0</v>
      </c>
      <c r="J57" s="87"/>
      <c r="K57" s="146" t="str">
        <f t="shared" si="30"/>
        <v/>
      </c>
      <c r="L57" s="130"/>
      <c r="M57" s="130"/>
      <c r="N57" s="130"/>
      <c r="O57" s="130"/>
      <c r="P57" s="88">
        <f t="shared" si="15"/>
        <v>0</v>
      </c>
      <c r="Q57" s="87"/>
      <c r="R57" s="146" t="str">
        <f t="shared" si="31"/>
        <v/>
      </c>
      <c r="S57" s="130"/>
      <c r="T57" s="130"/>
      <c r="U57" s="130"/>
      <c r="V57" s="130"/>
      <c r="W57" s="88">
        <f t="shared" si="16"/>
        <v>0</v>
      </c>
      <c r="X57" s="87"/>
      <c r="Y57" s="146" t="str">
        <f t="shared" si="32"/>
        <v/>
      </c>
      <c r="Z57" s="130"/>
      <c r="AA57" s="130"/>
      <c r="AB57" s="130"/>
      <c r="AC57" s="130"/>
      <c r="AD57" s="88">
        <f t="shared" si="17"/>
        <v>0</v>
      </c>
      <c r="AE57" s="87"/>
      <c r="AF57" s="146" t="str">
        <f t="shared" si="33"/>
        <v/>
      </c>
      <c r="AG57" s="130"/>
      <c r="AH57" s="130"/>
      <c r="AI57" s="130"/>
      <c r="AJ57" s="130"/>
      <c r="AK57" s="88">
        <f t="shared" si="18"/>
        <v>0</v>
      </c>
      <c r="AL57" s="87"/>
      <c r="AM57" s="146" t="str">
        <f t="shared" si="28"/>
        <v/>
      </c>
      <c r="AN57" s="130"/>
      <c r="AO57" s="130"/>
      <c r="AP57" s="130"/>
      <c r="AQ57" s="130"/>
      <c r="AR57" s="88">
        <f t="shared" si="19"/>
        <v>0</v>
      </c>
      <c r="AS57" s="87"/>
      <c r="AT57" s="146" t="str">
        <f t="shared" si="34"/>
        <v/>
      </c>
      <c r="AU57" s="130"/>
      <c r="AV57" s="130"/>
      <c r="AW57" s="130"/>
      <c r="AX57" s="130"/>
      <c r="AY57" s="88">
        <f t="shared" si="20"/>
        <v>0</v>
      </c>
      <c r="AZ57" s="87"/>
      <c r="BA57" s="146" t="str">
        <f t="shared" si="35"/>
        <v/>
      </c>
      <c r="BB57" s="130"/>
      <c r="BC57" s="130"/>
      <c r="BD57" s="130"/>
      <c r="BE57" s="130"/>
      <c r="BF57" s="88">
        <f t="shared" si="21"/>
        <v>0</v>
      </c>
      <c r="BG57" s="87"/>
      <c r="BH57" s="146" t="str">
        <f t="shared" si="36"/>
        <v/>
      </c>
      <c r="BI57" s="130"/>
      <c r="BJ57" s="130"/>
      <c r="BK57" s="130"/>
      <c r="BL57" s="130"/>
      <c r="BM57" s="88">
        <f t="shared" si="22"/>
        <v>0</v>
      </c>
      <c r="BN57" s="87"/>
      <c r="BO57" s="146" t="str">
        <f t="shared" si="37"/>
        <v/>
      </c>
      <c r="BP57" s="130"/>
      <c r="BQ57" s="130"/>
      <c r="BR57" s="130"/>
      <c r="BS57" s="130"/>
      <c r="BT57" s="88">
        <f t="shared" si="23"/>
        <v>0</v>
      </c>
      <c r="BU57" s="87"/>
      <c r="BV57" s="146" t="str">
        <f t="shared" si="38"/>
        <v/>
      </c>
      <c r="BW57" s="130"/>
      <c r="BX57" s="130"/>
      <c r="BY57" s="130"/>
      <c r="BZ57" s="130"/>
      <c r="CA57" s="88">
        <f t="shared" si="24"/>
        <v>0</v>
      </c>
      <c r="CB57" s="87"/>
      <c r="CC57" s="146" t="str">
        <f t="shared" si="39"/>
        <v/>
      </c>
      <c r="CD57" s="130"/>
      <c r="CE57" s="130"/>
      <c r="CF57" s="130"/>
      <c r="CG57" s="130"/>
      <c r="CH57" s="88">
        <f t="shared" si="25"/>
        <v>0</v>
      </c>
      <c r="CI57" s="87"/>
      <c r="CJ57" s="146" t="str">
        <f t="shared" si="40"/>
        <v/>
      </c>
      <c r="CK57" s="130"/>
      <c r="CL57" s="130"/>
      <c r="CM57" s="130"/>
      <c r="CN57" s="130"/>
      <c r="CO57" s="88">
        <f t="shared" si="26"/>
        <v>0</v>
      </c>
      <c r="CP57" s="87"/>
      <c r="CQ57" s="146" t="str">
        <f t="shared" si="41"/>
        <v/>
      </c>
      <c r="CR57" s="130"/>
      <c r="CS57" s="130"/>
      <c r="CT57" s="130"/>
      <c r="CU57" s="130"/>
      <c r="CV57" s="88">
        <f t="shared" si="27"/>
        <v>0</v>
      </c>
      <c r="CW57" s="96"/>
    </row>
    <row r="58" spans="2:101">
      <c r="B58">
        <v>52</v>
      </c>
      <c r="C58" s="87"/>
      <c r="D58" s="146" t="str">
        <f t="shared" si="29"/>
        <v/>
      </c>
      <c r="E58" s="130"/>
      <c r="F58" s="130"/>
      <c r="G58" s="130"/>
      <c r="H58" s="90"/>
      <c r="I58" s="94">
        <f t="shared" si="14"/>
        <v>0</v>
      </c>
      <c r="J58" s="87"/>
      <c r="K58" s="146" t="str">
        <f t="shared" si="30"/>
        <v/>
      </c>
      <c r="L58" s="130"/>
      <c r="M58" s="130"/>
      <c r="N58" s="130"/>
      <c r="O58" s="130"/>
      <c r="P58" s="88">
        <f t="shared" si="15"/>
        <v>0</v>
      </c>
      <c r="Q58" s="87"/>
      <c r="R58" s="146" t="str">
        <f t="shared" si="31"/>
        <v/>
      </c>
      <c r="S58" s="130"/>
      <c r="T58" s="130"/>
      <c r="U58" s="130"/>
      <c r="V58" s="130"/>
      <c r="W58" s="88">
        <f t="shared" si="16"/>
        <v>0</v>
      </c>
      <c r="X58" s="87"/>
      <c r="Y58" s="146" t="str">
        <f t="shared" si="32"/>
        <v/>
      </c>
      <c r="Z58" s="130"/>
      <c r="AA58" s="130"/>
      <c r="AB58" s="130"/>
      <c r="AC58" s="130"/>
      <c r="AD58" s="88">
        <f t="shared" si="17"/>
        <v>0</v>
      </c>
      <c r="AE58" s="87"/>
      <c r="AF58" s="146" t="str">
        <f t="shared" si="33"/>
        <v/>
      </c>
      <c r="AG58" s="130"/>
      <c r="AH58" s="130"/>
      <c r="AI58" s="130"/>
      <c r="AJ58" s="130"/>
      <c r="AK58" s="88">
        <f t="shared" si="18"/>
        <v>0</v>
      </c>
      <c r="AL58" s="87"/>
      <c r="AM58" s="146" t="str">
        <f t="shared" si="28"/>
        <v/>
      </c>
      <c r="AN58" s="130"/>
      <c r="AO58" s="130"/>
      <c r="AP58" s="130"/>
      <c r="AQ58" s="130"/>
      <c r="AR58" s="88">
        <f t="shared" si="19"/>
        <v>0</v>
      </c>
      <c r="AS58" s="87"/>
      <c r="AT58" s="146" t="str">
        <f t="shared" si="34"/>
        <v/>
      </c>
      <c r="AU58" s="130"/>
      <c r="AV58" s="130"/>
      <c r="AW58" s="130"/>
      <c r="AX58" s="130"/>
      <c r="AY58" s="88">
        <f t="shared" si="20"/>
        <v>0</v>
      </c>
      <c r="AZ58" s="87"/>
      <c r="BA58" s="146" t="str">
        <f t="shared" si="35"/>
        <v/>
      </c>
      <c r="BB58" s="130"/>
      <c r="BC58" s="130"/>
      <c r="BD58" s="130"/>
      <c r="BE58" s="130"/>
      <c r="BF58" s="88">
        <f t="shared" si="21"/>
        <v>0</v>
      </c>
      <c r="BG58" s="87"/>
      <c r="BH58" s="146" t="str">
        <f t="shared" si="36"/>
        <v/>
      </c>
      <c r="BI58" s="130"/>
      <c r="BJ58" s="130"/>
      <c r="BK58" s="130"/>
      <c r="BL58" s="130"/>
      <c r="BM58" s="88">
        <f t="shared" si="22"/>
        <v>0</v>
      </c>
      <c r="BN58" s="87"/>
      <c r="BO58" s="146" t="str">
        <f t="shared" si="37"/>
        <v/>
      </c>
      <c r="BP58" s="130"/>
      <c r="BQ58" s="130"/>
      <c r="BR58" s="130"/>
      <c r="BS58" s="130"/>
      <c r="BT58" s="88">
        <f t="shared" si="23"/>
        <v>0</v>
      </c>
      <c r="BU58" s="87"/>
      <c r="BV58" s="146" t="str">
        <f t="shared" si="38"/>
        <v/>
      </c>
      <c r="BW58" s="130"/>
      <c r="BX58" s="130"/>
      <c r="BY58" s="130"/>
      <c r="BZ58" s="130"/>
      <c r="CA58" s="88">
        <f t="shared" si="24"/>
        <v>0</v>
      </c>
      <c r="CB58" s="87"/>
      <c r="CC58" s="146" t="str">
        <f t="shared" si="39"/>
        <v/>
      </c>
      <c r="CD58" s="130"/>
      <c r="CE58" s="130"/>
      <c r="CF58" s="130"/>
      <c r="CG58" s="130"/>
      <c r="CH58" s="88">
        <f t="shared" si="25"/>
        <v>0</v>
      </c>
      <c r="CI58" s="87"/>
      <c r="CJ58" s="146" t="str">
        <f t="shared" si="40"/>
        <v/>
      </c>
      <c r="CK58" s="130"/>
      <c r="CL58" s="130"/>
      <c r="CM58" s="130"/>
      <c r="CN58" s="130"/>
      <c r="CO58" s="88">
        <f t="shared" si="26"/>
        <v>0</v>
      </c>
      <c r="CP58" s="87"/>
      <c r="CQ58" s="146" t="str">
        <f t="shared" si="41"/>
        <v/>
      </c>
      <c r="CR58" s="130"/>
      <c r="CS58" s="130"/>
      <c r="CT58" s="130"/>
      <c r="CU58" s="130"/>
      <c r="CV58" s="88">
        <f t="shared" si="27"/>
        <v>0</v>
      </c>
      <c r="CW58" s="96"/>
    </row>
    <row r="59" spans="2:101">
      <c r="B59">
        <v>53</v>
      </c>
      <c r="C59" s="87"/>
      <c r="D59" s="146" t="str">
        <f t="shared" si="29"/>
        <v/>
      </c>
      <c r="E59" s="130"/>
      <c r="F59" s="130"/>
      <c r="G59" s="130"/>
      <c r="H59" s="90"/>
      <c r="I59" s="94">
        <f t="shared" si="14"/>
        <v>0</v>
      </c>
      <c r="J59" s="87"/>
      <c r="K59" s="146" t="str">
        <f t="shared" si="30"/>
        <v/>
      </c>
      <c r="L59" s="130"/>
      <c r="M59" s="130"/>
      <c r="N59" s="130"/>
      <c r="O59" s="130"/>
      <c r="P59" s="88">
        <f t="shared" si="15"/>
        <v>0</v>
      </c>
      <c r="Q59" s="87"/>
      <c r="R59" s="146" t="str">
        <f t="shared" si="31"/>
        <v/>
      </c>
      <c r="S59" s="130"/>
      <c r="T59" s="130"/>
      <c r="U59" s="130"/>
      <c r="V59" s="130"/>
      <c r="W59" s="88">
        <f t="shared" si="16"/>
        <v>0</v>
      </c>
      <c r="X59" s="87"/>
      <c r="Y59" s="146" t="str">
        <f t="shared" si="32"/>
        <v/>
      </c>
      <c r="Z59" s="130"/>
      <c r="AA59" s="130"/>
      <c r="AB59" s="130"/>
      <c r="AC59" s="130"/>
      <c r="AD59" s="88">
        <f t="shared" si="17"/>
        <v>0</v>
      </c>
      <c r="AE59" s="87"/>
      <c r="AF59" s="146" t="str">
        <f t="shared" si="33"/>
        <v/>
      </c>
      <c r="AG59" s="130"/>
      <c r="AH59" s="130"/>
      <c r="AI59" s="130"/>
      <c r="AJ59" s="130"/>
      <c r="AK59" s="88">
        <f t="shared" si="18"/>
        <v>0</v>
      </c>
      <c r="AL59" s="87"/>
      <c r="AM59" s="146" t="str">
        <f t="shared" si="28"/>
        <v/>
      </c>
      <c r="AN59" s="130"/>
      <c r="AO59" s="130"/>
      <c r="AP59" s="130"/>
      <c r="AQ59" s="130"/>
      <c r="AR59" s="88">
        <f t="shared" si="19"/>
        <v>0</v>
      </c>
      <c r="AS59" s="87"/>
      <c r="AT59" s="146" t="str">
        <f t="shared" si="34"/>
        <v/>
      </c>
      <c r="AU59" s="130"/>
      <c r="AV59" s="130"/>
      <c r="AW59" s="130"/>
      <c r="AX59" s="130"/>
      <c r="AY59" s="88">
        <f t="shared" si="20"/>
        <v>0</v>
      </c>
      <c r="AZ59" s="87"/>
      <c r="BA59" s="146" t="str">
        <f t="shared" si="35"/>
        <v/>
      </c>
      <c r="BB59" s="130"/>
      <c r="BC59" s="130"/>
      <c r="BD59" s="130"/>
      <c r="BE59" s="130"/>
      <c r="BF59" s="88">
        <f t="shared" si="21"/>
        <v>0</v>
      </c>
      <c r="BG59" s="87"/>
      <c r="BH59" s="146" t="str">
        <f t="shared" si="36"/>
        <v/>
      </c>
      <c r="BI59" s="130"/>
      <c r="BJ59" s="130"/>
      <c r="BK59" s="130"/>
      <c r="BL59" s="130"/>
      <c r="BM59" s="88">
        <f t="shared" si="22"/>
        <v>0</v>
      </c>
      <c r="BN59" s="87"/>
      <c r="BO59" s="146" t="str">
        <f t="shared" si="37"/>
        <v/>
      </c>
      <c r="BP59" s="130"/>
      <c r="BQ59" s="130"/>
      <c r="BR59" s="130"/>
      <c r="BS59" s="130"/>
      <c r="BT59" s="88">
        <f t="shared" si="23"/>
        <v>0</v>
      </c>
      <c r="BU59" s="87"/>
      <c r="BV59" s="146" t="str">
        <f t="shared" si="38"/>
        <v/>
      </c>
      <c r="BW59" s="130"/>
      <c r="BX59" s="130"/>
      <c r="BY59" s="130"/>
      <c r="BZ59" s="130"/>
      <c r="CA59" s="88">
        <f t="shared" si="24"/>
        <v>0</v>
      </c>
      <c r="CB59" s="87"/>
      <c r="CC59" s="146" t="str">
        <f t="shared" si="39"/>
        <v/>
      </c>
      <c r="CD59" s="130"/>
      <c r="CE59" s="130"/>
      <c r="CF59" s="130"/>
      <c r="CG59" s="130"/>
      <c r="CH59" s="88">
        <f t="shared" si="25"/>
        <v>0</v>
      </c>
      <c r="CI59" s="87"/>
      <c r="CJ59" s="146" t="str">
        <f t="shared" si="40"/>
        <v/>
      </c>
      <c r="CK59" s="130"/>
      <c r="CL59" s="130"/>
      <c r="CM59" s="130"/>
      <c r="CN59" s="130"/>
      <c r="CO59" s="88">
        <f t="shared" si="26"/>
        <v>0</v>
      </c>
      <c r="CP59" s="87"/>
      <c r="CQ59" s="146" t="str">
        <f t="shared" si="41"/>
        <v/>
      </c>
      <c r="CR59" s="130"/>
      <c r="CS59" s="130"/>
      <c r="CT59" s="130"/>
      <c r="CU59" s="130"/>
      <c r="CV59" s="88">
        <f t="shared" si="27"/>
        <v>0</v>
      </c>
      <c r="CW59" s="96"/>
    </row>
    <row r="60" spans="2:101">
      <c r="B60">
        <v>54</v>
      </c>
      <c r="C60" s="87"/>
      <c r="D60" s="146" t="str">
        <f t="shared" si="29"/>
        <v/>
      </c>
      <c r="E60" s="130"/>
      <c r="F60" s="130"/>
      <c r="G60" s="130"/>
      <c r="H60" s="90"/>
      <c r="I60" s="94">
        <f t="shared" si="14"/>
        <v>0</v>
      </c>
      <c r="J60" s="87"/>
      <c r="K60" s="146" t="str">
        <f t="shared" si="30"/>
        <v/>
      </c>
      <c r="L60" s="130"/>
      <c r="M60" s="130"/>
      <c r="N60" s="130"/>
      <c r="O60" s="130"/>
      <c r="P60" s="88">
        <f t="shared" si="15"/>
        <v>0</v>
      </c>
      <c r="Q60" s="87"/>
      <c r="R60" s="146" t="str">
        <f t="shared" si="31"/>
        <v/>
      </c>
      <c r="S60" s="130"/>
      <c r="T60" s="130"/>
      <c r="U60" s="130"/>
      <c r="V60" s="130"/>
      <c r="W60" s="88">
        <f t="shared" si="16"/>
        <v>0</v>
      </c>
      <c r="X60" s="87"/>
      <c r="Y60" s="146" t="str">
        <f t="shared" si="32"/>
        <v/>
      </c>
      <c r="Z60" s="130"/>
      <c r="AA60" s="130"/>
      <c r="AB60" s="130"/>
      <c r="AC60" s="130"/>
      <c r="AD60" s="88">
        <f t="shared" si="17"/>
        <v>0</v>
      </c>
      <c r="AE60" s="87"/>
      <c r="AF60" s="146" t="str">
        <f t="shared" si="33"/>
        <v/>
      </c>
      <c r="AG60" s="130"/>
      <c r="AH60" s="130"/>
      <c r="AI60" s="130"/>
      <c r="AJ60" s="130"/>
      <c r="AK60" s="88">
        <f t="shared" si="18"/>
        <v>0</v>
      </c>
      <c r="AL60" s="87"/>
      <c r="AM60" s="146" t="str">
        <f t="shared" si="28"/>
        <v/>
      </c>
      <c r="AN60" s="130"/>
      <c r="AO60" s="130"/>
      <c r="AP60" s="130"/>
      <c r="AQ60" s="130"/>
      <c r="AR60" s="88">
        <f t="shared" si="19"/>
        <v>0</v>
      </c>
      <c r="AS60" s="87"/>
      <c r="AT60" s="146" t="str">
        <f t="shared" si="34"/>
        <v/>
      </c>
      <c r="AU60" s="130"/>
      <c r="AV60" s="130"/>
      <c r="AW60" s="130"/>
      <c r="AX60" s="130"/>
      <c r="AY60" s="88">
        <f t="shared" si="20"/>
        <v>0</v>
      </c>
      <c r="AZ60" s="87"/>
      <c r="BA60" s="146" t="str">
        <f t="shared" si="35"/>
        <v/>
      </c>
      <c r="BB60" s="130"/>
      <c r="BC60" s="130"/>
      <c r="BD60" s="130"/>
      <c r="BE60" s="130"/>
      <c r="BF60" s="88">
        <f t="shared" si="21"/>
        <v>0</v>
      </c>
      <c r="BG60" s="87"/>
      <c r="BH60" s="146" t="str">
        <f t="shared" si="36"/>
        <v/>
      </c>
      <c r="BI60" s="130"/>
      <c r="BJ60" s="130"/>
      <c r="BK60" s="130"/>
      <c r="BL60" s="130"/>
      <c r="BM60" s="88">
        <f t="shared" si="22"/>
        <v>0</v>
      </c>
      <c r="BN60" s="87"/>
      <c r="BO60" s="146" t="str">
        <f t="shared" si="37"/>
        <v/>
      </c>
      <c r="BP60" s="130"/>
      <c r="BQ60" s="130"/>
      <c r="BR60" s="130"/>
      <c r="BS60" s="130"/>
      <c r="BT60" s="88">
        <f t="shared" si="23"/>
        <v>0</v>
      </c>
      <c r="BU60" s="87"/>
      <c r="BV60" s="146" t="str">
        <f t="shared" si="38"/>
        <v/>
      </c>
      <c r="BW60" s="130"/>
      <c r="BX60" s="130"/>
      <c r="BY60" s="130"/>
      <c r="BZ60" s="130"/>
      <c r="CA60" s="88">
        <f t="shared" si="24"/>
        <v>0</v>
      </c>
      <c r="CB60" s="87"/>
      <c r="CC60" s="146" t="str">
        <f t="shared" si="39"/>
        <v/>
      </c>
      <c r="CD60" s="130"/>
      <c r="CE60" s="130"/>
      <c r="CF60" s="130"/>
      <c r="CG60" s="130"/>
      <c r="CH60" s="88">
        <f t="shared" si="25"/>
        <v>0</v>
      </c>
      <c r="CI60" s="87"/>
      <c r="CJ60" s="146" t="str">
        <f t="shared" si="40"/>
        <v/>
      </c>
      <c r="CK60" s="130"/>
      <c r="CL60" s="130"/>
      <c r="CM60" s="130"/>
      <c r="CN60" s="130"/>
      <c r="CO60" s="88">
        <f t="shared" si="26"/>
        <v>0</v>
      </c>
      <c r="CP60" s="87"/>
      <c r="CQ60" s="146" t="str">
        <f t="shared" si="41"/>
        <v/>
      </c>
      <c r="CR60" s="130"/>
      <c r="CS60" s="130"/>
      <c r="CT60" s="130"/>
      <c r="CU60" s="130"/>
      <c r="CV60" s="88">
        <f t="shared" si="27"/>
        <v>0</v>
      </c>
      <c r="CW60" s="96"/>
    </row>
    <row r="61" spans="2:101">
      <c r="B61">
        <v>55</v>
      </c>
      <c r="C61" s="87"/>
      <c r="D61" s="146" t="str">
        <f t="shared" si="29"/>
        <v/>
      </c>
      <c r="E61" s="130"/>
      <c r="F61" s="130"/>
      <c r="G61" s="130"/>
      <c r="H61" s="90"/>
      <c r="I61" s="94">
        <f t="shared" si="14"/>
        <v>0</v>
      </c>
      <c r="J61" s="87"/>
      <c r="K61" s="146" t="str">
        <f t="shared" si="30"/>
        <v/>
      </c>
      <c r="L61" s="130"/>
      <c r="M61" s="130"/>
      <c r="N61" s="130"/>
      <c r="O61" s="130"/>
      <c r="P61" s="88">
        <f t="shared" si="15"/>
        <v>0</v>
      </c>
      <c r="Q61" s="87"/>
      <c r="R61" s="146" t="str">
        <f t="shared" si="31"/>
        <v/>
      </c>
      <c r="S61" s="130"/>
      <c r="T61" s="130"/>
      <c r="U61" s="130"/>
      <c r="V61" s="130"/>
      <c r="W61" s="88">
        <f t="shared" si="16"/>
        <v>0</v>
      </c>
      <c r="X61" s="87"/>
      <c r="Y61" s="146" t="str">
        <f t="shared" si="32"/>
        <v/>
      </c>
      <c r="Z61" s="130"/>
      <c r="AA61" s="130"/>
      <c r="AB61" s="130"/>
      <c r="AC61" s="130"/>
      <c r="AD61" s="88">
        <f t="shared" si="17"/>
        <v>0</v>
      </c>
      <c r="AE61" s="87"/>
      <c r="AF61" s="146" t="str">
        <f t="shared" si="33"/>
        <v/>
      </c>
      <c r="AG61" s="130"/>
      <c r="AH61" s="130"/>
      <c r="AI61" s="130"/>
      <c r="AJ61" s="130"/>
      <c r="AK61" s="88">
        <f t="shared" si="18"/>
        <v>0</v>
      </c>
      <c r="AL61" s="87"/>
      <c r="AM61" s="146" t="str">
        <f t="shared" si="28"/>
        <v/>
      </c>
      <c r="AN61" s="130"/>
      <c r="AO61" s="130"/>
      <c r="AP61" s="130"/>
      <c r="AQ61" s="130"/>
      <c r="AR61" s="88">
        <f t="shared" si="19"/>
        <v>0</v>
      </c>
      <c r="AS61" s="87"/>
      <c r="AT61" s="146" t="str">
        <f t="shared" si="34"/>
        <v/>
      </c>
      <c r="AU61" s="130"/>
      <c r="AV61" s="130"/>
      <c r="AW61" s="130"/>
      <c r="AX61" s="130"/>
      <c r="AY61" s="88">
        <f t="shared" si="20"/>
        <v>0</v>
      </c>
      <c r="AZ61" s="87"/>
      <c r="BA61" s="146" t="str">
        <f t="shared" si="35"/>
        <v/>
      </c>
      <c r="BB61" s="130"/>
      <c r="BC61" s="130"/>
      <c r="BD61" s="130"/>
      <c r="BE61" s="130"/>
      <c r="BF61" s="88">
        <f t="shared" si="21"/>
        <v>0</v>
      </c>
      <c r="BG61" s="87"/>
      <c r="BH61" s="146" t="str">
        <f t="shared" si="36"/>
        <v/>
      </c>
      <c r="BI61" s="130"/>
      <c r="BJ61" s="130"/>
      <c r="BK61" s="130"/>
      <c r="BL61" s="130"/>
      <c r="BM61" s="88">
        <f t="shared" si="22"/>
        <v>0</v>
      </c>
      <c r="BN61" s="87"/>
      <c r="BO61" s="146" t="str">
        <f t="shared" si="37"/>
        <v/>
      </c>
      <c r="BP61" s="130"/>
      <c r="BQ61" s="130"/>
      <c r="BR61" s="130"/>
      <c r="BS61" s="130"/>
      <c r="BT61" s="88">
        <f t="shared" si="23"/>
        <v>0</v>
      </c>
      <c r="BU61" s="87"/>
      <c r="BV61" s="146" t="str">
        <f t="shared" si="38"/>
        <v/>
      </c>
      <c r="BW61" s="130"/>
      <c r="BX61" s="130"/>
      <c r="BY61" s="130"/>
      <c r="BZ61" s="130"/>
      <c r="CA61" s="88">
        <f t="shared" si="24"/>
        <v>0</v>
      </c>
      <c r="CB61" s="87"/>
      <c r="CC61" s="146" t="str">
        <f t="shared" si="39"/>
        <v/>
      </c>
      <c r="CD61" s="130"/>
      <c r="CE61" s="130"/>
      <c r="CF61" s="130"/>
      <c r="CG61" s="130"/>
      <c r="CH61" s="88">
        <f t="shared" si="25"/>
        <v>0</v>
      </c>
      <c r="CI61" s="87"/>
      <c r="CJ61" s="146" t="str">
        <f t="shared" si="40"/>
        <v/>
      </c>
      <c r="CK61" s="130"/>
      <c r="CL61" s="130"/>
      <c r="CM61" s="130"/>
      <c r="CN61" s="130"/>
      <c r="CO61" s="88">
        <f t="shared" si="26"/>
        <v>0</v>
      </c>
      <c r="CP61" s="87"/>
      <c r="CQ61" s="146" t="str">
        <f t="shared" si="41"/>
        <v/>
      </c>
      <c r="CR61" s="130"/>
      <c r="CS61" s="130"/>
      <c r="CT61" s="130"/>
      <c r="CU61" s="130"/>
      <c r="CV61" s="88">
        <f t="shared" si="27"/>
        <v>0</v>
      </c>
      <c r="CW61" s="96"/>
    </row>
    <row r="62" spans="2:101">
      <c r="B62">
        <v>56</v>
      </c>
      <c r="C62" s="87"/>
      <c r="D62" s="146" t="str">
        <f t="shared" si="29"/>
        <v/>
      </c>
      <c r="E62" s="130"/>
      <c r="F62" s="130"/>
      <c r="G62" s="130"/>
      <c r="H62" s="90"/>
      <c r="I62" s="94">
        <f t="shared" si="14"/>
        <v>0</v>
      </c>
      <c r="J62" s="87"/>
      <c r="K62" s="146" t="str">
        <f t="shared" si="30"/>
        <v/>
      </c>
      <c r="L62" s="130"/>
      <c r="M62" s="130"/>
      <c r="N62" s="130"/>
      <c r="O62" s="130"/>
      <c r="P62" s="88">
        <f t="shared" si="15"/>
        <v>0</v>
      </c>
      <c r="Q62" s="87"/>
      <c r="R62" s="146" t="str">
        <f t="shared" si="31"/>
        <v/>
      </c>
      <c r="S62" s="130"/>
      <c r="T62" s="130"/>
      <c r="U62" s="130"/>
      <c r="V62" s="130"/>
      <c r="W62" s="88">
        <f t="shared" si="16"/>
        <v>0</v>
      </c>
      <c r="X62" s="87"/>
      <c r="Y62" s="146" t="str">
        <f t="shared" si="32"/>
        <v/>
      </c>
      <c r="Z62" s="130"/>
      <c r="AA62" s="130"/>
      <c r="AB62" s="130"/>
      <c r="AC62" s="130"/>
      <c r="AD62" s="88">
        <f t="shared" si="17"/>
        <v>0</v>
      </c>
      <c r="AE62" s="87"/>
      <c r="AF62" s="146" t="str">
        <f t="shared" si="33"/>
        <v/>
      </c>
      <c r="AG62" s="130"/>
      <c r="AH62" s="130"/>
      <c r="AI62" s="130"/>
      <c r="AJ62" s="130"/>
      <c r="AK62" s="88">
        <f t="shared" si="18"/>
        <v>0</v>
      </c>
      <c r="AL62" s="87"/>
      <c r="AM62" s="146" t="str">
        <f t="shared" ref="AM62:AM93" si="42">IF(AL62&gt;0,13.6/AL62,"")</f>
        <v/>
      </c>
      <c r="AN62" s="130"/>
      <c r="AO62" s="130"/>
      <c r="AP62" s="130"/>
      <c r="AQ62" s="130"/>
      <c r="AR62" s="88">
        <f t="shared" si="19"/>
        <v>0</v>
      </c>
      <c r="AS62" s="87"/>
      <c r="AT62" s="146" t="str">
        <f t="shared" si="34"/>
        <v/>
      </c>
      <c r="AU62" s="130"/>
      <c r="AV62" s="130"/>
      <c r="AW62" s="130"/>
      <c r="AX62" s="130"/>
      <c r="AY62" s="88">
        <f t="shared" si="20"/>
        <v>0</v>
      </c>
      <c r="AZ62" s="87"/>
      <c r="BA62" s="146" t="str">
        <f t="shared" si="35"/>
        <v/>
      </c>
      <c r="BB62" s="130"/>
      <c r="BC62" s="130"/>
      <c r="BD62" s="130"/>
      <c r="BE62" s="130"/>
      <c r="BF62" s="88">
        <f t="shared" si="21"/>
        <v>0</v>
      </c>
      <c r="BG62" s="87"/>
      <c r="BH62" s="146" t="str">
        <f t="shared" si="36"/>
        <v/>
      </c>
      <c r="BI62" s="130"/>
      <c r="BJ62" s="130"/>
      <c r="BK62" s="130"/>
      <c r="BL62" s="130"/>
      <c r="BM62" s="88">
        <f t="shared" si="22"/>
        <v>0</v>
      </c>
      <c r="BN62" s="87"/>
      <c r="BO62" s="146" t="str">
        <f t="shared" si="37"/>
        <v/>
      </c>
      <c r="BP62" s="130"/>
      <c r="BQ62" s="130"/>
      <c r="BR62" s="130"/>
      <c r="BS62" s="130"/>
      <c r="BT62" s="88">
        <f t="shared" si="23"/>
        <v>0</v>
      </c>
      <c r="BU62" s="87"/>
      <c r="BV62" s="146" t="str">
        <f t="shared" si="38"/>
        <v/>
      </c>
      <c r="BW62" s="130"/>
      <c r="BX62" s="130"/>
      <c r="BY62" s="130"/>
      <c r="BZ62" s="130"/>
      <c r="CA62" s="88">
        <f t="shared" si="24"/>
        <v>0</v>
      </c>
      <c r="CB62" s="87"/>
      <c r="CC62" s="146" t="str">
        <f t="shared" si="39"/>
        <v/>
      </c>
      <c r="CD62" s="130"/>
      <c r="CE62" s="130"/>
      <c r="CF62" s="130"/>
      <c r="CG62" s="130"/>
      <c r="CH62" s="88">
        <f t="shared" si="25"/>
        <v>0</v>
      </c>
      <c r="CI62" s="87"/>
      <c r="CJ62" s="146" t="str">
        <f t="shared" si="40"/>
        <v/>
      </c>
      <c r="CK62" s="130"/>
      <c r="CL62" s="130"/>
      <c r="CM62" s="130"/>
      <c r="CN62" s="130"/>
      <c r="CO62" s="88">
        <f t="shared" si="26"/>
        <v>0</v>
      </c>
      <c r="CP62" s="87"/>
      <c r="CQ62" s="146" t="str">
        <f t="shared" si="41"/>
        <v/>
      </c>
      <c r="CR62" s="130"/>
      <c r="CS62" s="130"/>
      <c r="CT62" s="130"/>
      <c r="CU62" s="130"/>
      <c r="CV62" s="88">
        <f t="shared" si="27"/>
        <v>0</v>
      </c>
      <c r="CW62" s="96"/>
    </row>
    <row r="63" spans="2:101">
      <c r="B63">
        <v>57</v>
      </c>
      <c r="C63" s="87"/>
      <c r="D63" s="146" t="str">
        <f t="shared" si="29"/>
        <v/>
      </c>
      <c r="E63" s="130"/>
      <c r="F63" s="130"/>
      <c r="G63" s="130"/>
      <c r="H63" s="90"/>
      <c r="I63" s="94">
        <f t="shared" si="14"/>
        <v>0</v>
      </c>
      <c r="J63" s="87"/>
      <c r="K63" s="146" t="str">
        <f t="shared" si="30"/>
        <v/>
      </c>
      <c r="L63" s="130"/>
      <c r="M63" s="130"/>
      <c r="N63" s="130"/>
      <c r="O63" s="130"/>
      <c r="P63" s="88">
        <f t="shared" si="15"/>
        <v>0</v>
      </c>
      <c r="Q63" s="87"/>
      <c r="R63" s="146" t="str">
        <f t="shared" si="31"/>
        <v/>
      </c>
      <c r="S63" s="130"/>
      <c r="T63" s="130"/>
      <c r="U63" s="130"/>
      <c r="V63" s="130"/>
      <c r="W63" s="88">
        <f t="shared" si="16"/>
        <v>0</v>
      </c>
      <c r="X63" s="87"/>
      <c r="Y63" s="146" t="str">
        <f t="shared" si="32"/>
        <v/>
      </c>
      <c r="Z63" s="130"/>
      <c r="AA63" s="130"/>
      <c r="AB63" s="130"/>
      <c r="AC63" s="130"/>
      <c r="AD63" s="88">
        <f t="shared" si="17"/>
        <v>0</v>
      </c>
      <c r="AE63" s="87"/>
      <c r="AF63" s="146" t="str">
        <f t="shared" si="33"/>
        <v/>
      </c>
      <c r="AG63" s="130"/>
      <c r="AH63" s="130"/>
      <c r="AI63" s="130"/>
      <c r="AJ63" s="130"/>
      <c r="AK63" s="88">
        <f t="shared" si="18"/>
        <v>0</v>
      </c>
      <c r="AL63" s="87"/>
      <c r="AM63" s="146" t="str">
        <f t="shared" si="42"/>
        <v/>
      </c>
      <c r="AN63" s="130"/>
      <c r="AO63" s="130"/>
      <c r="AP63" s="130"/>
      <c r="AQ63" s="130"/>
      <c r="AR63" s="88">
        <f t="shared" si="19"/>
        <v>0</v>
      </c>
      <c r="AS63" s="87"/>
      <c r="AT63" s="146" t="str">
        <f t="shared" si="34"/>
        <v/>
      </c>
      <c r="AU63" s="130"/>
      <c r="AV63" s="130"/>
      <c r="AW63" s="130"/>
      <c r="AX63" s="130"/>
      <c r="AY63" s="88">
        <f t="shared" si="20"/>
        <v>0</v>
      </c>
      <c r="AZ63" s="87"/>
      <c r="BA63" s="146" t="str">
        <f t="shared" si="35"/>
        <v/>
      </c>
      <c r="BB63" s="130"/>
      <c r="BC63" s="130"/>
      <c r="BD63" s="130"/>
      <c r="BE63" s="130"/>
      <c r="BF63" s="88">
        <f t="shared" si="21"/>
        <v>0</v>
      </c>
      <c r="BG63" s="87"/>
      <c r="BH63" s="146" t="str">
        <f t="shared" si="36"/>
        <v/>
      </c>
      <c r="BI63" s="130"/>
      <c r="BJ63" s="130"/>
      <c r="BK63" s="130"/>
      <c r="BL63" s="130"/>
      <c r="BM63" s="88">
        <f t="shared" si="22"/>
        <v>0</v>
      </c>
      <c r="BN63" s="87"/>
      <c r="BO63" s="146" t="str">
        <f t="shared" si="37"/>
        <v/>
      </c>
      <c r="BP63" s="130"/>
      <c r="BQ63" s="130"/>
      <c r="BR63" s="130"/>
      <c r="BS63" s="130"/>
      <c r="BT63" s="88">
        <f t="shared" si="23"/>
        <v>0</v>
      </c>
      <c r="BU63" s="87"/>
      <c r="BV63" s="146" t="str">
        <f t="shared" si="38"/>
        <v/>
      </c>
      <c r="BW63" s="130"/>
      <c r="BX63" s="130"/>
      <c r="BY63" s="130"/>
      <c r="BZ63" s="130"/>
      <c r="CA63" s="88">
        <f t="shared" si="24"/>
        <v>0</v>
      </c>
      <c r="CB63" s="87"/>
      <c r="CC63" s="146" t="str">
        <f t="shared" si="39"/>
        <v/>
      </c>
      <c r="CD63" s="130"/>
      <c r="CE63" s="130"/>
      <c r="CF63" s="130"/>
      <c r="CG63" s="130"/>
      <c r="CH63" s="88">
        <f t="shared" si="25"/>
        <v>0</v>
      </c>
      <c r="CI63" s="87"/>
      <c r="CJ63" s="146" t="str">
        <f t="shared" si="40"/>
        <v/>
      </c>
      <c r="CK63" s="130"/>
      <c r="CL63" s="130"/>
      <c r="CM63" s="130"/>
      <c r="CN63" s="130"/>
      <c r="CO63" s="88">
        <f t="shared" si="26"/>
        <v>0</v>
      </c>
      <c r="CP63" s="87"/>
      <c r="CQ63" s="146" t="str">
        <f t="shared" si="41"/>
        <v/>
      </c>
      <c r="CR63" s="130"/>
      <c r="CS63" s="130"/>
      <c r="CT63" s="130"/>
      <c r="CU63" s="130"/>
      <c r="CV63" s="88">
        <f t="shared" si="27"/>
        <v>0</v>
      </c>
      <c r="CW63" s="96"/>
    </row>
    <row r="64" spans="2:101">
      <c r="B64">
        <v>58</v>
      </c>
      <c r="C64" s="87"/>
      <c r="D64" s="146" t="str">
        <f t="shared" si="29"/>
        <v/>
      </c>
      <c r="E64" s="130"/>
      <c r="F64" s="130"/>
      <c r="G64" s="130"/>
      <c r="H64" s="90"/>
      <c r="I64" s="94">
        <f t="shared" si="14"/>
        <v>0</v>
      </c>
      <c r="J64" s="87"/>
      <c r="K64" s="146" t="str">
        <f t="shared" si="30"/>
        <v/>
      </c>
      <c r="L64" s="130"/>
      <c r="M64" s="130"/>
      <c r="N64" s="130"/>
      <c r="O64" s="130"/>
      <c r="P64" s="88">
        <f t="shared" si="15"/>
        <v>0</v>
      </c>
      <c r="Q64" s="87"/>
      <c r="R64" s="146" t="str">
        <f t="shared" si="31"/>
        <v/>
      </c>
      <c r="S64" s="130"/>
      <c r="T64" s="130"/>
      <c r="U64" s="130"/>
      <c r="V64" s="130"/>
      <c r="W64" s="88">
        <f t="shared" si="16"/>
        <v>0</v>
      </c>
      <c r="X64" s="87"/>
      <c r="Y64" s="146" t="str">
        <f t="shared" si="32"/>
        <v/>
      </c>
      <c r="Z64" s="130"/>
      <c r="AA64" s="130"/>
      <c r="AB64" s="130"/>
      <c r="AC64" s="130"/>
      <c r="AD64" s="88">
        <f t="shared" si="17"/>
        <v>0</v>
      </c>
      <c r="AE64" s="87"/>
      <c r="AF64" s="146" t="str">
        <f t="shared" si="33"/>
        <v/>
      </c>
      <c r="AG64" s="130"/>
      <c r="AH64" s="130"/>
      <c r="AI64" s="130"/>
      <c r="AJ64" s="130"/>
      <c r="AK64" s="88">
        <f t="shared" si="18"/>
        <v>0</v>
      </c>
      <c r="AL64" s="87"/>
      <c r="AM64" s="146" t="str">
        <f t="shared" si="42"/>
        <v/>
      </c>
      <c r="AN64" s="130"/>
      <c r="AO64" s="130"/>
      <c r="AP64" s="130"/>
      <c r="AQ64" s="130"/>
      <c r="AR64" s="88">
        <f t="shared" si="19"/>
        <v>0</v>
      </c>
      <c r="AS64" s="87"/>
      <c r="AT64" s="146" t="str">
        <f t="shared" si="34"/>
        <v/>
      </c>
      <c r="AU64" s="130"/>
      <c r="AV64" s="130"/>
      <c r="AW64" s="130"/>
      <c r="AX64" s="130"/>
      <c r="AY64" s="88">
        <f t="shared" si="20"/>
        <v>0</v>
      </c>
      <c r="AZ64" s="87"/>
      <c r="BA64" s="146" t="str">
        <f t="shared" si="35"/>
        <v/>
      </c>
      <c r="BB64" s="130"/>
      <c r="BC64" s="130"/>
      <c r="BD64" s="130"/>
      <c r="BE64" s="130"/>
      <c r="BF64" s="88">
        <f t="shared" si="21"/>
        <v>0</v>
      </c>
      <c r="BG64" s="87"/>
      <c r="BH64" s="146" t="str">
        <f t="shared" si="36"/>
        <v/>
      </c>
      <c r="BI64" s="130"/>
      <c r="BJ64" s="130"/>
      <c r="BK64" s="130"/>
      <c r="BL64" s="130"/>
      <c r="BM64" s="88">
        <f t="shared" si="22"/>
        <v>0</v>
      </c>
      <c r="BN64" s="87"/>
      <c r="BO64" s="146" t="str">
        <f t="shared" si="37"/>
        <v/>
      </c>
      <c r="BP64" s="130"/>
      <c r="BQ64" s="130"/>
      <c r="BR64" s="130"/>
      <c r="BS64" s="130"/>
      <c r="BT64" s="88">
        <f t="shared" si="23"/>
        <v>0</v>
      </c>
      <c r="BU64" s="87"/>
      <c r="BV64" s="146" t="str">
        <f t="shared" si="38"/>
        <v/>
      </c>
      <c r="BW64" s="130"/>
      <c r="BX64" s="130"/>
      <c r="BY64" s="130"/>
      <c r="BZ64" s="130"/>
      <c r="CA64" s="88">
        <f t="shared" si="24"/>
        <v>0</v>
      </c>
      <c r="CB64" s="87"/>
      <c r="CC64" s="146" t="str">
        <f t="shared" si="39"/>
        <v/>
      </c>
      <c r="CD64" s="130"/>
      <c r="CE64" s="130"/>
      <c r="CF64" s="130"/>
      <c r="CG64" s="130"/>
      <c r="CH64" s="88">
        <f t="shared" si="25"/>
        <v>0</v>
      </c>
      <c r="CI64" s="87"/>
      <c r="CJ64" s="146" t="str">
        <f t="shared" si="40"/>
        <v/>
      </c>
      <c r="CK64" s="130"/>
      <c r="CL64" s="130"/>
      <c r="CM64" s="130"/>
      <c r="CN64" s="130"/>
      <c r="CO64" s="88">
        <f t="shared" si="26"/>
        <v>0</v>
      </c>
      <c r="CP64" s="87"/>
      <c r="CQ64" s="146" t="str">
        <f t="shared" si="41"/>
        <v/>
      </c>
      <c r="CR64" s="130"/>
      <c r="CS64" s="130"/>
      <c r="CT64" s="130"/>
      <c r="CU64" s="130"/>
      <c r="CV64" s="88">
        <f t="shared" si="27"/>
        <v>0</v>
      </c>
      <c r="CW64" s="96"/>
    </row>
    <row r="65" spans="2:101">
      <c r="B65">
        <v>59</v>
      </c>
      <c r="C65" s="87"/>
      <c r="D65" s="146" t="str">
        <f t="shared" si="29"/>
        <v/>
      </c>
      <c r="E65" s="130"/>
      <c r="F65" s="130"/>
      <c r="G65" s="130"/>
      <c r="H65" s="90"/>
      <c r="I65" s="94">
        <f t="shared" si="14"/>
        <v>0</v>
      </c>
      <c r="J65" s="87"/>
      <c r="K65" s="146" t="str">
        <f t="shared" si="30"/>
        <v/>
      </c>
      <c r="L65" s="130"/>
      <c r="M65" s="130"/>
      <c r="N65" s="130"/>
      <c r="O65" s="130"/>
      <c r="P65" s="88">
        <f t="shared" si="15"/>
        <v>0</v>
      </c>
      <c r="Q65" s="87"/>
      <c r="R65" s="146" t="str">
        <f t="shared" si="31"/>
        <v/>
      </c>
      <c r="S65" s="130"/>
      <c r="T65" s="130"/>
      <c r="U65" s="130"/>
      <c r="V65" s="130"/>
      <c r="W65" s="88">
        <f t="shared" si="16"/>
        <v>0</v>
      </c>
      <c r="X65" s="87"/>
      <c r="Y65" s="146" t="str">
        <f t="shared" si="32"/>
        <v/>
      </c>
      <c r="Z65" s="130"/>
      <c r="AA65" s="130"/>
      <c r="AB65" s="130"/>
      <c r="AC65" s="130"/>
      <c r="AD65" s="88">
        <f t="shared" si="17"/>
        <v>0</v>
      </c>
      <c r="AE65" s="87"/>
      <c r="AF65" s="146" t="str">
        <f t="shared" si="33"/>
        <v/>
      </c>
      <c r="AG65" s="130"/>
      <c r="AH65" s="130"/>
      <c r="AI65" s="130"/>
      <c r="AJ65" s="130"/>
      <c r="AK65" s="88">
        <f t="shared" si="18"/>
        <v>0</v>
      </c>
      <c r="AL65" s="87"/>
      <c r="AM65" s="146" t="str">
        <f t="shared" si="42"/>
        <v/>
      </c>
      <c r="AN65" s="130"/>
      <c r="AO65" s="130"/>
      <c r="AP65" s="130"/>
      <c r="AQ65" s="130"/>
      <c r="AR65" s="88">
        <f t="shared" si="19"/>
        <v>0</v>
      </c>
      <c r="AS65" s="87"/>
      <c r="AT65" s="146" t="str">
        <f t="shared" si="34"/>
        <v/>
      </c>
      <c r="AU65" s="130"/>
      <c r="AV65" s="130"/>
      <c r="AW65" s="130"/>
      <c r="AX65" s="130"/>
      <c r="AY65" s="88">
        <f t="shared" si="20"/>
        <v>0</v>
      </c>
      <c r="AZ65" s="87"/>
      <c r="BA65" s="146" t="str">
        <f t="shared" si="35"/>
        <v/>
      </c>
      <c r="BB65" s="130"/>
      <c r="BC65" s="130"/>
      <c r="BD65" s="130"/>
      <c r="BE65" s="130"/>
      <c r="BF65" s="88">
        <f t="shared" si="21"/>
        <v>0</v>
      </c>
      <c r="BG65" s="87"/>
      <c r="BH65" s="146" t="str">
        <f t="shared" si="36"/>
        <v/>
      </c>
      <c r="BI65" s="130"/>
      <c r="BJ65" s="130"/>
      <c r="BK65" s="130"/>
      <c r="BL65" s="130"/>
      <c r="BM65" s="88">
        <f t="shared" si="22"/>
        <v>0</v>
      </c>
      <c r="BN65" s="87"/>
      <c r="BO65" s="146" t="str">
        <f t="shared" si="37"/>
        <v/>
      </c>
      <c r="BP65" s="130"/>
      <c r="BQ65" s="130"/>
      <c r="BR65" s="130"/>
      <c r="BS65" s="130"/>
      <c r="BT65" s="88">
        <f t="shared" si="23"/>
        <v>0</v>
      </c>
      <c r="BU65" s="87"/>
      <c r="BV65" s="146" t="str">
        <f t="shared" si="38"/>
        <v/>
      </c>
      <c r="BW65" s="130"/>
      <c r="BX65" s="130"/>
      <c r="BY65" s="130"/>
      <c r="BZ65" s="130"/>
      <c r="CA65" s="88">
        <f t="shared" si="24"/>
        <v>0</v>
      </c>
      <c r="CB65" s="87"/>
      <c r="CC65" s="146" t="str">
        <f t="shared" si="39"/>
        <v/>
      </c>
      <c r="CD65" s="130"/>
      <c r="CE65" s="130"/>
      <c r="CF65" s="130"/>
      <c r="CG65" s="130"/>
      <c r="CH65" s="88">
        <f t="shared" si="25"/>
        <v>0</v>
      </c>
      <c r="CI65" s="87"/>
      <c r="CJ65" s="146" t="str">
        <f t="shared" si="40"/>
        <v/>
      </c>
      <c r="CK65" s="130"/>
      <c r="CL65" s="130"/>
      <c r="CM65" s="130"/>
      <c r="CN65" s="130"/>
      <c r="CO65" s="88">
        <f t="shared" si="26"/>
        <v>0</v>
      </c>
      <c r="CP65" s="87"/>
      <c r="CQ65" s="146" t="str">
        <f t="shared" si="41"/>
        <v/>
      </c>
      <c r="CR65" s="130"/>
      <c r="CS65" s="130"/>
      <c r="CT65" s="130"/>
      <c r="CU65" s="130"/>
      <c r="CV65" s="88">
        <f t="shared" si="27"/>
        <v>0</v>
      </c>
      <c r="CW65" s="96"/>
    </row>
    <row r="66" spans="2:101">
      <c r="B66">
        <v>60</v>
      </c>
      <c r="C66" s="87"/>
      <c r="D66" s="146" t="str">
        <f t="shared" si="29"/>
        <v/>
      </c>
      <c r="E66" s="130"/>
      <c r="F66" s="130"/>
      <c r="G66" s="130"/>
      <c r="H66" s="90"/>
      <c r="I66" s="94">
        <f t="shared" si="14"/>
        <v>0</v>
      </c>
      <c r="J66" s="87"/>
      <c r="K66" s="146" t="str">
        <f t="shared" si="30"/>
        <v/>
      </c>
      <c r="L66" s="130"/>
      <c r="M66" s="130"/>
      <c r="N66" s="130"/>
      <c r="O66" s="130"/>
      <c r="P66" s="88">
        <f t="shared" si="15"/>
        <v>0</v>
      </c>
      <c r="Q66" s="87"/>
      <c r="R66" s="146" t="str">
        <f t="shared" si="31"/>
        <v/>
      </c>
      <c r="S66" s="130"/>
      <c r="T66" s="130"/>
      <c r="U66" s="130"/>
      <c r="V66" s="130"/>
      <c r="W66" s="88">
        <f t="shared" si="16"/>
        <v>0</v>
      </c>
      <c r="X66" s="87"/>
      <c r="Y66" s="146" t="str">
        <f t="shared" si="32"/>
        <v/>
      </c>
      <c r="Z66" s="130"/>
      <c r="AA66" s="130"/>
      <c r="AB66" s="130"/>
      <c r="AC66" s="130"/>
      <c r="AD66" s="88">
        <f t="shared" si="17"/>
        <v>0</v>
      </c>
      <c r="AE66" s="87"/>
      <c r="AF66" s="146" t="str">
        <f t="shared" si="33"/>
        <v/>
      </c>
      <c r="AG66" s="130"/>
      <c r="AH66" s="130"/>
      <c r="AI66" s="130"/>
      <c r="AJ66" s="130"/>
      <c r="AK66" s="88">
        <f t="shared" si="18"/>
        <v>0</v>
      </c>
      <c r="AL66" s="87"/>
      <c r="AM66" s="146" t="str">
        <f t="shared" si="42"/>
        <v/>
      </c>
      <c r="AN66" s="130"/>
      <c r="AO66" s="130"/>
      <c r="AP66" s="130"/>
      <c r="AQ66" s="130"/>
      <c r="AR66" s="88">
        <f t="shared" si="19"/>
        <v>0</v>
      </c>
      <c r="AS66" s="87"/>
      <c r="AT66" s="146" t="str">
        <f t="shared" si="34"/>
        <v/>
      </c>
      <c r="AU66" s="130"/>
      <c r="AV66" s="130"/>
      <c r="AW66" s="130"/>
      <c r="AX66" s="130"/>
      <c r="AY66" s="88">
        <f t="shared" si="20"/>
        <v>0</v>
      </c>
      <c r="AZ66" s="87"/>
      <c r="BA66" s="146" t="str">
        <f t="shared" si="35"/>
        <v/>
      </c>
      <c r="BB66" s="130"/>
      <c r="BC66" s="130"/>
      <c r="BD66" s="130"/>
      <c r="BE66" s="130"/>
      <c r="BF66" s="88">
        <f t="shared" si="21"/>
        <v>0</v>
      </c>
      <c r="BG66" s="87"/>
      <c r="BH66" s="146" t="str">
        <f t="shared" si="36"/>
        <v/>
      </c>
      <c r="BI66" s="130"/>
      <c r="BJ66" s="130"/>
      <c r="BK66" s="130"/>
      <c r="BL66" s="130"/>
      <c r="BM66" s="88">
        <f t="shared" si="22"/>
        <v>0</v>
      </c>
      <c r="BN66" s="87"/>
      <c r="BO66" s="146" t="str">
        <f t="shared" si="37"/>
        <v/>
      </c>
      <c r="BP66" s="130"/>
      <c r="BQ66" s="130"/>
      <c r="BR66" s="130"/>
      <c r="BS66" s="130"/>
      <c r="BT66" s="88">
        <f t="shared" si="23"/>
        <v>0</v>
      </c>
      <c r="BU66" s="87"/>
      <c r="BV66" s="146" t="str">
        <f t="shared" si="38"/>
        <v/>
      </c>
      <c r="BW66" s="130"/>
      <c r="BX66" s="130"/>
      <c r="BY66" s="130"/>
      <c r="BZ66" s="130"/>
      <c r="CA66" s="88">
        <f t="shared" si="24"/>
        <v>0</v>
      </c>
      <c r="CB66" s="87"/>
      <c r="CC66" s="146" t="str">
        <f t="shared" si="39"/>
        <v/>
      </c>
      <c r="CD66" s="130"/>
      <c r="CE66" s="130"/>
      <c r="CF66" s="130"/>
      <c r="CG66" s="130"/>
      <c r="CH66" s="88">
        <f t="shared" si="25"/>
        <v>0</v>
      </c>
      <c r="CI66" s="87"/>
      <c r="CJ66" s="146" t="str">
        <f t="shared" si="40"/>
        <v/>
      </c>
      <c r="CK66" s="130"/>
      <c r="CL66" s="130"/>
      <c r="CM66" s="130"/>
      <c r="CN66" s="130"/>
      <c r="CO66" s="88">
        <f t="shared" si="26"/>
        <v>0</v>
      </c>
      <c r="CP66" s="87"/>
      <c r="CQ66" s="146" t="str">
        <f t="shared" si="41"/>
        <v/>
      </c>
      <c r="CR66" s="130"/>
      <c r="CS66" s="130"/>
      <c r="CT66" s="130"/>
      <c r="CU66" s="130"/>
      <c r="CV66" s="88">
        <f t="shared" si="27"/>
        <v>0</v>
      </c>
      <c r="CW66" s="96"/>
    </row>
    <row r="67" spans="2:101">
      <c r="B67">
        <v>61</v>
      </c>
      <c r="C67" s="87"/>
      <c r="D67" s="146" t="str">
        <f t="shared" si="29"/>
        <v/>
      </c>
      <c r="E67" s="130"/>
      <c r="F67" s="130"/>
      <c r="G67" s="130"/>
      <c r="H67" s="90"/>
      <c r="I67" s="94">
        <f t="shared" si="14"/>
        <v>0</v>
      </c>
      <c r="J67" s="87"/>
      <c r="K67" s="146" t="str">
        <f t="shared" si="30"/>
        <v/>
      </c>
      <c r="L67" s="130"/>
      <c r="M67" s="130"/>
      <c r="N67" s="130"/>
      <c r="O67" s="130"/>
      <c r="P67" s="88">
        <f t="shared" si="15"/>
        <v>0</v>
      </c>
      <c r="Q67" s="87"/>
      <c r="R67" s="146" t="str">
        <f t="shared" si="31"/>
        <v/>
      </c>
      <c r="S67" s="130"/>
      <c r="T67" s="130"/>
      <c r="U67" s="130"/>
      <c r="V67" s="130"/>
      <c r="W67" s="88">
        <f t="shared" si="16"/>
        <v>0</v>
      </c>
      <c r="X67" s="87"/>
      <c r="Y67" s="146" t="str">
        <f t="shared" si="32"/>
        <v/>
      </c>
      <c r="Z67" s="130"/>
      <c r="AA67" s="130"/>
      <c r="AB67" s="130"/>
      <c r="AC67" s="130"/>
      <c r="AD67" s="88">
        <f t="shared" si="17"/>
        <v>0</v>
      </c>
      <c r="AE67" s="87"/>
      <c r="AF67" s="146" t="str">
        <f t="shared" si="33"/>
        <v/>
      </c>
      <c r="AG67" s="130"/>
      <c r="AH67" s="130"/>
      <c r="AI67" s="130"/>
      <c r="AJ67" s="130"/>
      <c r="AK67" s="88">
        <f t="shared" si="18"/>
        <v>0</v>
      </c>
      <c r="AL67" s="87"/>
      <c r="AM67" s="146" t="str">
        <f t="shared" si="42"/>
        <v/>
      </c>
      <c r="AN67" s="130"/>
      <c r="AO67" s="130"/>
      <c r="AP67" s="130"/>
      <c r="AQ67" s="130"/>
      <c r="AR67" s="88">
        <f t="shared" si="19"/>
        <v>0</v>
      </c>
      <c r="AS67" s="87"/>
      <c r="AT67" s="146" t="str">
        <f t="shared" si="34"/>
        <v/>
      </c>
      <c r="AU67" s="130"/>
      <c r="AV67" s="130"/>
      <c r="AW67" s="130"/>
      <c r="AX67" s="130"/>
      <c r="AY67" s="88">
        <f t="shared" si="20"/>
        <v>0</v>
      </c>
      <c r="AZ67" s="87"/>
      <c r="BA67" s="146" t="str">
        <f t="shared" si="35"/>
        <v/>
      </c>
      <c r="BB67" s="130"/>
      <c r="BC67" s="130"/>
      <c r="BD67" s="130"/>
      <c r="BE67" s="130"/>
      <c r="BF67" s="88">
        <f t="shared" si="21"/>
        <v>0</v>
      </c>
      <c r="BG67" s="87"/>
      <c r="BH67" s="146" t="str">
        <f t="shared" si="36"/>
        <v/>
      </c>
      <c r="BI67" s="130"/>
      <c r="BJ67" s="130"/>
      <c r="BK67" s="130"/>
      <c r="BL67" s="130"/>
      <c r="BM67" s="88">
        <f t="shared" si="22"/>
        <v>0</v>
      </c>
      <c r="BN67" s="87"/>
      <c r="BO67" s="146" t="str">
        <f t="shared" si="37"/>
        <v/>
      </c>
      <c r="BP67" s="130"/>
      <c r="BQ67" s="130"/>
      <c r="BR67" s="130"/>
      <c r="BS67" s="130"/>
      <c r="BT67" s="88">
        <f t="shared" si="23"/>
        <v>0</v>
      </c>
      <c r="BU67" s="87"/>
      <c r="BV67" s="146" t="str">
        <f t="shared" si="38"/>
        <v/>
      </c>
      <c r="BW67" s="130"/>
      <c r="BX67" s="130"/>
      <c r="BY67" s="130"/>
      <c r="BZ67" s="130"/>
      <c r="CA67" s="88">
        <f t="shared" si="24"/>
        <v>0</v>
      </c>
      <c r="CB67" s="87"/>
      <c r="CC67" s="146" t="str">
        <f t="shared" si="39"/>
        <v/>
      </c>
      <c r="CD67" s="130"/>
      <c r="CE67" s="130"/>
      <c r="CF67" s="130"/>
      <c r="CG67" s="130"/>
      <c r="CH67" s="88">
        <f t="shared" si="25"/>
        <v>0</v>
      </c>
      <c r="CI67" s="87"/>
      <c r="CJ67" s="146" t="str">
        <f t="shared" si="40"/>
        <v/>
      </c>
      <c r="CK67" s="130"/>
      <c r="CL67" s="130"/>
      <c r="CM67" s="130"/>
      <c r="CN67" s="130"/>
      <c r="CO67" s="88">
        <f t="shared" si="26"/>
        <v>0</v>
      </c>
      <c r="CP67" s="87"/>
      <c r="CQ67" s="146" t="str">
        <f t="shared" si="41"/>
        <v/>
      </c>
      <c r="CR67" s="130"/>
      <c r="CS67" s="130"/>
      <c r="CT67" s="130"/>
      <c r="CU67" s="130"/>
      <c r="CV67" s="88">
        <f t="shared" si="27"/>
        <v>0</v>
      </c>
      <c r="CW67" s="96"/>
    </row>
    <row r="68" spans="2:101">
      <c r="B68">
        <v>62</v>
      </c>
      <c r="C68" s="87"/>
      <c r="D68" s="146" t="str">
        <f t="shared" si="29"/>
        <v/>
      </c>
      <c r="E68" s="130"/>
      <c r="F68" s="130"/>
      <c r="G68" s="130"/>
      <c r="H68" s="90"/>
      <c r="I68" s="94">
        <f t="shared" si="14"/>
        <v>0</v>
      </c>
      <c r="J68" s="87"/>
      <c r="K68" s="146" t="str">
        <f t="shared" si="30"/>
        <v/>
      </c>
      <c r="L68" s="130"/>
      <c r="M68" s="130"/>
      <c r="N68" s="130"/>
      <c r="O68" s="130"/>
      <c r="P68" s="88">
        <f t="shared" si="15"/>
        <v>0</v>
      </c>
      <c r="Q68" s="87"/>
      <c r="R68" s="146" t="str">
        <f t="shared" si="31"/>
        <v/>
      </c>
      <c r="S68" s="130"/>
      <c r="T68" s="130"/>
      <c r="U68" s="130"/>
      <c r="V68" s="130"/>
      <c r="W68" s="88">
        <f t="shared" si="16"/>
        <v>0</v>
      </c>
      <c r="X68" s="87"/>
      <c r="Y68" s="146" t="str">
        <f t="shared" si="32"/>
        <v/>
      </c>
      <c r="Z68" s="130"/>
      <c r="AA68" s="130"/>
      <c r="AB68" s="130"/>
      <c r="AC68" s="130"/>
      <c r="AD68" s="88">
        <f t="shared" si="17"/>
        <v>0</v>
      </c>
      <c r="AE68" s="87"/>
      <c r="AF68" s="146" t="str">
        <f t="shared" si="33"/>
        <v/>
      </c>
      <c r="AG68" s="130"/>
      <c r="AH68" s="130"/>
      <c r="AI68" s="130"/>
      <c r="AJ68" s="130"/>
      <c r="AK68" s="88">
        <f t="shared" si="18"/>
        <v>0</v>
      </c>
      <c r="AL68" s="87"/>
      <c r="AM68" s="146" t="str">
        <f t="shared" si="42"/>
        <v/>
      </c>
      <c r="AN68" s="130"/>
      <c r="AO68" s="130"/>
      <c r="AP68" s="130"/>
      <c r="AQ68" s="130"/>
      <c r="AR68" s="88">
        <f t="shared" si="19"/>
        <v>0</v>
      </c>
      <c r="AS68" s="87"/>
      <c r="AT68" s="146" t="str">
        <f t="shared" si="34"/>
        <v/>
      </c>
      <c r="AU68" s="130"/>
      <c r="AV68" s="130"/>
      <c r="AW68" s="130"/>
      <c r="AX68" s="130"/>
      <c r="AY68" s="88">
        <f t="shared" si="20"/>
        <v>0</v>
      </c>
      <c r="AZ68" s="87"/>
      <c r="BA68" s="146" t="str">
        <f t="shared" si="35"/>
        <v/>
      </c>
      <c r="BB68" s="130"/>
      <c r="BC68" s="130"/>
      <c r="BD68" s="130"/>
      <c r="BE68" s="130"/>
      <c r="BF68" s="88">
        <f t="shared" si="21"/>
        <v>0</v>
      </c>
      <c r="BG68" s="87"/>
      <c r="BH68" s="146" t="str">
        <f t="shared" si="36"/>
        <v/>
      </c>
      <c r="BI68" s="130"/>
      <c r="BJ68" s="130"/>
      <c r="BK68" s="130"/>
      <c r="BL68" s="130"/>
      <c r="BM68" s="88">
        <f t="shared" si="22"/>
        <v>0</v>
      </c>
      <c r="BN68" s="87"/>
      <c r="BO68" s="146" t="str">
        <f t="shared" si="37"/>
        <v/>
      </c>
      <c r="BP68" s="130"/>
      <c r="BQ68" s="130"/>
      <c r="BR68" s="130"/>
      <c r="BS68" s="130"/>
      <c r="BT68" s="88">
        <f t="shared" si="23"/>
        <v>0</v>
      </c>
      <c r="BU68" s="87"/>
      <c r="BV68" s="146" t="str">
        <f t="shared" si="38"/>
        <v/>
      </c>
      <c r="BW68" s="130"/>
      <c r="BX68" s="130"/>
      <c r="BY68" s="130"/>
      <c r="BZ68" s="130"/>
      <c r="CA68" s="88">
        <f t="shared" si="24"/>
        <v>0</v>
      </c>
      <c r="CB68" s="87"/>
      <c r="CC68" s="146" t="str">
        <f t="shared" si="39"/>
        <v/>
      </c>
      <c r="CD68" s="130"/>
      <c r="CE68" s="130"/>
      <c r="CF68" s="130"/>
      <c r="CG68" s="130"/>
      <c r="CH68" s="88">
        <f t="shared" si="25"/>
        <v>0</v>
      </c>
      <c r="CI68" s="87"/>
      <c r="CJ68" s="146" t="str">
        <f t="shared" si="40"/>
        <v/>
      </c>
      <c r="CK68" s="130"/>
      <c r="CL68" s="130"/>
      <c r="CM68" s="130"/>
      <c r="CN68" s="130"/>
      <c r="CO68" s="88">
        <f t="shared" si="26"/>
        <v>0</v>
      </c>
      <c r="CP68" s="87"/>
      <c r="CQ68" s="146" t="str">
        <f t="shared" si="41"/>
        <v/>
      </c>
      <c r="CR68" s="130"/>
      <c r="CS68" s="130"/>
      <c r="CT68" s="130"/>
      <c r="CU68" s="130"/>
      <c r="CV68" s="88">
        <f t="shared" si="27"/>
        <v>0</v>
      </c>
      <c r="CW68" s="96"/>
    </row>
    <row r="69" spans="2:101">
      <c r="B69">
        <v>63</v>
      </c>
      <c r="C69" s="87"/>
      <c r="D69" s="146" t="str">
        <f t="shared" si="29"/>
        <v/>
      </c>
      <c r="E69" s="130"/>
      <c r="F69" s="130"/>
      <c r="G69" s="130"/>
      <c r="H69" s="90"/>
      <c r="I69" s="94">
        <f t="shared" si="14"/>
        <v>0</v>
      </c>
      <c r="J69" s="87"/>
      <c r="K69" s="146" t="str">
        <f t="shared" si="30"/>
        <v/>
      </c>
      <c r="L69" s="130"/>
      <c r="M69" s="130"/>
      <c r="N69" s="130"/>
      <c r="O69" s="130"/>
      <c r="P69" s="88">
        <f t="shared" si="15"/>
        <v>0</v>
      </c>
      <c r="Q69" s="87"/>
      <c r="R69" s="146" t="str">
        <f t="shared" si="31"/>
        <v/>
      </c>
      <c r="S69" s="130"/>
      <c r="T69" s="130"/>
      <c r="U69" s="130"/>
      <c r="V69" s="130"/>
      <c r="W69" s="88">
        <f t="shared" si="16"/>
        <v>0</v>
      </c>
      <c r="X69" s="87"/>
      <c r="Y69" s="146" t="str">
        <f t="shared" si="32"/>
        <v/>
      </c>
      <c r="Z69" s="130"/>
      <c r="AA69" s="130"/>
      <c r="AB69" s="130"/>
      <c r="AC69" s="130"/>
      <c r="AD69" s="88">
        <f t="shared" si="17"/>
        <v>0</v>
      </c>
      <c r="AE69" s="87"/>
      <c r="AF69" s="146" t="str">
        <f t="shared" si="33"/>
        <v/>
      </c>
      <c r="AG69" s="130"/>
      <c r="AH69" s="130"/>
      <c r="AI69" s="130"/>
      <c r="AJ69" s="130"/>
      <c r="AK69" s="88">
        <f t="shared" si="18"/>
        <v>0</v>
      </c>
      <c r="AL69" s="87"/>
      <c r="AM69" s="146" t="str">
        <f t="shared" si="42"/>
        <v/>
      </c>
      <c r="AN69" s="130"/>
      <c r="AO69" s="130"/>
      <c r="AP69" s="130"/>
      <c r="AQ69" s="130"/>
      <c r="AR69" s="88">
        <f t="shared" si="19"/>
        <v>0</v>
      </c>
      <c r="AS69" s="87"/>
      <c r="AT69" s="146" t="str">
        <f t="shared" si="34"/>
        <v/>
      </c>
      <c r="AU69" s="130"/>
      <c r="AV69" s="130"/>
      <c r="AW69" s="130"/>
      <c r="AX69" s="130"/>
      <c r="AY69" s="88">
        <f t="shared" si="20"/>
        <v>0</v>
      </c>
      <c r="AZ69" s="87"/>
      <c r="BA69" s="146" t="str">
        <f t="shared" si="35"/>
        <v/>
      </c>
      <c r="BB69" s="130"/>
      <c r="BC69" s="130"/>
      <c r="BD69" s="130"/>
      <c r="BE69" s="130"/>
      <c r="BF69" s="88">
        <f t="shared" si="21"/>
        <v>0</v>
      </c>
      <c r="BG69" s="87"/>
      <c r="BH69" s="146" t="str">
        <f t="shared" si="36"/>
        <v/>
      </c>
      <c r="BI69" s="130"/>
      <c r="BJ69" s="130"/>
      <c r="BK69" s="130"/>
      <c r="BL69" s="130"/>
      <c r="BM69" s="88">
        <f t="shared" si="22"/>
        <v>0</v>
      </c>
      <c r="BN69" s="87"/>
      <c r="BO69" s="146" t="str">
        <f t="shared" si="37"/>
        <v/>
      </c>
      <c r="BP69" s="130"/>
      <c r="BQ69" s="130"/>
      <c r="BR69" s="130"/>
      <c r="BS69" s="130"/>
      <c r="BT69" s="88">
        <f t="shared" si="23"/>
        <v>0</v>
      </c>
      <c r="BU69" s="87"/>
      <c r="BV69" s="146" t="str">
        <f t="shared" si="38"/>
        <v/>
      </c>
      <c r="BW69" s="130"/>
      <c r="BX69" s="130"/>
      <c r="BY69" s="130"/>
      <c r="BZ69" s="130"/>
      <c r="CA69" s="88">
        <f t="shared" si="24"/>
        <v>0</v>
      </c>
      <c r="CB69" s="87"/>
      <c r="CC69" s="146" t="str">
        <f t="shared" si="39"/>
        <v/>
      </c>
      <c r="CD69" s="130"/>
      <c r="CE69" s="130"/>
      <c r="CF69" s="130"/>
      <c r="CG69" s="130"/>
      <c r="CH69" s="88">
        <f t="shared" si="25"/>
        <v>0</v>
      </c>
      <c r="CI69" s="87"/>
      <c r="CJ69" s="146" t="str">
        <f t="shared" si="40"/>
        <v/>
      </c>
      <c r="CK69" s="130"/>
      <c r="CL69" s="130"/>
      <c r="CM69" s="130"/>
      <c r="CN69" s="130"/>
      <c r="CO69" s="88">
        <f t="shared" si="26"/>
        <v>0</v>
      </c>
      <c r="CP69" s="87"/>
      <c r="CQ69" s="146" t="str">
        <f t="shared" si="41"/>
        <v/>
      </c>
      <c r="CR69" s="130"/>
      <c r="CS69" s="130"/>
      <c r="CT69" s="130"/>
      <c r="CU69" s="130"/>
      <c r="CV69" s="88">
        <f t="shared" si="27"/>
        <v>0</v>
      </c>
      <c r="CW69" s="96"/>
    </row>
    <row r="70" spans="2:101">
      <c r="B70">
        <v>64</v>
      </c>
      <c r="C70" s="87"/>
      <c r="D70" s="146" t="str">
        <f t="shared" si="29"/>
        <v/>
      </c>
      <c r="E70" s="130"/>
      <c r="F70" s="130"/>
      <c r="G70" s="130"/>
      <c r="H70" s="90"/>
      <c r="I70" s="94">
        <f t="shared" si="14"/>
        <v>0</v>
      </c>
      <c r="J70" s="87"/>
      <c r="K70" s="146" t="str">
        <f t="shared" si="30"/>
        <v/>
      </c>
      <c r="L70" s="130"/>
      <c r="M70" s="130"/>
      <c r="N70" s="130"/>
      <c r="O70" s="130"/>
      <c r="P70" s="88">
        <f t="shared" si="15"/>
        <v>0</v>
      </c>
      <c r="Q70" s="87"/>
      <c r="R70" s="146" t="str">
        <f t="shared" si="31"/>
        <v/>
      </c>
      <c r="S70" s="130"/>
      <c r="T70" s="130"/>
      <c r="U70" s="130"/>
      <c r="V70" s="130"/>
      <c r="W70" s="88">
        <f t="shared" si="16"/>
        <v>0</v>
      </c>
      <c r="X70" s="87"/>
      <c r="Y70" s="146" t="str">
        <f t="shared" si="32"/>
        <v/>
      </c>
      <c r="Z70" s="130"/>
      <c r="AA70" s="130"/>
      <c r="AB70" s="130"/>
      <c r="AC70" s="130"/>
      <c r="AD70" s="88">
        <f t="shared" si="17"/>
        <v>0</v>
      </c>
      <c r="AE70" s="87"/>
      <c r="AF70" s="146" t="str">
        <f t="shared" si="33"/>
        <v/>
      </c>
      <c r="AG70" s="130"/>
      <c r="AH70" s="130"/>
      <c r="AI70" s="130"/>
      <c r="AJ70" s="130"/>
      <c r="AK70" s="88">
        <f t="shared" si="18"/>
        <v>0</v>
      </c>
      <c r="AL70" s="87"/>
      <c r="AM70" s="146" t="str">
        <f t="shared" si="42"/>
        <v/>
      </c>
      <c r="AN70" s="130"/>
      <c r="AO70" s="130"/>
      <c r="AP70" s="130"/>
      <c r="AQ70" s="130"/>
      <c r="AR70" s="88">
        <f t="shared" si="19"/>
        <v>0</v>
      </c>
      <c r="AS70" s="87"/>
      <c r="AT70" s="146" t="str">
        <f t="shared" si="34"/>
        <v/>
      </c>
      <c r="AU70" s="130"/>
      <c r="AV70" s="130"/>
      <c r="AW70" s="130"/>
      <c r="AX70" s="130"/>
      <c r="AY70" s="88">
        <f t="shared" si="20"/>
        <v>0</v>
      </c>
      <c r="AZ70" s="87"/>
      <c r="BA70" s="146" t="str">
        <f t="shared" si="35"/>
        <v/>
      </c>
      <c r="BB70" s="130"/>
      <c r="BC70" s="130"/>
      <c r="BD70" s="130"/>
      <c r="BE70" s="130"/>
      <c r="BF70" s="88">
        <f t="shared" si="21"/>
        <v>0</v>
      </c>
      <c r="BG70" s="87"/>
      <c r="BH70" s="146" t="str">
        <f t="shared" si="36"/>
        <v/>
      </c>
      <c r="BI70" s="130"/>
      <c r="BJ70" s="130"/>
      <c r="BK70" s="130"/>
      <c r="BL70" s="130"/>
      <c r="BM70" s="88">
        <f t="shared" si="22"/>
        <v>0</v>
      </c>
      <c r="BN70" s="87"/>
      <c r="BO70" s="146" t="str">
        <f t="shared" si="37"/>
        <v/>
      </c>
      <c r="BP70" s="130"/>
      <c r="BQ70" s="130"/>
      <c r="BR70" s="130"/>
      <c r="BS70" s="130"/>
      <c r="BT70" s="88">
        <f t="shared" si="23"/>
        <v>0</v>
      </c>
      <c r="BU70" s="87"/>
      <c r="BV70" s="146" t="str">
        <f t="shared" si="38"/>
        <v/>
      </c>
      <c r="BW70" s="130"/>
      <c r="BX70" s="130"/>
      <c r="BY70" s="130"/>
      <c r="BZ70" s="130"/>
      <c r="CA70" s="88">
        <f t="shared" si="24"/>
        <v>0</v>
      </c>
      <c r="CB70" s="87"/>
      <c r="CC70" s="146" t="str">
        <f t="shared" si="39"/>
        <v/>
      </c>
      <c r="CD70" s="130"/>
      <c r="CE70" s="130"/>
      <c r="CF70" s="130"/>
      <c r="CG70" s="130"/>
      <c r="CH70" s="88">
        <f t="shared" si="25"/>
        <v>0</v>
      </c>
      <c r="CI70" s="87"/>
      <c r="CJ70" s="146" t="str">
        <f t="shared" si="40"/>
        <v/>
      </c>
      <c r="CK70" s="130"/>
      <c r="CL70" s="130"/>
      <c r="CM70" s="130"/>
      <c r="CN70" s="130"/>
      <c r="CO70" s="88">
        <f t="shared" si="26"/>
        <v>0</v>
      </c>
      <c r="CP70" s="87"/>
      <c r="CQ70" s="146" t="str">
        <f t="shared" si="41"/>
        <v/>
      </c>
      <c r="CR70" s="130"/>
      <c r="CS70" s="130"/>
      <c r="CT70" s="130"/>
      <c r="CU70" s="130"/>
      <c r="CV70" s="88">
        <f t="shared" si="27"/>
        <v>0</v>
      </c>
      <c r="CW70" s="96"/>
    </row>
    <row r="71" spans="2:101">
      <c r="B71">
        <v>65</v>
      </c>
      <c r="C71" s="87"/>
      <c r="D71" s="146" t="str">
        <f t="shared" ref="D71:D100" si="43">IF(C71&gt;0,13.6/C71,"")</f>
        <v/>
      </c>
      <c r="E71" s="130"/>
      <c r="F71" s="130"/>
      <c r="G71" s="130"/>
      <c r="H71" s="90"/>
      <c r="I71" s="94">
        <f t="shared" si="14"/>
        <v>0</v>
      </c>
      <c r="J71" s="87"/>
      <c r="K71" s="146" t="str">
        <f t="shared" ref="K71:K100" si="44">IF(J71&gt;0,13.6/J71,"")</f>
        <v/>
      </c>
      <c r="L71" s="130"/>
      <c r="M71" s="130"/>
      <c r="N71" s="130"/>
      <c r="O71" s="130"/>
      <c r="P71" s="88">
        <f t="shared" si="15"/>
        <v>0</v>
      </c>
      <c r="Q71" s="87"/>
      <c r="R71" s="146" t="str">
        <f t="shared" ref="R71:R100" si="45">IF(Q71&gt;0,13.6/Q71,"")</f>
        <v/>
      </c>
      <c r="S71" s="130"/>
      <c r="T71" s="130"/>
      <c r="U71" s="130"/>
      <c r="V71" s="130"/>
      <c r="W71" s="88">
        <f t="shared" si="16"/>
        <v>0</v>
      </c>
      <c r="X71" s="87"/>
      <c r="Y71" s="146" t="str">
        <f t="shared" ref="Y71:Y100" si="46">IF(X71&gt;0,13.6/X71,"")</f>
        <v/>
      </c>
      <c r="Z71" s="130"/>
      <c r="AA71" s="130"/>
      <c r="AB71" s="130"/>
      <c r="AC71" s="130"/>
      <c r="AD71" s="88">
        <f t="shared" si="17"/>
        <v>0</v>
      </c>
      <c r="AE71" s="87"/>
      <c r="AF71" s="146" t="str">
        <f t="shared" ref="AF71:AF100" si="47">IF(AE71&gt;0,13.6/AE71,"")</f>
        <v/>
      </c>
      <c r="AG71" s="130"/>
      <c r="AH71" s="130"/>
      <c r="AI71" s="130"/>
      <c r="AJ71" s="130"/>
      <c r="AK71" s="88">
        <f t="shared" si="18"/>
        <v>0</v>
      </c>
      <c r="AL71" s="87"/>
      <c r="AM71" s="146" t="str">
        <f t="shared" si="42"/>
        <v/>
      </c>
      <c r="AN71" s="130"/>
      <c r="AO71" s="130"/>
      <c r="AP71" s="130"/>
      <c r="AQ71" s="130"/>
      <c r="AR71" s="88">
        <f t="shared" si="19"/>
        <v>0</v>
      </c>
      <c r="AS71" s="87"/>
      <c r="AT71" s="146" t="str">
        <f t="shared" ref="AT71:AT100" si="48">IF(AS71&gt;0,13.6/AS71,"")</f>
        <v/>
      </c>
      <c r="AU71" s="130"/>
      <c r="AV71" s="130"/>
      <c r="AW71" s="130"/>
      <c r="AX71" s="130"/>
      <c r="AY71" s="88">
        <f t="shared" si="20"/>
        <v>0</v>
      </c>
      <c r="AZ71" s="87"/>
      <c r="BA71" s="146" t="str">
        <f t="shared" ref="BA71:BA100" si="49">IF(AZ71&gt;0,13.6/AZ71,"")</f>
        <v/>
      </c>
      <c r="BB71" s="130"/>
      <c r="BC71" s="130"/>
      <c r="BD71" s="130"/>
      <c r="BE71" s="130"/>
      <c r="BF71" s="88">
        <f t="shared" si="21"/>
        <v>0</v>
      </c>
      <c r="BG71" s="87"/>
      <c r="BH71" s="146" t="str">
        <f t="shared" ref="BH71:BH100" si="50">IF(BG71&gt;0,13.6/BG71,"")</f>
        <v/>
      </c>
      <c r="BI71" s="130"/>
      <c r="BJ71" s="130"/>
      <c r="BK71" s="130"/>
      <c r="BL71" s="130"/>
      <c r="BM71" s="88">
        <f t="shared" si="22"/>
        <v>0</v>
      </c>
      <c r="BN71" s="87"/>
      <c r="BO71" s="146" t="str">
        <f t="shared" ref="BO71:BO100" si="51">IF(BN71&gt;0,13.6/BN71,"")</f>
        <v/>
      </c>
      <c r="BP71" s="130"/>
      <c r="BQ71" s="130"/>
      <c r="BR71" s="130"/>
      <c r="BS71" s="130"/>
      <c r="BT71" s="88">
        <f t="shared" si="23"/>
        <v>0</v>
      </c>
      <c r="BU71" s="87"/>
      <c r="BV71" s="146" t="str">
        <f t="shared" ref="BV71:BV100" si="52">IF(BU71&gt;0,13.6/BU71,"")</f>
        <v/>
      </c>
      <c r="BW71" s="130"/>
      <c r="BX71" s="130"/>
      <c r="BY71" s="130"/>
      <c r="BZ71" s="130"/>
      <c r="CA71" s="88">
        <f t="shared" si="24"/>
        <v>0</v>
      </c>
      <c r="CB71" s="87"/>
      <c r="CC71" s="146" t="str">
        <f t="shared" ref="CC71:CC100" si="53">IF(CB71&gt;0,13.6/CB71,"")</f>
        <v/>
      </c>
      <c r="CD71" s="130"/>
      <c r="CE71" s="130"/>
      <c r="CF71" s="130"/>
      <c r="CG71" s="130"/>
      <c r="CH71" s="88">
        <f t="shared" si="25"/>
        <v>0</v>
      </c>
      <c r="CI71" s="87"/>
      <c r="CJ71" s="146" t="str">
        <f t="shared" ref="CJ71:CJ100" si="54">IF(CI71&gt;0,13.6/CI71,"")</f>
        <v/>
      </c>
      <c r="CK71" s="130"/>
      <c r="CL71" s="130"/>
      <c r="CM71" s="130"/>
      <c r="CN71" s="130"/>
      <c r="CO71" s="88">
        <f t="shared" si="26"/>
        <v>0</v>
      </c>
      <c r="CP71" s="87"/>
      <c r="CQ71" s="146" t="str">
        <f t="shared" ref="CQ71:CQ100" si="55">IF(CP71&gt;0,13.6/CP71,"")</f>
        <v/>
      </c>
      <c r="CR71" s="130"/>
      <c r="CS71" s="130"/>
      <c r="CT71" s="130"/>
      <c r="CU71" s="130"/>
      <c r="CV71" s="88">
        <f t="shared" si="27"/>
        <v>0</v>
      </c>
      <c r="CW71" s="96"/>
    </row>
    <row r="72" spans="2:101">
      <c r="B72">
        <v>66</v>
      </c>
      <c r="C72" s="87"/>
      <c r="D72" s="146" t="str">
        <f t="shared" si="43"/>
        <v/>
      </c>
      <c r="E72" s="130"/>
      <c r="F72" s="130"/>
      <c r="G72" s="130"/>
      <c r="H72" s="90"/>
      <c r="I72" s="94">
        <f t="shared" ref="I72:I100" si="56">C72*E72</f>
        <v>0</v>
      </c>
      <c r="J72" s="87"/>
      <c r="K72" s="146" t="str">
        <f t="shared" si="44"/>
        <v/>
      </c>
      <c r="L72" s="130"/>
      <c r="M72" s="130"/>
      <c r="N72" s="130"/>
      <c r="O72" s="130"/>
      <c r="P72" s="88">
        <f t="shared" ref="P72:P100" si="57">J72*L72</f>
        <v>0</v>
      </c>
      <c r="Q72" s="87"/>
      <c r="R72" s="146" t="str">
        <f t="shared" si="45"/>
        <v/>
      </c>
      <c r="S72" s="130"/>
      <c r="T72" s="130"/>
      <c r="U72" s="130"/>
      <c r="V72" s="130"/>
      <c r="W72" s="88">
        <f t="shared" ref="W72:W100" si="58">Q72*S72</f>
        <v>0</v>
      </c>
      <c r="X72" s="87"/>
      <c r="Y72" s="146" t="str">
        <f t="shared" si="46"/>
        <v/>
      </c>
      <c r="Z72" s="130"/>
      <c r="AA72" s="130"/>
      <c r="AB72" s="130"/>
      <c r="AC72" s="130"/>
      <c r="AD72" s="88">
        <f t="shared" ref="AD72:AD100" si="59">X72*Z72</f>
        <v>0</v>
      </c>
      <c r="AE72" s="87"/>
      <c r="AF72" s="146" t="str">
        <f t="shared" si="47"/>
        <v/>
      </c>
      <c r="AG72" s="130"/>
      <c r="AH72" s="130"/>
      <c r="AI72" s="130"/>
      <c r="AJ72" s="130"/>
      <c r="AK72" s="88">
        <f t="shared" ref="AK72:AK100" si="60">AE72*AG72</f>
        <v>0</v>
      </c>
      <c r="AL72" s="87"/>
      <c r="AM72" s="146" t="str">
        <f t="shared" si="42"/>
        <v/>
      </c>
      <c r="AN72" s="130"/>
      <c r="AO72" s="130"/>
      <c r="AP72" s="130"/>
      <c r="AQ72" s="130"/>
      <c r="AR72" s="88">
        <f t="shared" ref="AR72:AR100" si="61">AL72*AN72</f>
        <v>0</v>
      </c>
      <c r="AS72" s="87"/>
      <c r="AT72" s="146" t="str">
        <f t="shared" si="48"/>
        <v/>
      </c>
      <c r="AU72" s="130"/>
      <c r="AV72" s="130"/>
      <c r="AW72" s="130"/>
      <c r="AX72" s="130"/>
      <c r="AY72" s="88">
        <f t="shared" ref="AY72:AY100" si="62">AS72*AU72</f>
        <v>0</v>
      </c>
      <c r="AZ72" s="87"/>
      <c r="BA72" s="146" t="str">
        <f t="shared" si="49"/>
        <v/>
      </c>
      <c r="BB72" s="130"/>
      <c r="BC72" s="130"/>
      <c r="BD72" s="130"/>
      <c r="BE72" s="130"/>
      <c r="BF72" s="88">
        <f t="shared" ref="BF72:BF100" si="63">AZ72*BB72</f>
        <v>0</v>
      </c>
      <c r="BG72" s="87"/>
      <c r="BH72" s="146" t="str">
        <f t="shared" si="50"/>
        <v/>
      </c>
      <c r="BI72" s="130"/>
      <c r="BJ72" s="130"/>
      <c r="BK72" s="130"/>
      <c r="BL72" s="130"/>
      <c r="BM72" s="88">
        <f t="shared" ref="BM72:BM100" si="64">BG72*BI72</f>
        <v>0</v>
      </c>
      <c r="BN72" s="87"/>
      <c r="BO72" s="146" t="str">
        <f t="shared" si="51"/>
        <v/>
      </c>
      <c r="BP72" s="130"/>
      <c r="BQ72" s="130"/>
      <c r="BR72" s="130"/>
      <c r="BS72" s="130"/>
      <c r="BT72" s="88">
        <f t="shared" ref="BT72:BT100" si="65">BN72*BP72</f>
        <v>0</v>
      </c>
      <c r="BU72" s="87"/>
      <c r="BV72" s="146" t="str">
        <f t="shared" si="52"/>
        <v/>
      </c>
      <c r="BW72" s="130"/>
      <c r="BX72" s="130"/>
      <c r="BY72" s="130"/>
      <c r="BZ72" s="130"/>
      <c r="CA72" s="88">
        <f t="shared" ref="CA72:CA100" si="66">BU72*BW72</f>
        <v>0</v>
      </c>
      <c r="CB72" s="87"/>
      <c r="CC72" s="146" t="str">
        <f t="shared" si="53"/>
        <v/>
      </c>
      <c r="CD72" s="130"/>
      <c r="CE72" s="130"/>
      <c r="CF72" s="130"/>
      <c r="CG72" s="130"/>
      <c r="CH72" s="88">
        <f t="shared" ref="CH72:CH100" si="67">CB72*CD72</f>
        <v>0</v>
      </c>
      <c r="CI72" s="87"/>
      <c r="CJ72" s="146" t="str">
        <f t="shared" si="54"/>
        <v/>
      </c>
      <c r="CK72" s="130"/>
      <c r="CL72" s="130"/>
      <c r="CM72" s="130"/>
      <c r="CN72" s="130"/>
      <c r="CO72" s="88">
        <f t="shared" ref="CO72:CO100" si="68">CI72*CK72</f>
        <v>0</v>
      </c>
      <c r="CP72" s="87"/>
      <c r="CQ72" s="146" t="str">
        <f t="shared" si="55"/>
        <v/>
      </c>
      <c r="CR72" s="130"/>
      <c r="CS72" s="130"/>
      <c r="CT72" s="130"/>
      <c r="CU72" s="130"/>
      <c r="CV72" s="88">
        <f t="shared" ref="CV72:CV100" si="69">CP72*CR72</f>
        <v>0</v>
      </c>
      <c r="CW72" s="96"/>
    </row>
    <row r="73" spans="2:101">
      <c r="B73">
        <v>67</v>
      </c>
      <c r="C73" s="87"/>
      <c r="D73" s="146" t="str">
        <f t="shared" si="43"/>
        <v/>
      </c>
      <c r="E73" s="130"/>
      <c r="F73" s="130"/>
      <c r="G73" s="130"/>
      <c r="H73" s="90"/>
      <c r="I73" s="94">
        <f t="shared" si="56"/>
        <v>0</v>
      </c>
      <c r="J73" s="87"/>
      <c r="K73" s="146" t="str">
        <f t="shared" si="44"/>
        <v/>
      </c>
      <c r="L73" s="130"/>
      <c r="M73" s="130"/>
      <c r="N73" s="130"/>
      <c r="O73" s="130"/>
      <c r="P73" s="88">
        <f t="shared" si="57"/>
        <v>0</v>
      </c>
      <c r="Q73" s="87"/>
      <c r="R73" s="146" t="str">
        <f t="shared" si="45"/>
        <v/>
      </c>
      <c r="S73" s="130"/>
      <c r="T73" s="130"/>
      <c r="U73" s="130"/>
      <c r="V73" s="130"/>
      <c r="W73" s="88">
        <f t="shared" si="58"/>
        <v>0</v>
      </c>
      <c r="X73" s="87"/>
      <c r="Y73" s="146" t="str">
        <f t="shared" si="46"/>
        <v/>
      </c>
      <c r="Z73" s="130"/>
      <c r="AA73" s="130"/>
      <c r="AB73" s="130"/>
      <c r="AC73" s="130"/>
      <c r="AD73" s="88">
        <f t="shared" si="59"/>
        <v>0</v>
      </c>
      <c r="AE73" s="87"/>
      <c r="AF73" s="146" t="str">
        <f t="shared" si="47"/>
        <v/>
      </c>
      <c r="AG73" s="130"/>
      <c r="AH73" s="130"/>
      <c r="AI73" s="130"/>
      <c r="AJ73" s="130"/>
      <c r="AK73" s="88">
        <f t="shared" si="60"/>
        <v>0</v>
      </c>
      <c r="AL73" s="87"/>
      <c r="AM73" s="146" t="str">
        <f t="shared" si="42"/>
        <v/>
      </c>
      <c r="AN73" s="130"/>
      <c r="AO73" s="130"/>
      <c r="AP73" s="130"/>
      <c r="AQ73" s="130"/>
      <c r="AR73" s="88">
        <f t="shared" si="61"/>
        <v>0</v>
      </c>
      <c r="AS73" s="87"/>
      <c r="AT73" s="146" t="str">
        <f t="shared" si="48"/>
        <v/>
      </c>
      <c r="AU73" s="130"/>
      <c r="AV73" s="130"/>
      <c r="AW73" s="130"/>
      <c r="AX73" s="130"/>
      <c r="AY73" s="88">
        <f t="shared" si="62"/>
        <v>0</v>
      </c>
      <c r="AZ73" s="87"/>
      <c r="BA73" s="146" t="str">
        <f t="shared" si="49"/>
        <v/>
      </c>
      <c r="BB73" s="130"/>
      <c r="BC73" s="130"/>
      <c r="BD73" s="130"/>
      <c r="BE73" s="130"/>
      <c r="BF73" s="88">
        <f t="shared" si="63"/>
        <v>0</v>
      </c>
      <c r="BG73" s="87"/>
      <c r="BH73" s="146" t="str">
        <f t="shared" si="50"/>
        <v/>
      </c>
      <c r="BI73" s="130"/>
      <c r="BJ73" s="130"/>
      <c r="BK73" s="130"/>
      <c r="BL73" s="130"/>
      <c r="BM73" s="88">
        <f t="shared" si="64"/>
        <v>0</v>
      </c>
      <c r="BN73" s="87"/>
      <c r="BO73" s="146" t="str">
        <f t="shared" si="51"/>
        <v/>
      </c>
      <c r="BP73" s="130"/>
      <c r="BQ73" s="130"/>
      <c r="BR73" s="130"/>
      <c r="BS73" s="130"/>
      <c r="BT73" s="88">
        <f t="shared" si="65"/>
        <v>0</v>
      </c>
      <c r="BU73" s="87"/>
      <c r="BV73" s="146" t="str">
        <f t="shared" si="52"/>
        <v/>
      </c>
      <c r="BW73" s="130"/>
      <c r="BX73" s="130"/>
      <c r="BY73" s="130"/>
      <c r="BZ73" s="130"/>
      <c r="CA73" s="88">
        <f t="shared" si="66"/>
        <v>0</v>
      </c>
      <c r="CB73" s="87"/>
      <c r="CC73" s="146" t="str">
        <f t="shared" si="53"/>
        <v/>
      </c>
      <c r="CD73" s="130"/>
      <c r="CE73" s="130"/>
      <c r="CF73" s="130"/>
      <c r="CG73" s="130"/>
      <c r="CH73" s="88">
        <f t="shared" si="67"/>
        <v>0</v>
      </c>
      <c r="CI73" s="87"/>
      <c r="CJ73" s="146" t="str">
        <f t="shared" si="54"/>
        <v/>
      </c>
      <c r="CK73" s="130"/>
      <c r="CL73" s="130"/>
      <c r="CM73" s="130"/>
      <c r="CN73" s="130"/>
      <c r="CO73" s="88">
        <f t="shared" si="68"/>
        <v>0</v>
      </c>
      <c r="CP73" s="87"/>
      <c r="CQ73" s="146" t="str">
        <f t="shared" si="55"/>
        <v/>
      </c>
      <c r="CR73" s="130"/>
      <c r="CS73" s="130"/>
      <c r="CT73" s="130"/>
      <c r="CU73" s="130"/>
      <c r="CV73" s="88">
        <f t="shared" si="69"/>
        <v>0</v>
      </c>
      <c r="CW73" s="96"/>
    </row>
    <row r="74" spans="2:101">
      <c r="B74">
        <v>68</v>
      </c>
      <c r="C74" s="87"/>
      <c r="D74" s="146" t="str">
        <f t="shared" si="43"/>
        <v/>
      </c>
      <c r="E74" s="130"/>
      <c r="F74" s="130"/>
      <c r="G74" s="130"/>
      <c r="H74" s="90"/>
      <c r="I74" s="94">
        <f t="shared" si="56"/>
        <v>0</v>
      </c>
      <c r="J74" s="87"/>
      <c r="K74" s="146" t="str">
        <f t="shared" si="44"/>
        <v/>
      </c>
      <c r="L74" s="130"/>
      <c r="M74" s="130"/>
      <c r="N74" s="130"/>
      <c r="O74" s="130"/>
      <c r="P74" s="88">
        <f t="shared" si="57"/>
        <v>0</v>
      </c>
      <c r="Q74" s="87"/>
      <c r="R74" s="146" t="str">
        <f t="shared" si="45"/>
        <v/>
      </c>
      <c r="S74" s="130"/>
      <c r="T74" s="130"/>
      <c r="U74" s="130"/>
      <c r="V74" s="130"/>
      <c r="W74" s="88">
        <f t="shared" si="58"/>
        <v>0</v>
      </c>
      <c r="X74" s="87"/>
      <c r="Y74" s="146" t="str">
        <f t="shared" si="46"/>
        <v/>
      </c>
      <c r="Z74" s="130"/>
      <c r="AA74" s="130"/>
      <c r="AB74" s="130"/>
      <c r="AC74" s="130"/>
      <c r="AD74" s="88">
        <f t="shared" si="59"/>
        <v>0</v>
      </c>
      <c r="AE74" s="87"/>
      <c r="AF74" s="146" t="str">
        <f t="shared" si="47"/>
        <v/>
      </c>
      <c r="AG74" s="130"/>
      <c r="AH74" s="130"/>
      <c r="AI74" s="130"/>
      <c r="AJ74" s="130"/>
      <c r="AK74" s="88">
        <f t="shared" si="60"/>
        <v>0</v>
      </c>
      <c r="AL74" s="87"/>
      <c r="AM74" s="146" t="str">
        <f t="shared" si="42"/>
        <v/>
      </c>
      <c r="AN74" s="130"/>
      <c r="AO74" s="130"/>
      <c r="AP74" s="130"/>
      <c r="AQ74" s="130"/>
      <c r="AR74" s="88">
        <f t="shared" si="61"/>
        <v>0</v>
      </c>
      <c r="AS74" s="87"/>
      <c r="AT74" s="146" t="str">
        <f t="shared" si="48"/>
        <v/>
      </c>
      <c r="AU74" s="130"/>
      <c r="AV74" s="130"/>
      <c r="AW74" s="130"/>
      <c r="AX74" s="130"/>
      <c r="AY74" s="88">
        <f t="shared" si="62"/>
        <v>0</v>
      </c>
      <c r="AZ74" s="87"/>
      <c r="BA74" s="146" t="str">
        <f t="shared" si="49"/>
        <v/>
      </c>
      <c r="BB74" s="130"/>
      <c r="BC74" s="130"/>
      <c r="BD74" s="130"/>
      <c r="BE74" s="130"/>
      <c r="BF74" s="88">
        <f t="shared" si="63"/>
        <v>0</v>
      </c>
      <c r="BG74" s="87"/>
      <c r="BH74" s="146" t="str">
        <f t="shared" si="50"/>
        <v/>
      </c>
      <c r="BI74" s="130"/>
      <c r="BJ74" s="130"/>
      <c r="BK74" s="130"/>
      <c r="BL74" s="130"/>
      <c r="BM74" s="88">
        <f t="shared" si="64"/>
        <v>0</v>
      </c>
      <c r="BN74" s="87"/>
      <c r="BO74" s="146" t="str">
        <f t="shared" si="51"/>
        <v/>
      </c>
      <c r="BP74" s="130"/>
      <c r="BQ74" s="130"/>
      <c r="BR74" s="130"/>
      <c r="BS74" s="130"/>
      <c r="BT74" s="88">
        <f t="shared" si="65"/>
        <v>0</v>
      </c>
      <c r="BU74" s="87"/>
      <c r="BV74" s="146" t="str">
        <f t="shared" si="52"/>
        <v/>
      </c>
      <c r="BW74" s="130"/>
      <c r="BX74" s="130"/>
      <c r="BY74" s="130"/>
      <c r="BZ74" s="130"/>
      <c r="CA74" s="88">
        <f t="shared" si="66"/>
        <v>0</v>
      </c>
      <c r="CB74" s="87"/>
      <c r="CC74" s="146" t="str">
        <f t="shared" si="53"/>
        <v/>
      </c>
      <c r="CD74" s="130"/>
      <c r="CE74" s="130"/>
      <c r="CF74" s="130"/>
      <c r="CG74" s="130"/>
      <c r="CH74" s="88">
        <f t="shared" si="67"/>
        <v>0</v>
      </c>
      <c r="CI74" s="87"/>
      <c r="CJ74" s="146" t="str">
        <f t="shared" si="54"/>
        <v/>
      </c>
      <c r="CK74" s="130"/>
      <c r="CL74" s="130"/>
      <c r="CM74" s="130"/>
      <c r="CN74" s="130"/>
      <c r="CO74" s="88">
        <f t="shared" si="68"/>
        <v>0</v>
      </c>
      <c r="CP74" s="87"/>
      <c r="CQ74" s="146" t="str">
        <f t="shared" si="55"/>
        <v/>
      </c>
      <c r="CR74" s="130"/>
      <c r="CS74" s="130"/>
      <c r="CT74" s="130"/>
      <c r="CU74" s="130"/>
      <c r="CV74" s="88">
        <f t="shared" si="69"/>
        <v>0</v>
      </c>
      <c r="CW74" s="96"/>
    </row>
    <row r="75" spans="2:101">
      <c r="B75">
        <v>69</v>
      </c>
      <c r="C75" s="87"/>
      <c r="D75" s="146" t="str">
        <f t="shared" si="43"/>
        <v/>
      </c>
      <c r="E75" s="130"/>
      <c r="F75" s="130"/>
      <c r="G75" s="130"/>
      <c r="H75" s="90"/>
      <c r="I75" s="94">
        <f t="shared" si="56"/>
        <v>0</v>
      </c>
      <c r="J75" s="87"/>
      <c r="K75" s="146" t="str">
        <f t="shared" si="44"/>
        <v/>
      </c>
      <c r="L75" s="130"/>
      <c r="M75" s="130"/>
      <c r="N75" s="130"/>
      <c r="O75" s="130"/>
      <c r="P75" s="88">
        <f t="shared" si="57"/>
        <v>0</v>
      </c>
      <c r="Q75" s="87"/>
      <c r="R75" s="146" t="str">
        <f t="shared" si="45"/>
        <v/>
      </c>
      <c r="S75" s="130"/>
      <c r="T75" s="130"/>
      <c r="U75" s="130"/>
      <c r="V75" s="130"/>
      <c r="W75" s="88">
        <f t="shared" si="58"/>
        <v>0</v>
      </c>
      <c r="X75" s="87"/>
      <c r="Y75" s="146" t="str">
        <f t="shared" si="46"/>
        <v/>
      </c>
      <c r="Z75" s="130"/>
      <c r="AA75" s="130"/>
      <c r="AB75" s="130"/>
      <c r="AC75" s="130"/>
      <c r="AD75" s="88">
        <f t="shared" si="59"/>
        <v>0</v>
      </c>
      <c r="AE75" s="87"/>
      <c r="AF75" s="146" t="str">
        <f t="shared" si="47"/>
        <v/>
      </c>
      <c r="AG75" s="130"/>
      <c r="AH75" s="130"/>
      <c r="AI75" s="130"/>
      <c r="AJ75" s="130"/>
      <c r="AK75" s="88">
        <f t="shared" si="60"/>
        <v>0</v>
      </c>
      <c r="AL75" s="87"/>
      <c r="AM75" s="146" t="str">
        <f t="shared" si="42"/>
        <v/>
      </c>
      <c r="AN75" s="130"/>
      <c r="AO75" s="130"/>
      <c r="AP75" s="130"/>
      <c r="AQ75" s="130"/>
      <c r="AR75" s="88">
        <f t="shared" si="61"/>
        <v>0</v>
      </c>
      <c r="AS75" s="87"/>
      <c r="AT75" s="146" t="str">
        <f t="shared" si="48"/>
        <v/>
      </c>
      <c r="AU75" s="130"/>
      <c r="AV75" s="130"/>
      <c r="AW75" s="130"/>
      <c r="AX75" s="130"/>
      <c r="AY75" s="88">
        <f t="shared" si="62"/>
        <v>0</v>
      </c>
      <c r="AZ75" s="87"/>
      <c r="BA75" s="146" t="str">
        <f t="shared" si="49"/>
        <v/>
      </c>
      <c r="BB75" s="130"/>
      <c r="BC75" s="130"/>
      <c r="BD75" s="130"/>
      <c r="BE75" s="130"/>
      <c r="BF75" s="88">
        <f t="shared" si="63"/>
        <v>0</v>
      </c>
      <c r="BG75" s="87"/>
      <c r="BH75" s="146" t="str">
        <f t="shared" si="50"/>
        <v/>
      </c>
      <c r="BI75" s="130"/>
      <c r="BJ75" s="130"/>
      <c r="BK75" s="130"/>
      <c r="BL75" s="130"/>
      <c r="BM75" s="88">
        <f t="shared" si="64"/>
        <v>0</v>
      </c>
      <c r="BN75" s="87"/>
      <c r="BO75" s="146" t="str">
        <f t="shared" si="51"/>
        <v/>
      </c>
      <c r="BP75" s="130"/>
      <c r="BQ75" s="130"/>
      <c r="BR75" s="130"/>
      <c r="BS75" s="130"/>
      <c r="BT75" s="88">
        <f t="shared" si="65"/>
        <v>0</v>
      </c>
      <c r="BU75" s="87"/>
      <c r="BV75" s="146" t="str">
        <f t="shared" si="52"/>
        <v/>
      </c>
      <c r="BW75" s="130"/>
      <c r="BX75" s="130"/>
      <c r="BY75" s="130"/>
      <c r="BZ75" s="130"/>
      <c r="CA75" s="88">
        <f t="shared" si="66"/>
        <v>0</v>
      </c>
      <c r="CB75" s="87"/>
      <c r="CC75" s="146" t="str">
        <f t="shared" si="53"/>
        <v/>
      </c>
      <c r="CD75" s="130"/>
      <c r="CE75" s="130"/>
      <c r="CF75" s="130"/>
      <c r="CG75" s="130"/>
      <c r="CH75" s="88">
        <f t="shared" si="67"/>
        <v>0</v>
      </c>
      <c r="CI75" s="87"/>
      <c r="CJ75" s="146" t="str">
        <f t="shared" si="54"/>
        <v/>
      </c>
      <c r="CK75" s="130"/>
      <c r="CL75" s="130"/>
      <c r="CM75" s="130"/>
      <c r="CN75" s="130"/>
      <c r="CO75" s="88">
        <f t="shared" si="68"/>
        <v>0</v>
      </c>
      <c r="CP75" s="87"/>
      <c r="CQ75" s="146" t="str">
        <f t="shared" si="55"/>
        <v/>
      </c>
      <c r="CR75" s="130"/>
      <c r="CS75" s="130"/>
      <c r="CT75" s="130"/>
      <c r="CU75" s="130"/>
      <c r="CV75" s="88">
        <f t="shared" si="69"/>
        <v>0</v>
      </c>
      <c r="CW75" s="96"/>
    </row>
    <row r="76" spans="2:101">
      <c r="B76">
        <v>70</v>
      </c>
      <c r="C76" s="87"/>
      <c r="D76" s="146" t="str">
        <f t="shared" si="43"/>
        <v/>
      </c>
      <c r="E76" s="130"/>
      <c r="F76" s="130"/>
      <c r="G76" s="130"/>
      <c r="H76" s="90"/>
      <c r="I76" s="94">
        <f t="shared" si="56"/>
        <v>0</v>
      </c>
      <c r="J76" s="87"/>
      <c r="K76" s="146" t="str">
        <f t="shared" si="44"/>
        <v/>
      </c>
      <c r="L76" s="130"/>
      <c r="M76" s="130"/>
      <c r="N76" s="130"/>
      <c r="O76" s="130"/>
      <c r="P76" s="88">
        <f t="shared" si="57"/>
        <v>0</v>
      </c>
      <c r="Q76" s="87"/>
      <c r="R76" s="146" t="str">
        <f t="shared" si="45"/>
        <v/>
      </c>
      <c r="S76" s="130"/>
      <c r="T76" s="130"/>
      <c r="U76" s="130"/>
      <c r="V76" s="130"/>
      <c r="W76" s="88">
        <f t="shared" si="58"/>
        <v>0</v>
      </c>
      <c r="X76" s="87"/>
      <c r="Y76" s="146" t="str">
        <f t="shared" si="46"/>
        <v/>
      </c>
      <c r="Z76" s="130"/>
      <c r="AA76" s="130"/>
      <c r="AB76" s="130"/>
      <c r="AC76" s="130"/>
      <c r="AD76" s="88">
        <f t="shared" si="59"/>
        <v>0</v>
      </c>
      <c r="AE76" s="87"/>
      <c r="AF76" s="146" t="str">
        <f t="shared" si="47"/>
        <v/>
      </c>
      <c r="AG76" s="130"/>
      <c r="AH76" s="130"/>
      <c r="AI76" s="130"/>
      <c r="AJ76" s="130"/>
      <c r="AK76" s="88">
        <f t="shared" si="60"/>
        <v>0</v>
      </c>
      <c r="AL76" s="87"/>
      <c r="AM76" s="146" t="str">
        <f t="shared" si="42"/>
        <v/>
      </c>
      <c r="AN76" s="130"/>
      <c r="AO76" s="130"/>
      <c r="AP76" s="130"/>
      <c r="AQ76" s="130"/>
      <c r="AR76" s="88">
        <f t="shared" si="61"/>
        <v>0</v>
      </c>
      <c r="AS76" s="87"/>
      <c r="AT76" s="146" t="str">
        <f t="shared" si="48"/>
        <v/>
      </c>
      <c r="AU76" s="130"/>
      <c r="AV76" s="130"/>
      <c r="AW76" s="130"/>
      <c r="AX76" s="130"/>
      <c r="AY76" s="88">
        <f t="shared" si="62"/>
        <v>0</v>
      </c>
      <c r="AZ76" s="87"/>
      <c r="BA76" s="146" t="str">
        <f t="shared" si="49"/>
        <v/>
      </c>
      <c r="BB76" s="130"/>
      <c r="BC76" s="130"/>
      <c r="BD76" s="130"/>
      <c r="BE76" s="130"/>
      <c r="BF76" s="88">
        <f t="shared" si="63"/>
        <v>0</v>
      </c>
      <c r="BG76" s="87"/>
      <c r="BH76" s="146" t="str">
        <f t="shared" si="50"/>
        <v/>
      </c>
      <c r="BI76" s="130"/>
      <c r="BJ76" s="130"/>
      <c r="BK76" s="130"/>
      <c r="BL76" s="130"/>
      <c r="BM76" s="88">
        <f t="shared" si="64"/>
        <v>0</v>
      </c>
      <c r="BN76" s="87"/>
      <c r="BO76" s="146" t="str">
        <f t="shared" si="51"/>
        <v/>
      </c>
      <c r="BP76" s="130"/>
      <c r="BQ76" s="130"/>
      <c r="BR76" s="130"/>
      <c r="BS76" s="130"/>
      <c r="BT76" s="88">
        <f t="shared" si="65"/>
        <v>0</v>
      </c>
      <c r="BU76" s="87"/>
      <c r="BV76" s="146" t="str">
        <f t="shared" si="52"/>
        <v/>
      </c>
      <c r="BW76" s="130"/>
      <c r="BX76" s="130"/>
      <c r="BY76" s="130"/>
      <c r="BZ76" s="130"/>
      <c r="CA76" s="88">
        <f t="shared" si="66"/>
        <v>0</v>
      </c>
      <c r="CB76" s="87"/>
      <c r="CC76" s="146" t="str">
        <f t="shared" si="53"/>
        <v/>
      </c>
      <c r="CD76" s="130"/>
      <c r="CE76" s="130"/>
      <c r="CF76" s="130"/>
      <c r="CG76" s="130"/>
      <c r="CH76" s="88">
        <f t="shared" si="67"/>
        <v>0</v>
      </c>
      <c r="CI76" s="87"/>
      <c r="CJ76" s="146" t="str">
        <f t="shared" si="54"/>
        <v/>
      </c>
      <c r="CK76" s="130"/>
      <c r="CL76" s="130"/>
      <c r="CM76" s="130"/>
      <c r="CN76" s="130"/>
      <c r="CO76" s="88">
        <f t="shared" si="68"/>
        <v>0</v>
      </c>
      <c r="CP76" s="87"/>
      <c r="CQ76" s="146" t="str">
        <f t="shared" si="55"/>
        <v/>
      </c>
      <c r="CR76" s="130"/>
      <c r="CS76" s="130"/>
      <c r="CT76" s="130"/>
      <c r="CU76" s="130"/>
      <c r="CV76" s="88">
        <f t="shared" si="69"/>
        <v>0</v>
      </c>
      <c r="CW76" s="96"/>
    </row>
    <row r="77" spans="2:101">
      <c r="B77">
        <v>71</v>
      </c>
      <c r="C77" s="87"/>
      <c r="D77" s="146" t="str">
        <f t="shared" si="43"/>
        <v/>
      </c>
      <c r="E77" s="130"/>
      <c r="F77" s="130"/>
      <c r="G77" s="130"/>
      <c r="H77" s="90"/>
      <c r="I77" s="94">
        <f t="shared" si="56"/>
        <v>0</v>
      </c>
      <c r="J77" s="87"/>
      <c r="K77" s="146" t="str">
        <f t="shared" si="44"/>
        <v/>
      </c>
      <c r="L77" s="130"/>
      <c r="M77" s="130"/>
      <c r="N77" s="130"/>
      <c r="O77" s="130"/>
      <c r="P77" s="88">
        <f t="shared" si="57"/>
        <v>0</v>
      </c>
      <c r="Q77" s="87"/>
      <c r="R77" s="146" t="str">
        <f t="shared" si="45"/>
        <v/>
      </c>
      <c r="S77" s="130"/>
      <c r="T77" s="130"/>
      <c r="U77" s="130"/>
      <c r="V77" s="130"/>
      <c r="W77" s="88">
        <f t="shared" si="58"/>
        <v>0</v>
      </c>
      <c r="X77" s="87"/>
      <c r="Y77" s="146" t="str">
        <f t="shared" si="46"/>
        <v/>
      </c>
      <c r="Z77" s="130"/>
      <c r="AA77" s="130"/>
      <c r="AB77" s="130"/>
      <c r="AC77" s="130"/>
      <c r="AD77" s="88">
        <f t="shared" si="59"/>
        <v>0</v>
      </c>
      <c r="AE77" s="87"/>
      <c r="AF77" s="146" t="str">
        <f t="shared" si="47"/>
        <v/>
      </c>
      <c r="AG77" s="130"/>
      <c r="AH77" s="130"/>
      <c r="AI77" s="130"/>
      <c r="AJ77" s="130"/>
      <c r="AK77" s="88">
        <f t="shared" si="60"/>
        <v>0</v>
      </c>
      <c r="AL77" s="87"/>
      <c r="AM77" s="146" t="str">
        <f t="shared" si="42"/>
        <v/>
      </c>
      <c r="AN77" s="130"/>
      <c r="AO77" s="130"/>
      <c r="AP77" s="130"/>
      <c r="AQ77" s="130"/>
      <c r="AR77" s="88">
        <f t="shared" si="61"/>
        <v>0</v>
      </c>
      <c r="AS77" s="87"/>
      <c r="AT77" s="146" t="str">
        <f t="shared" si="48"/>
        <v/>
      </c>
      <c r="AU77" s="130"/>
      <c r="AV77" s="130"/>
      <c r="AW77" s="130"/>
      <c r="AX77" s="130"/>
      <c r="AY77" s="88">
        <f t="shared" si="62"/>
        <v>0</v>
      </c>
      <c r="AZ77" s="87"/>
      <c r="BA77" s="146" t="str">
        <f t="shared" si="49"/>
        <v/>
      </c>
      <c r="BB77" s="130"/>
      <c r="BC77" s="130"/>
      <c r="BD77" s="130"/>
      <c r="BE77" s="130"/>
      <c r="BF77" s="88">
        <f t="shared" si="63"/>
        <v>0</v>
      </c>
      <c r="BG77" s="87"/>
      <c r="BH77" s="146" t="str">
        <f t="shared" si="50"/>
        <v/>
      </c>
      <c r="BI77" s="130"/>
      <c r="BJ77" s="130"/>
      <c r="BK77" s="130"/>
      <c r="BL77" s="130"/>
      <c r="BM77" s="88">
        <f t="shared" si="64"/>
        <v>0</v>
      </c>
      <c r="BN77" s="87"/>
      <c r="BO77" s="146" t="str">
        <f t="shared" si="51"/>
        <v/>
      </c>
      <c r="BP77" s="130"/>
      <c r="BQ77" s="130"/>
      <c r="BR77" s="130"/>
      <c r="BS77" s="130"/>
      <c r="BT77" s="88">
        <f t="shared" si="65"/>
        <v>0</v>
      </c>
      <c r="BU77" s="87"/>
      <c r="BV77" s="146" t="str">
        <f t="shared" si="52"/>
        <v/>
      </c>
      <c r="BW77" s="130"/>
      <c r="BX77" s="130"/>
      <c r="BY77" s="130"/>
      <c r="BZ77" s="130"/>
      <c r="CA77" s="88">
        <f t="shared" si="66"/>
        <v>0</v>
      </c>
      <c r="CB77" s="87"/>
      <c r="CC77" s="146" t="str">
        <f t="shared" si="53"/>
        <v/>
      </c>
      <c r="CD77" s="130"/>
      <c r="CE77" s="130"/>
      <c r="CF77" s="130"/>
      <c r="CG77" s="130"/>
      <c r="CH77" s="88">
        <f t="shared" si="67"/>
        <v>0</v>
      </c>
      <c r="CI77" s="87"/>
      <c r="CJ77" s="146" t="str">
        <f t="shared" si="54"/>
        <v/>
      </c>
      <c r="CK77" s="130"/>
      <c r="CL77" s="130"/>
      <c r="CM77" s="130"/>
      <c r="CN77" s="130"/>
      <c r="CO77" s="88">
        <f t="shared" si="68"/>
        <v>0</v>
      </c>
      <c r="CP77" s="87"/>
      <c r="CQ77" s="146" t="str">
        <f t="shared" si="55"/>
        <v/>
      </c>
      <c r="CR77" s="130"/>
      <c r="CS77" s="130"/>
      <c r="CT77" s="130"/>
      <c r="CU77" s="130"/>
      <c r="CV77" s="88">
        <f t="shared" si="69"/>
        <v>0</v>
      </c>
      <c r="CW77" s="96"/>
    </row>
    <row r="78" spans="2:101">
      <c r="B78">
        <v>72</v>
      </c>
      <c r="C78" s="87"/>
      <c r="D78" s="146" t="str">
        <f t="shared" si="43"/>
        <v/>
      </c>
      <c r="E78" s="130"/>
      <c r="F78" s="130"/>
      <c r="G78" s="130"/>
      <c r="H78" s="90"/>
      <c r="I78" s="94">
        <f t="shared" si="56"/>
        <v>0</v>
      </c>
      <c r="J78" s="87"/>
      <c r="K78" s="146" t="str">
        <f t="shared" si="44"/>
        <v/>
      </c>
      <c r="L78" s="130"/>
      <c r="M78" s="130"/>
      <c r="N78" s="130"/>
      <c r="O78" s="130"/>
      <c r="P78" s="88">
        <f t="shared" si="57"/>
        <v>0</v>
      </c>
      <c r="Q78" s="87"/>
      <c r="R78" s="146" t="str">
        <f t="shared" si="45"/>
        <v/>
      </c>
      <c r="S78" s="130"/>
      <c r="T78" s="130"/>
      <c r="U78" s="130"/>
      <c r="V78" s="130"/>
      <c r="W78" s="88">
        <f t="shared" si="58"/>
        <v>0</v>
      </c>
      <c r="X78" s="87"/>
      <c r="Y78" s="146" t="str">
        <f t="shared" si="46"/>
        <v/>
      </c>
      <c r="Z78" s="130"/>
      <c r="AA78" s="130"/>
      <c r="AB78" s="130"/>
      <c r="AC78" s="130"/>
      <c r="AD78" s="88">
        <f t="shared" si="59"/>
        <v>0</v>
      </c>
      <c r="AE78" s="87"/>
      <c r="AF78" s="146" t="str">
        <f t="shared" si="47"/>
        <v/>
      </c>
      <c r="AG78" s="130"/>
      <c r="AH78" s="130"/>
      <c r="AI78" s="130"/>
      <c r="AJ78" s="130"/>
      <c r="AK78" s="88">
        <f t="shared" si="60"/>
        <v>0</v>
      </c>
      <c r="AL78" s="87"/>
      <c r="AM78" s="146" t="str">
        <f t="shared" si="42"/>
        <v/>
      </c>
      <c r="AN78" s="130"/>
      <c r="AO78" s="130"/>
      <c r="AP78" s="130"/>
      <c r="AQ78" s="130"/>
      <c r="AR78" s="88">
        <f t="shared" si="61"/>
        <v>0</v>
      </c>
      <c r="AS78" s="87"/>
      <c r="AT78" s="146" t="str">
        <f t="shared" si="48"/>
        <v/>
      </c>
      <c r="AU78" s="130"/>
      <c r="AV78" s="130"/>
      <c r="AW78" s="130"/>
      <c r="AX78" s="130"/>
      <c r="AY78" s="88">
        <f t="shared" si="62"/>
        <v>0</v>
      </c>
      <c r="AZ78" s="87"/>
      <c r="BA78" s="146" t="str">
        <f t="shared" si="49"/>
        <v/>
      </c>
      <c r="BB78" s="130"/>
      <c r="BC78" s="130"/>
      <c r="BD78" s="130"/>
      <c r="BE78" s="130"/>
      <c r="BF78" s="88">
        <f t="shared" si="63"/>
        <v>0</v>
      </c>
      <c r="BG78" s="87"/>
      <c r="BH78" s="146" t="str">
        <f t="shared" si="50"/>
        <v/>
      </c>
      <c r="BI78" s="130"/>
      <c r="BJ78" s="130"/>
      <c r="BK78" s="130"/>
      <c r="BL78" s="130"/>
      <c r="BM78" s="88">
        <f t="shared" si="64"/>
        <v>0</v>
      </c>
      <c r="BN78" s="87"/>
      <c r="BO78" s="146" t="str">
        <f t="shared" si="51"/>
        <v/>
      </c>
      <c r="BP78" s="130"/>
      <c r="BQ78" s="130"/>
      <c r="BR78" s="130"/>
      <c r="BS78" s="130"/>
      <c r="BT78" s="88">
        <f t="shared" si="65"/>
        <v>0</v>
      </c>
      <c r="BU78" s="87"/>
      <c r="BV78" s="146" t="str">
        <f t="shared" si="52"/>
        <v/>
      </c>
      <c r="BW78" s="130"/>
      <c r="BX78" s="130"/>
      <c r="BY78" s="130"/>
      <c r="BZ78" s="130"/>
      <c r="CA78" s="88">
        <f t="shared" si="66"/>
        <v>0</v>
      </c>
      <c r="CB78" s="87"/>
      <c r="CC78" s="146" t="str">
        <f t="shared" si="53"/>
        <v/>
      </c>
      <c r="CD78" s="130"/>
      <c r="CE78" s="130"/>
      <c r="CF78" s="130"/>
      <c r="CG78" s="130"/>
      <c r="CH78" s="88">
        <f t="shared" si="67"/>
        <v>0</v>
      </c>
      <c r="CI78" s="87"/>
      <c r="CJ78" s="146" t="str">
        <f t="shared" si="54"/>
        <v/>
      </c>
      <c r="CK78" s="130"/>
      <c r="CL78" s="130"/>
      <c r="CM78" s="130"/>
      <c r="CN78" s="130"/>
      <c r="CO78" s="88">
        <f t="shared" si="68"/>
        <v>0</v>
      </c>
      <c r="CP78" s="87"/>
      <c r="CQ78" s="146" t="str">
        <f t="shared" si="55"/>
        <v/>
      </c>
      <c r="CR78" s="130"/>
      <c r="CS78" s="130"/>
      <c r="CT78" s="130"/>
      <c r="CU78" s="130"/>
      <c r="CV78" s="88">
        <f t="shared" si="69"/>
        <v>0</v>
      </c>
      <c r="CW78" s="96"/>
    </row>
    <row r="79" spans="2:101">
      <c r="B79">
        <v>73</v>
      </c>
      <c r="C79" s="87"/>
      <c r="D79" s="146" t="str">
        <f t="shared" si="43"/>
        <v/>
      </c>
      <c r="E79" s="130"/>
      <c r="F79" s="130"/>
      <c r="G79" s="130"/>
      <c r="H79" s="90"/>
      <c r="I79" s="94">
        <f t="shared" si="56"/>
        <v>0</v>
      </c>
      <c r="J79" s="87"/>
      <c r="K79" s="146" t="str">
        <f t="shared" si="44"/>
        <v/>
      </c>
      <c r="L79" s="130"/>
      <c r="M79" s="130"/>
      <c r="N79" s="130"/>
      <c r="O79" s="130"/>
      <c r="P79" s="88">
        <f t="shared" si="57"/>
        <v>0</v>
      </c>
      <c r="Q79" s="87"/>
      <c r="R79" s="146" t="str">
        <f t="shared" si="45"/>
        <v/>
      </c>
      <c r="S79" s="130"/>
      <c r="T79" s="130"/>
      <c r="U79" s="130"/>
      <c r="V79" s="130"/>
      <c r="W79" s="88">
        <f t="shared" si="58"/>
        <v>0</v>
      </c>
      <c r="X79" s="87"/>
      <c r="Y79" s="146" t="str">
        <f t="shared" si="46"/>
        <v/>
      </c>
      <c r="Z79" s="130"/>
      <c r="AA79" s="130"/>
      <c r="AB79" s="130"/>
      <c r="AC79" s="130"/>
      <c r="AD79" s="88">
        <f t="shared" si="59"/>
        <v>0</v>
      </c>
      <c r="AE79" s="87"/>
      <c r="AF79" s="146" t="str">
        <f t="shared" si="47"/>
        <v/>
      </c>
      <c r="AG79" s="130"/>
      <c r="AH79" s="130"/>
      <c r="AI79" s="130"/>
      <c r="AJ79" s="130"/>
      <c r="AK79" s="88">
        <f t="shared" si="60"/>
        <v>0</v>
      </c>
      <c r="AL79" s="87"/>
      <c r="AM79" s="146" t="str">
        <f t="shared" si="42"/>
        <v/>
      </c>
      <c r="AN79" s="130"/>
      <c r="AO79" s="130"/>
      <c r="AP79" s="130"/>
      <c r="AQ79" s="130"/>
      <c r="AR79" s="88">
        <f t="shared" si="61"/>
        <v>0</v>
      </c>
      <c r="AS79" s="87"/>
      <c r="AT79" s="146" t="str">
        <f t="shared" si="48"/>
        <v/>
      </c>
      <c r="AU79" s="130"/>
      <c r="AV79" s="130"/>
      <c r="AW79" s="130"/>
      <c r="AX79" s="130"/>
      <c r="AY79" s="88">
        <f t="shared" si="62"/>
        <v>0</v>
      </c>
      <c r="AZ79" s="87"/>
      <c r="BA79" s="146" t="str">
        <f t="shared" si="49"/>
        <v/>
      </c>
      <c r="BB79" s="130"/>
      <c r="BC79" s="130"/>
      <c r="BD79" s="130"/>
      <c r="BE79" s="130"/>
      <c r="BF79" s="88">
        <f t="shared" si="63"/>
        <v>0</v>
      </c>
      <c r="BG79" s="87"/>
      <c r="BH79" s="146" t="str">
        <f t="shared" si="50"/>
        <v/>
      </c>
      <c r="BI79" s="130"/>
      <c r="BJ79" s="130"/>
      <c r="BK79" s="130"/>
      <c r="BL79" s="130"/>
      <c r="BM79" s="88">
        <f t="shared" si="64"/>
        <v>0</v>
      </c>
      <c r="BN79" s="87"/>
      <c r="BO79" s="146" t="str">
        <f t="shared" si="51"/>
        <v/>
      </c>
      <c r="BP79" s="130"/>
      <c r="BQ79" s="130"/>
      <c r="BR79" s="130"/>
      <c r="BS79" s="130"/>
      <c r="BT79" s="88">
        <f t="shared" si="65"/>
        <v>0</v>
      </c>
      <c r="BU79" s="87"/>
      <c r="BV79" s="146" t="str">
        <f t="shared" si="52"/>
        <v/>
      </c>
      <c r="BW79" s="130"/>
      <c r="BX79" s="130"/>
      <c r="BY79" s="130"/>
      <c r="BZ79" s="130"/>
      <c r="CA79" s="88">
        <f t="shared" si="66"/>
        <v>0</v>
      </c>
      <c r="CB79" s="87"/>
      <c r="CC79" s="146" t="str">
        <f t="shared" si="53"/>
        <v/>
      </c>
      <c r="CD79" s="130"/>
      <c r="CE79" s="130"/>
      <c r="CF79" s="130"/>
      <c r="CG79" s="130"/>
      <c r="CH79" s="88">
        <f t="shared" si="67"/>
        <v>0</v>
      </c>
      <c r="CI79" s="87"/>
      <c r="CJ79" s="146" t="str">
        <f t="shared" si="54"/>
        <v/>
      </c>
      <c r="CK79" s="130"/>
      <c r="CL79" s="130"/>
      <c r="CM79" s="130"/>
      <c r="CN79" s="130"/>
      <c r="CO79" s="88">
        <f t="shared" si="68"/>
        <v>0</v>
      </c>
      <c r="CP79" s="87"/>
      <c r="CQ79" s="146" t="str">
        <f t="shared" si="55"/>
        <v/>
      </c>
      <c r="CR79" s="130"/>
      <c r="CS79" s="130"/>
      <c r="CT79" s="130"/>
      <c r="CU79" s="130"/>
      <c r="CV79" s="88">
        <f t="shared" si="69"/>
        <v>0</v>
      </c>
      <c r="CW79" s="96"/>
    </row>
    <row r="80" spans="2:101">
      <c r="B80">
        <v>74</v>
      </c>
      <c r="C80" s="87"/>
      <c r="D80" s="146" t="str">
        <f t="shared" si="43"/>
        <v/>
      </c>
      <c r="E80" s="130"/>
      <c r="F80" s="130"/>
      <c r="G80" s="130"/>
      <c r="H80" s="90"/>
      <c r="I80" s="94">
        <f t="shared" si="56"/>
        <v>0</v>
      </c>
      <c r="J80" s="87"/>
      <c r="K80" s="146" t="str">
        <f t="shared" si="44"/>
        <v/>
      </c>
      <c r="L80" s="130"/>
      <c r="M80" s="130"/>
      <c r="N80" s="130"/>
      <c r="O80" s="130"/>
      <c r="P80" s="88">
        <f t="shared" si="57"/>
        <v>0</v>
      </c>
      <c r="Q80" s="87"/>
      <c r="R80" s="146" t="str">
        <f t="shared" si="45"/>
        <v/>
      </c>
      <c r="S80" s="130"/>
      <c r="T80" s="130"/>
      <c r="U80" s="130"/>
      <c r="V80" s="130"/>
      <c r="W80" s="88">
        <f t="shared" si="58"/>
        <v>0</v>
      </c>
      <c r="X80" s="87"/>
      <c r="Y80" s="146" t="str">
        <f t="shared" si="46"/>
        <v/>
      </c>
      <c r="Z80" s="130"/>
      <c r="AA80" s="130"/>
      <c r="AB80" s="130"/>
      <c r="AC80" s="130"/>
      <c r="AD80" s="88">
        <f t="shared" si="59"/>
        <v>0</v>
      </c>
      <c r="AE80" s="87"/>
      <c r="AF80" s="146" t="str">
        <f t="shared" si="47"/>
        <v/>
      </c>
      <c r="AG80" s="130"/>
      <c r="AH80" s="130"/>
      <c r="AI80" s="130"/>
      <c r="AJ80" s="130"/>
      <c r="AK80" s="88">
        <f t="shared" si="60"/>
        <v>0</v>
      </c>
      <c r="AL80" s="87"/>
      <c r="AM80" s="146" t="str">
        <f t="shared" si="42"/>
        <v/>
      </c>
      <c r="AN80" s="130"/>
      <c r="AO80" s="130"/>
      <c r="AP80" s="130"/>
      <c r="AQ80" s="130"/>
      <c r="AR80" s="88">
        <f t="shared" si="61"/>
        <v>0</v>
      </c>
      <c r="AS80" s="87"/>
      <c r="AT80" s="146" t="str">
        <f t="shared" si="48"/>
        <v/>
      </c>
      <c r="AU80" s="130"/>
      <c r="AV80" s="130"/>
      <c r="AW80" s="130"/>
      <c r="AX80" s="130"/>
      <c r="AY80" s="88">
        <f t="shared" si="62"/>
        <v>0</v>
      </c>
      <c r="AZ80" s="87"/>
      <c r="BA80" s="146" t="str">
        <f t="shared" si="49"/>
        <v/>
      </c>
      <c r="BB80" s="130"/>
      <c r="BC80" s="130"/>
      <c r="BD80" s="130"/>
      <c r="BE80" s="130"/>
      <c r="BF80" s="88">
        <f t="shared" si="63"/>
        <v>0</v>
      </c>
      <c r="BG80" s="87"/>
      <c r="BH80" s="146" t="str">
        <f t="shared" si="50"/>
        <v/>
      </c>
      <c r="BI80" s="130"/>
      <c r="BJ80" s="130"/>
      <c r="BK80" s="130"/>
      <c r="BL80" s="130"/>
      <c r="BM80" s="88">
        <f t="shared" si="64"/>
        <v>0</v>
      </c>
      <c r="BN80" s="87"/>
      <c r="BO80" s="146" t="str">
        <f t="shared" si="51"/>
        <v/>
      </c>
      <c r="BP80" s="130"/>
      <c r="BQ80" s="130"/>
      <c r="BR80" s="130"/>
      <c r="BS80" s="130"/>
      <c r="BT80" s="88">
        <f t="shared" si="65"/>
        <v>0</v>
      </c>
      <c r="BU80" s="87"/>
      <c r="BV80" s="146" t="str">
        <f t="shared" si="52"/>
        <v/>
      </c>
      <c r="BW80" s="130"/>
      <c r="BX80" s="130"/>
      <c r="BY80" s="130"/>
      <c r="BZ80" s="130"/>
      <c r="CA80" s="88">
        <f t="shared" si="66"/>
        <v>0</v>
      </c>
      <c r="CB80" s="87"/>
      <c r="CC80" s="146" t="str">
        <f t="shared" si="53"/>
        <v/>
      </c>
      <c r="CD80" s="130"/>
      <c r="CE80" s="130"/>
      <c r="CF80" s="130"/>
      <c r="CG80" s="130"/>
      <c r="CH80" s="88">
        <f t="shared" si="67"/>
        <v>0</v>
      </c>
      <c r="CI80" s="87"/>
      <c r="CJ80" s="146" t="str">
        <f t="shared" si="54"/>
        <v/>
      </c>
      <c r="CK80" s="130"/>
      <c r="CL80" s="130"/>
      <c r="CM80" s="130"/>
      <c r="CN80" s="130"/>
      <c r="CO80" s="88">
        <f t="shared" si="68"/>
        <v>0</v>
      </c>
      <c r="CP80" s="87"/>
      <c r="CQ80" s="146" t="str">
        <f t="shared" si="55"/>
        <v/>
      </c>
      <c r="CR80" s="130"/>
      <c r="CS80" s="130"/>
      <c r="CT80" s="130"/>
      <c r="CU80" s="130"/>
      <c r="CV80" s="88">
        <f t="shared" si="69"/>
        <v>0</v>
      </c>
      <c r="CW80" s="96"/>
    </row>
    <row r="81" spans="2:101">
      <c r="B81">
        <v>75</v>
      </c>
      <c r="C81" s="87"/>
      <c r="D81" s="146" t="str">
        <f t="shared" si="43"/>
        <v/>
      </c>
      <c r="E81" s="130"/>
      <c r="F81" s="130"/>
      <c r="G81" s="130"/>
      <c r="H81" s="90"/>
      <c r="I81" s="94">
        <f t="shared" si="56"/>
        <v>0</v>
      </c>
      <c r="J81" s="87"/>
      <c r="K81" s="146" t="str">
        <f t="shared" si="44"/>
        <v/>
      </c>
      <c r="L81" s="130"/>
      <c r="M81" s="130"/>
      <c r="N81" s="130"/>
      <c r="O81" s="130"/>
      <c r="P81" s="88">
        <f t="shared" si="57"/>
        <v>0</v>
      </c>
      <c r="Q81" s="87"/>
      <c r="R81" s="146" t="str">
        <f t="shared" si="45"/>
        <v/>
      </c>
      <c r="S81" s="130"/>
      <c r="T81" s="130"/>
      <c r="U81" s="130"/>
      <c r="V81" s="130"/>
      <c r="W81" s="88">
        <f t="shared" si="58"/>
        <v>0</v>
      </c>
      <c r="X81" s="87"/>
      <c r="Y81" s="146" t="str">
        <f t="shared" si="46"/>
        <v/>
      </c>
      <c r="Z81" s="130"/>
      <c r="AA81" s="130"/>
      <c r="AB81" s="130"/>
      <c r="AC81" s="130"/>
      <c r="AD81" s="88">
        <f t="shared" si="59"/>
        <v>0</v>
      </c>
      <c r="AE81" s="87"/>
      <c r="AF81" s="146" t="str">
        <f t="shared" si="47"/>
        <v/>
      </c>
      <c r="AG81" s="130"/>
      <c r="AH81" s="130"/>
      <c r="AI81" s="130"/>
      <c r="AJ81" s="130"/>
      <c r="AK81" s="88">
        <f t="shared" si="60"/>
        <v>0</v>
      </c>
      <c r="AL81" s="87"/>
      <c r="AM81" s="146" t="str">
        <f t="shared" si="42"/>
        <v/>
      </c>
      <c r="AN81" s="130"/>
      <c r="AO81" s="130"/>
      <c r="AP81" s="130"/>
      <c r="AQ81" s="130"/>
      <c r="AR81" s="88">
        <f t="shared" si="61"/>
        <v>0</v>
      </c>
      <c r="AS81" s="87"/>
      <c r="AT81" s="146" t="str">
        <f t="shared" si="48"/>
        <v/>
      </c>
      <c r="AU81" s="130"/>
      <c r="AV81" s="130"/>
      <c r="AW81" s="130"/>
      <c r="AX81" s="130"/>
      <c r="AY81" s="88">
        <f t="shared" si="62"/>
        <v>0</v>
      </c>
      <c r="AZ81" s="87"/>
      <c r="BA81" s="146" t="str">
        <f t="shared" si="49"/>
        <v/>
      </c>
      <c r="BB81" s="130"/>
      <c r="BC81" s="130"/>
      <c r="BD81" s="130"/>
      <c r="BE81" s="130"/>
      <c r="BF81" s="88">
        <f t="shared" si="63"/>
        <v>0</v>
      </c>
      <c r="BG81" s="87"/>
      <c r="BH81" s="146" t="str">
        <f t="shared" si="50"/>
        <v/>
      </c>
      <c r="BI81" s="130"/>
      <c r="BJ81" s="130"/>
      <c r="BK81" s="130"/>
      <c r="BL81" s="130"/>
      <c r="BM81" s="88">
        <f t="shared" si="64"/>
        <v>0</v>
      </c>
      <c r="BN81" s="87"/>
      <c r="BO81" s="146" t="str">
        <f t="shared" si="51"/>
        <v/>
      </c>
      <c r="BP81" s="130"/>
      <c r="BQ81" s="130"/>
      <c r="BR81" s="130"/>
      <c r="BS81" s="130"/>
      <c r="BT81" s="88">
        <f t="shared" si="65"/>
        <v>0</v>
      </c>
      <c r="BU81" s="87"/>
      <c r="BV81" s="146" t="str">
        <f t="shared" si="52"/>
        <v/>
      </c>
      <c r="BW81" s="130"/>
      <c r="BX81" s="130"/>
      <c r="BY81" s="130"/>
      <c r="BZ81" s="130"/>
      <c r="CA81" s="88">
        <f t="shared" si="66"/>
        <v>0</v>
      </c>
      <c r="CB81" s="87"/>
      <c r="CC81" s="146" t="str">
        <f t="shared" si="53"/>
        <v/>
      </c>
      <c r="CD81" s="130"/>
      <c r="CE81" s="130"/>
      <c r="CF81" s="130"/>
      <c r="CG81" s="130"/>
      <c r="CH81" s="88">
        <f t="shared" si="67"/>
        <v>0</v>
      </c>
      <c r="CI81" s="87"/>
      <c r="CJ81" s="146" t="str">
        <f t="shared" si="54"/>
        <v/>
      </c>
      <c r="CK81" s="130"/>
      <c r="CL81" s="130"/>
      <c r="CM81" s="130"/>
      <c r="CN81" s="130"/>
      <c r="CO81" s="88">
        <f t="shared" si="68"/>
        <v>0</v>
      </c>
      <c r="CP81" s="87"/>
      <c r="CQ81" s="146" t="str">
        <f t="shared" si="55"/>
        <v/>
      </c>
      <c r="CR81" s="130"/>
      <c r="CS81" s="130"/>
      <c r="CT81" s="130"/>
      <c r="CU81" s="130"/>
      <c r="CV81" s="88">
        <f t="shared" si="69"/>
        <v>0</v>
      </c>
      <c r="CW81" s="96"/>
    </row>
    <row r="82" spans="2:101">
      <c r="B82">
        <v>76</v>
      </c>
      <c r="C82" s="87"/>
      <c r="D82" s="146" t="str">
        <f t="shared" si="43"/>
        <v/>
      </c>
      <c r="E82" s="130"/>
      <c r="F82" s="130"/>
      <c r="G82" s="130"/>
      <c r="H82" s="90"/>
      <c r="I82" s="94">
        <f t="shared" si="56"/>
        <v>0</v>
      </c>
      <c r="J82" s="87"/>
      <c r="K82" s="146" t="str">
        <f t="shared" si="44"/>
        <v/>
      </c>
      <c r="L82" s="130"/>
      <c r="M82" s="130"/>
      <c r="N82" s="130"/>
      <c r="O82" s="130"/>
      <c r="P82" s="88">
        <f t="shared" si="57"/>
        <v>0</v>
      </c>
      <c r="Q82" s="87"/>
      <c r="R82" s="146" t="str">
        <f t="shared" si="45"/>
        <v/>
      </c>
      <c r="S82" s="130"/>
      <c r="T82" s="130"/>
      <c r="U82" s="130"/>
      <c r="V82" s="130"/>
      <c r="W82" s="88">
        <f t="shared" si="58"/>
        <v>0</v>
      </c>
      <c r="X82" s="87"/>
      <c r="Y82" s="146" t="str">
        <f t="shared" si="46"/>
        <v/>
      </c>
      <c r="Z82" s="130"/>
      <c r="AA82" s="130"/>
      <c r="AB82" s="130"/>
      <c r="AC82" s="130"/>
      <c r="AD82" s="88">
        <f t="shared" si="59"/>
        <v>0</v>
      </c>
      <c r="AE82" s="87"/>
      <c r="AF82" s="146" t="str">
        <f t="shared" si="47"/>
        <v/>
      </c>
      <c r="AG82" s="130"/>
      <c r="AH82" s="130"/>
      <c r="AI82" s="130"/>
      <c r="AJ82" s="130"/>
      <c r="AK82" s="88">
        <f t="shared" si="60"/>
        <v>0</v>
      </c>
      <c r="AL82" s="87"/>
      <c r="AM82" s="146" t="str">
        <f t="shared" si="42"/>
        <v/>
      </c>
      <c r="AN82" s="130"/>
      <c r="AO82" s="130"/>
      <c r="AP82" s="130"/>
      <c r="AQ82" s="130"/>
      <c r="AR82" s="88">
        <f t="shared" si="61"/>
        <v>0</v>
      </c>
      <c r="AS82" s="87"/>
      <c r="AT82" s="146" t="str">
        <f t="shared" si="48"/>
        <v/>
      </c>
      <c r="AU82" s="130"/>
      <c r="AV82" s="130"/>
      <c r="AW82" s="130"/>
      <c r="AX82" s="130"/>
      <c r="AY82" s="88">
        <f t="shared" si="62"/>
        <v>0</v>
      </c>
      <c r="AZ82" s="87"/>
      <c r="BA82" s="146" t="str">
        <f t="shared" si="49"/>
        <v/>
      </c>
      <c r="BB82" s="130"/>
      <c r="BC82" s="130"/>
      <c r="BD82" s="130"/>
      <c r="BE82" s="130"/>
      <c r="BF82" s="88">
        <f t="shared" si="63"/>
        <v>0</v>
      </c>
      <c r="BG82" s="87"/>
      <c r="BH82" s="146" t="str">
        <f t="shared" si="50"/>
        <v/>
      </c>
      <c r="BI82" s="130"/>
      <c r="BJ82" s="130"/>
      <c r="BK82" s="130"/>
      <c r="BL82" s="130"/>
      <c r="BM82" s="88">
        <f t="shared" si="64"/>
        <v>0</v>
      </c>
      <c r="BN82" s="87"/>
      <c r="BO82" s="146" t="str">
        <f t="shared" si="51"/>
        <v/>
      </c>
      <c r="BP82" s="130"/>
      <c r="BQ82" s="130"/>
      <c r="BR82" s="130"/>
      <c r="BS82" s="130"/>
      <c r="BT82" s="88">
        <f t="shared" si="65"/>
        <v>0</v>
      </c>
      <c r="BU82" s="87"/>
      <c r="BV82" s="146" t="str">
        <f t="shared" si="52"/>
        <v/>
      </c>
      <c r="BW82" s="130"/>
      <c r="BX82" s="130"/>
      <c r="BY82" s="130"/>
      <c r="BZ82" s="130"/>
      <c r="CA82" s="88">
        <f t="shared" si="66"/>
        <v>0</v>
      </c>
      <c r="CB82" s="87"/>
      <c r="CC82" s="146" t="str">
        <f t="shared" si="53"/>
        <v/>
      </c>
      <c r="CD82" s="130"/>
      <c r="CE82" s="130"/>
      <c r="CF82" s="130"/>
      <c r="CG82" s="130"/>
      <c r="CH82" s="88">
        <f t="shared" si="67"/>
        <v>0</v>
      </c>
      <c r="CI82" s="87"/>
      <c r="CJ82" s="146" t="str">
        <f t="shared" si="54"/>
        <v/>
      </c>
      <c r="CK82" s="130"/>
      <c r="CL82" s="130"/>
      <c r="CM82" s="130"/>
      <c r="CN82" s="130"/>
      <c r="CO82" s="88">
        <f t="shared" si="68"/>
        <v>0</v>
      </c>
      <c r="CP82" s="87"/>
      <c r="CQ82" s="146" t="str">
        <f t="shared" si="55"/>
        <v/>
      </c>
      <c r="CR82" s="130"/>
      <c r="CS82" s="130"/>
      <c r="CT82" s="130"/>
      <c r="CU82" s="130"/>
      <c r="CV82" s="88">
        <f t="shared" si="69"/>
        <v>0</v>
      </c>
      <c r="CW82" s="96"/>
    </row>
    <row r="83" spans="2:101">
      <c r="B83">
        <v>77</v>
      </c>
      <c r="C83" s="87"/>
      <c r="D83" s="146" t="str">
        <f t="shared" si="43"/>
        <v/>
      </c>
      <c r="E83" s="130"/>
      <c r="F83" s="130"/>
      <c r="G83" s="130"/>
      <c r="H83" s="90"/>
      <c r="I83" s="94">
        <f t="shared" si="56"/>
        <v>0</v>
      </c>
      <c r="J83" s="87"/>
      <c r="K83" s="146" t="str">
        <f t="shared" si="44"/>
        <v/>
      </c>
      <c r="L83" s="130"/>
      <c r="M83" s="130"/>
      <c r="N83" s="130"/>
      <c r="O83" s="130"/>
      <c r="P83" s="88">
        <f t="shared" si="57"/>
        <v>0</v>
      </c>
      <c r="Q83" s="87"/>
      <c r="R83" s="146" t="str">
        <f t="shared" si="45"/>
        <v/>
      </c>
      <c r="S83" s="130"/>
      <c r="T83" s="130"/>
      <c r="U83" s="130"/>
      <c r="V83" s="130"/>
      <c r="W83" s="88">
        <f t="shared" si="58"/>
        <v>0</v>
      </c>
      <c r="X83" s="87"/>
      <c r="Y83" s="146" t="str">
        <f t="shared" si="46"/>
        <v/>
      </c>
      <c r="Z83" s="130"/>
      <c r="AA83" s="130"/>
      <c r="AB83" s="130"/>
      <c r="AC83" s="130"/>
      <c r="AD83" s="88">
        <f t="shared" si="59"/>
        <v>0</v>
      </c>
      <c r="AE83" s="87"/>
      <c r="AF83" s="146" t="str">
        <f t="shared" si="47"/>
        <v/>
      </c>
      <c r="AG83" s="130"/>
      <c r="AH83" s="130"/>
      <c r="AI83" s="130"/>
      <c r="AJ83" s="130"/>
      <c r="AK83" s="88">
        <f t="shared" si="60"/>
        <v>0</v>
      </c>
      <c r="AL83" s="87"/>
      <c r="AM83" s="146" t="str">
        <f t="shared" si="42"/>
        <v/>
      </c>
      <c r="AN83" s="130"/>
      <c r="AO83" s="130"/>
      <c r="AP83" s="130"/>
      <c r="AQ83" s="130"/>
      <c r="AR83" s="88">
        <f t="shared" si="61"/>
        <v>0</v>
      </c>
      <c r="AS83" s="87"/>
      <c r="AT83" s="146" t="str">
        <f t="shared" si="48"/>
        <v/>
      </c>
      <c r="AU83" s="130"/>
      <c r="AV83" s="130"/>
      <c r="AW83" s="130"/>
      <c r="AX83" s="130"/>
      <c r="AY83" s="88">
        <f t="shared" si="62"/>
        <v>0</v>
      </c>
      <c r="AZ83" s="87"/>
      <c r="BA83" s="146" t="str">
        <f t="shared" si="49"/>
        <v/>
      </c>
      <c r="BB83" s="130"/>
      <c r="BC83" s="130"/>
      <c r="BD83" s="130"/>
      <c r="BE83" s="130"/>
      <c r="BF83" s="88">
        <f t="shared" si="63"/>
        <v>0</v>
      </c>
      <c r="BG83" s="87"/>
      <c r="BH83" s="146" t="str">
        <f t="shared" si="50"/>
        <v/>
      </c>
      <c r="BI83" s="130"/>
      <c r="BJ83" s="130"/>
      <c r="BK83" s="130"/>
      <c r="BL83" s="130"/>
      <c r="BM83" s="88">
        <f t="shared" si="64"/>
        <v>0</v>
      </c>
      <c r="BN83" s="87"/>
      <c r="BO83" s="146" t="str">
        <f t="shared" si="51"/>
        <v/>
      </c>
      <c r="BP83" s="130"/>
      <c r="BQ83" s="130"/>
      <c r="BR83" s="130"/>
      <c r="BS83" s="130"/>
      <c r="BT83" s="88">
        <f t="shared" si="65"/>
        <v>0</v>
      </c>
      <c r="BU83" s="87"/>
      <c r="BV83" s="146" t="str">
        <f t="shared" si="52"/>
        <v/>
      </c>
      <c r="BW83" s="130"/>
      <c r="BX83" s="130"/>
      <c r="BY83" s="130"/>
      <c r="BZ83" s="130"/>
      <c r="CA83" s="88">
        <f t="shared" si="66"/>
        <v>0</v>
      </c>
      <c r="CB83" s="87"/>
      <c r="CC83" s="146" t="str">
        <f t="shared" si="53"/>
        <v/>
      </c>
      <c r="CD83" s="130"/>
      <c r="CE83" s="130"/>
      <c r="CF83" s="130"/>
      <c r="CG83" s="130"/>
      <c r="CH83" s="88">
        <f t="shared" si="67"/>
        <v>0</v>
      </c>
      <c r="CI83" s="87"/>
      <c r="CJ83" s="146" t="str">
        <f t="shared" si="54"/>
        <v/>
      </c>
      <c r="CK83" s="130"/>
      <c r="CL83" s="130"/>
      <c r="CM83" s="130"/>
      <c r="CN83" s="130"/>
      <c r="CO83" s="88">
        <f t="shared" si="68"/>
        <v>0</v>
      </c>
      <c r="CP83" s="87"/>
      <c r="CQ83" s="146" t="str">
        <f t="shared" si="55"/>
        <v/>
      </c>
      <c r="CR83" s="130"/>
      <c r="CS83" s="130"/>
      <c r="CT83" s="130"/>
      <c r="CU83" s="130"/>
      <c r="CV83" s="88">
        <f t="shared" si="69"/>
        <v>0</v>
      </c>
      <c r="CW83" s="96"/>
    </row>
    <row r="84" spans="2:101">
      <c r="B84">
        <v>78</v>
      </c>
      <c r="C84" s="87"/>
      <c r="D84" s="146" t="str">
        <f t="shared" si="43"/>
        <v/>
      </c>
      <c r="E84" s="130"/>
      <c r="F84" s="130"/>
      <c r="G84" s="130"/>
      <c r="H84" s="90"/>
      <c r="I84" s="94">
        <f t="shared" si="56"/>
        <v>0</v>
      </c>
      <c r="J84" s="87"/>
      <c r="K84" s="146" t="str">
        <f t="shared" si="44"/>
        <v/>
      </c>
      <c r="L84" s="130"/>
      <c r="M84" s="130"/>
      <c r="N84" s="130"/>
      <c r="O84" s="130"/>
      <c r="P84" s="88">
        <f t="shared" si="57"/>
        <v>0</v>
      </c>
      <c r="Q84" s="87"/>
      <c r="R84" s="146" t="str">
        <f t="shared" si="45"/>
        <v/>
      </c>
      <c r="S84" s="130"/>
      <c r="T84" s="130"/>
      <c r="U84" s="130"/>
      <c r="V84" s="130"/>
      <c r="W84" s="88">
        <f t="shared" si="58"/>
        <v>0</v>
      </c>
      <c r="X84" s="87"/>
      <c r="Y84" s="146" t="str">
        <f t="shared" si="46"/>
        <v/>
      </c>
      <c r="Z84" s="130"/>
      <c r="AA84" s="130"/>
      <c r="AB84" s="130"/>
      <c r="AC84" s="130"/>
      <c r="AD84" s="88">
        <f t="shared" si="59"/>
        <v>0</v>
      </c>
      <c r="AE84" s="87"/>
      <c r="AF84" s="146" t="str">
        <f t="shared" si="47"/>
        <v/>
      </c>
      <c r="AG84" s="130"/>
      <c r="AH84" s="130"/>
      <c r="AI84" s="130"/>
      <c r="AJ84" s="130"/>
      <c r="AK84" s="88">
        <f t="shared" si="60"/>
        <v>0</v>
      </c>
      <c r="AL84" s="87"/>
      <c r="AM84" s="146" t="str">
        <f t="shared" si="42"/>
        <v/>
      </c>
      <c r="AN84" s="130"/>
      <c r="AO84" s="130"/>
      <c r="AP84" s="130"/>
      <c r="AQ84" s="130"/>
      <c r="AR84" s="88">
        <f t="shared" si="61"/>
        <v>0</v>
      </c>
      <c r="AS84" s="87"/>
      <c r="AT84" s="146" t="str">
        <f t="shared" si="48"/>
        <v/>
      </c>
      <c r="AU84" s="130"/>
      <c r="AV84" s="130"/>
      <c r="AW84" s="130"/>
      <c r="AX84" s="130"/>
      <c r="AY84" s="88">
        <f t="shared" si="62"/>
        <v>0</v>
      </c>
      <c r="AZ84" s="87"/>
      <c r="BA84" s="146" t="str">
        <f t="shared" si="49"/>
        <v/>
      </c>
      <c r="BB84" s="130"/>
      <c r="BC84" s="130"/>
      <c r="BD84" s="130"/>
      <c r="BE84" s="130"/>
      <c r="BF84" s="88">
        <f t="shared" si="63"/>
        <v>0</v>
      </c>
      <c r="BG84" s="87"/>
      <c r="BH84" s="146" t="str">
        <f t="shared" si="50"/>
        <v/>
      </c>
      <c r="BI84" s="130"/>
      <c r="BJ84" s="130"/>
      <c r="BK84" s="130"/>
      <c r="BL84" s="130"/>
      <c r="BM84" s="88">
        <f t="shared" si="64"/>
        <v>0</v>
      </c>
      <c r="BN84" s="87"/>
      <c r="BO84" s="146" t="str">
        <f t="shared" si="51"/>
        <v/>
      </c>
      <c r="BP84" s="130"/>
      <c r="BQ84" s="130"/>
      <c r="BR84" s="130"/>
      <c r="BS84" s="130"/>
      <c r="BT84" s="88">
        <f t="shared" si="65"/>
        <v>0</v>
      </c>
      <c r="BU84" s="87"/>
      <c r="BV84" s="146" t="str">
        <f t="shared" si="52"/>
        <v/>
      </c>
      <c r="BW84" s="130"/>
      <c r="BX84" s="130"/>
      <c r="BY84" s="130"/>
      <c r="BZ84" s="130"/>
      <c r="CA84" s="88">
        <f t="shared" si="66"/>
        <v>0</v>
      </c>
      <c r="CB84" s="87"/>
      <c r="CC84" s="146" t="str">
        <f t="shared" si="53"/>
        <v/>
      </c>
      <c r="CD84" s="130"/>
      <c r="CE84" s="130"/>
      <c r="CF84" s="130"/>
      <c r="CG84" s="130"/>
      <c r="CH84" s="88">
        <f t="shared" si="67"/>
        <v>0</v>
      </c>
      <c r="CI84" s="87"/>
      <c r="CJ84" s="146" t="str">
        <f t="shared" si="54"/>
        <v/>
      </c>
      <c r="CK84" s="130"/>
      <c r="CL84" s="130"/>
      <c r="CM84" s="130"/>
      <c r="CN84" s="130"/>
      <c r="CO84" s="88">
        <f t="shared" si="68"/>
        <v>0</v>
      </c>
      <c r="CP84" s="87"/>
      <c r="CQ84" s="146" t="str">
        <f t="shared" si="55"/>
        <v/>
      </c>
      <c r="CR84" s="130"/>
      <c r="CS84" s="130"/>
      <c r="CT84" s="130"/>
      <c r="CU84" s="130"/>
      <c r="CV84" s="88">
        <f t="shared" si="69"/>
        <v>0</v>
      </c>
      <c r="CW84" s="96"/>
    </row>
    <row r="85" spans="2:101">
      <c r="B85">
        <v>79</v>
      </c>
      <c r="C85" s="87"/>
      <c r="D85" s="146" t="str">
        <f t="shared" si="43"/>
        <v/>
      </c>
      <c r="E85" s="130"/>
      <c r="F85" s="130"/>
      <c r="G85" s="130"/>
      <c r="H85" s="90"/>
      <c r="I85" s="94">
        <f t="shared" si="56"/>
        <v>0</v>
      </c>
      <c r="J85" s="87"/>
      <c r="K85" s="146" t="str">
        <f t="shared" si="44"/>
        <v/>
      </c>
      <c r="L85" s="130"/>
      <c r="M85" s="130"/>
      <c r="N85" s="130"/>
      <c r="O85" s="130"/>
      <c r="P85" s="88">
        <f t="shared" si="57"/>
        <v>0</v>
      </c>
      <c r="Q85" s="87"/>
      <c r="R85" s="146" t="str">
        <f t="shared" si="45"/>
        <v/>
      </c>
      <c r="S85" s="130"/>
      <c r="T85" s="130"/>
      <c r="U85" s="130"/>
      <c r="V85" s="130"/>
      <c r="W85" s="88">
        <f t="shared" si="58"/>
        <v>0</v>
      </c>
      <c r="X85" s="87"/>
      <c r="Y85" s="146" t="str">
        <f t="shared" si="46"/>
        <v/>
      </c>
      <c r="Z85" s="130"/>
      <c r="AA85" s="130"/>
      <c r="AB85" s="130"/>
      <c r="AC85" s="130"/>
      <c r="AD85" s="88">
        <f t="shared" si="59"/>
        <v>0</v>
      </c>
      <c r="AE85" s="87"/>
      <c r="AF85" s="146" t="str">
        <f t="shared" si="47"/>
        <v/>
      </c>
      <c r="AG85" s="130"/>
      <c r="AH85" s="130"/>
      <c r="AI85" s="130"/>
      <c r="AJ85" s="130"/>
      <c r="AK85" s="88">
        <f t="shared" si="60"/>
        <v>0</v>
      </c>
      <c r="AL85" s="87"/>
      <c r="AM85" s="146" t="str">
        <f t="shared" si="42"/>
        <v/>
      </c>
      <c r="AN85" s="130"/>
      <c r="AO85" s="130"/>
      <c r="AP85" s="130"/>
      <c r="AQ85" s="130"/>
      <c r="AR85" s="88">
        <f t="shared" si="61"/>
        <v>0</v>
      </c>
      <c r="AS85" s="87"/>
      <c r="AT85" s="146" t="str">
        <f t="shared" si="48"/>
        <v/>
      </c>
      <c r="AU85" s="130"/>
      <c r="AV85" s="130"/>
      <c r="AW85" s="130"/>
      <c r="AX85" s="130"/>
      <c r="AY85" s="88">
        <f t="shared" si="62"/>
        <v>0</v>
      </c>
      <c r="AZ85" s="87"/>
      <c r="BA85" s="146" t="str">
        <f t="shared" si="49"/>
        <v/>
      </c>
      <c r="BB85" s="130"/>
      <c r="BC85" s="130"/>
      <c r="BD85" s="130"/>
      <c r="BE85" s="130"/>
      <c r="BF85" s="88">
        <f t="shared" si="63"/>
        <v>0</v>
      </c>
      <c r="BG85" s="87"/>
      <c r="BH85" s="146" t="str">
        <f t="shared" si="50"/>
        <v/>
      </c>
      <c r="BI85" s="130"/>
      <c r="BJ85" s="130"/>
      <c r="BK85" s="130"/>
      <c r="BL85" s="130"/>
      <c r="BM85" s="88">
        <f t="shared" si="64"/>
        <v>0</v>
      </c>
      <c r="BN85" s="87"/>
      <c r="BO85" s="146" t="str">
        <f t="shared" si="51"/>
        <v/>
      </c>
      <c r="BP85" s="130"/>
      <c r="BQ85" s="130"/>
      <c r="BR85" s="130"/>
      <c r="BS85" s="130"/>
      <c r="BT85" s="88">
        <f t="shared" si="65"/>
        <v>0</v>
      </c>
      <c r="BU85" s="87"/>
      <c r="BV85" s="146" t="str">
        <f t="shared" si="52"/>
        <v/>
      </c>
      <c r="BW85" s="130"/>
      <c r="BX85" s="130"/>
      <c r="BY85" s="130"/>
      <c r="BZ85" s="130"/>
      <c r="CA85" s="88">
        <f t="shared" si="66"/>
        <v>0</v>
      </c>
      <c r="CB85" s="87"/>
      <c r="CC85" s="146" t="str">
        <f t="shared" si="53"/>
        <v/>
      </c>
      <c r="CD85" s="130"/>
      <c r="CE85" s="130"/>
      <c r="CF85" s="130"/>
      <c r="CG85" s="130"/>
      <c r="CH85" s="88">
        <f t="shared" si="67"/>
        <v>0</v>
      </c>
      <c r="CI85" s="87"/>
      <c r="CJ85" s="146" t="str">
        <f t="shared" si="54"/>
        <v/>
      </c>
      <c r="CK85" s="130"/>
      <c r="CL85" s="130"/>
      <c r="CM85" s="130"/>
      <c r="CN85" s="130"/>
      <c r="CO85" s="88">
        <f t="shared" si="68"/>
        <v>0</v>
      </c>
      <c r="CP85" s="87"/>
      <c r="CQ85" s="146" t="str">
        <f t="shared" si="55"/>
        <v/>
      </c>
      <c r="CR85" s="130"/>
      <c r="CS85" s="130"/>
      <c r="CT85" s="130"/>
      <c r="CU85" s="130"/>
      <c r="CV85" s="88">
        <f t="shared" si="69"/>
        <v>0</v>
      </c>
      <c r="CW85" s="96"/>
    </row>
    <row r="86" spans="2:101">
      <c r="B86">
        <v>80</v>
      </c>
      <c r="C86" s="87"/>
      <c r="D86" s="146" t="str">
        <f t="shared" si="43"/>
        <v/>
      </c>
      <c r="E86" s="130"/>
      <c r="F86" s="130"/>
      <c r="G86" s="130"/>
      <c r="H86" s="90"/>
      <c r="I86" s="94">
        <f t="shared" si="56"/>
        <v>0</v>
      </c>
      <c r="J86" s="87"/>
      <c r="K86" s="146" t="str">
        <f t="shared" si="44"/>
        <v/>
      </c>
      <c r="L86" s="130"/>
      <c r="M86" s="130"/>
      <c r="N86" s="130"/>
      <c r="O86" s="130"/>
      <c r="P86" s="88">
        <f t="shared" si="57"/>
        <v>0</v>
      </c>
      <c r="Q86" s="87"/>
      <c r="R86" s="146" t="str">
        <f t="shared" si="45"/>
        <v/>
      </c>
      <c r="S86" s="130"/>
      <c r="T86" s="130"/>
      <c r="U86" s="130"/>
      <c r="V86" s="130"/>
      <c r="W86" s="88">
        <f t="shared" si="58"/>
        <v>0</v>
      </c>
      <c r="X86" s="87"/>
      <c r="Y86" s="146" t="str">
        <f t="shared" si="46"/>
        <v/>
      </c>
      <c r="Z86" s="130"/>
      <c r="AA86" s="130"/>
      <c r="AB86" s="130"/>
      <c r="AC86" s="130"/>
      <c r="AD86" s="88">
        <f t="shared" si="59"/>
        <v>0</v>
      </c>
      <c r="AE86" s="87"/>
      <c r="AF86" s="146" t="str">
        <f t="shared" si="47"/>
        <v/>
      </c>
      <c r="AG86" s="130"/>
      <c r="AH86" s="130"/>
      <c r="AI86" s="130"/>
      <c r="AJ86" s="130"/>
      <c r="AK86" s="88">
        <f t="shared" si="60"/>
        <v>0</v>
      </c>
      <c r="AL86" s="87"/>
      <c r="AM86" s="146" t="str">
        <f t="shared" si="42"/>
        <v/>
      </c>
      <c r="AN86" s="130"/>
      <c r="AO86" s="130"/>
      <c r="AP86" s="130"/>
      <c r="AQ86" s="130"/>
      <c r="AR86" s="88">
        <f t="shared" si="61"/>
        <v>0</v>
      </c>
      <c r="AS86" s="87"/>
      <c r="AT86" s="146" t="str">
        <f t="shared" si="48"/>
        <v/>
      </c>
      <c r="AU86" s="130"/>
      <c r="AV86" s="130"/>
      <c r="AW86" s="130"/>
      <c r="AX86" s="130"/>
      <c r="AY86" s="88">
        <f t="shared" si="62"/>
        <v>0</v>
      </c>
      <c r="AZ86" s="87"/>
      <c r="BA86" s="146" t="str">
        <f t="shared" si="49"/>
        <v/>
      </c>
      <c r="BB86" s="130"/>
      <c r="BC86" s="130"/>
      <c r="BD86" s="130"/>
      <c r="BE86" s="130"/>
      <c r="BF86" s="88">
        <f t="shared" si="63"/>
        <v>0</v>
      </c>
      <c r="BG86" s="87"/>
      <c r="BH86" s="146" t="str">
        <f t="shared" si="50"/>
        <v/>
      </c>
      <c r="BI86" s="130"/>
      <c r="BJ86" s="130"/>
      <c r="BK86" s="130"/>
      <c r="BL86" s="130"/>
      <c r="BM86" s="88">
        <f t="shared" si="64"/>
        <v>0</v>
      </c>
      <c r="BN86" s="87"/>
      <c r="BO86" s="146" t="str">
        <f t="shared" si="51"/>
        <v/>
      </c>
      <c r="BP86" s="130"/>
      <c r="BQ86" s="130"/>
      <c r="BR86" s="130"/>
      <c r="BS86" s="130"/>
      <c r="BT86" s="88">
        <f t="shared" si="65"/>
        <v>0</v>
      </c>
      <c r="BU86" s="87"/>
      <c r="BV86" s="146" t="str">
        <f t="shared" si="52"/>
        <v/>
      </c>
      <c r="BW86" s="130"/>
      <c r="BX86" s="130"/>
      <c r="BY86" s="130"/>
      <c r="BZ86" s="130"/>
      <c r="CA86" s="88">
        <f t="shared" si="66"/>
        <v>0</v>
      </c>
      <c r="CB86" s="87"/>
      <c r="CC86" s="146" t="str">
        <f t="shared" si="53"/>
        <v/>
      </c>
      <c r="CD86" s="130"/>
      <c r="CE86" s="130"/>
      <c r="CF86" s="130"/>
      <c r="CG86" s="130"/>
      <c r="CH86" s="88">
        <f t="shared" si="67"/>
        <v>0</v>
      </c>
      <c r="CI86" s="87"/>
      <c r="CJ86" s="146" t="str">
        <f t="shared" si="54"/>
        <v/>
      </c>
      <c r="CK86" s="130"/>
      <c r="CL86" s="130"/>
      <c r="CM86" s="130"/>
      <c r="CN86" s="130"/>
      <c r="CO86" s="88">
        <f t="shared" si="68"/>
        <v>0</v>
      </c>
      <c r="CP86" s="87"/>
      <c r="CQ86" s="146" t="str">
        <f t="shared" si="55"/>
        <v/>
      </c>
      <c r="CR86" s="130"/>
      <c r="CS86" s="130"/>
      <c r="CT86" s="130"/>
      <c r="CU86" s="130"/>
      <c r="CV86" s="88">
        <f t="shared" si="69"/>
        <v>0</v>
      </c>
      <c r="CW86" s="96"/>
    </row>
    <row r="87" spans="2:101">
      <c r="B87">
        <v>81</v>
      </c>
      <c r="C87" s="87"/>
      <c r="D87" s="146" t="str">
        <f t="shared" si="43"/>
        <v/>
      </c>
      <c r="E87" s="130"/>
      <c r="F87" s="130"/>
      <c r="G87" s="130"/>
      <c r="H87" s="90"/>
      <c r="I87" s="94">
        <f t="shared" si="56"/>
        <v>0</v>
      </c>
      <c r="J87" s="87"/>
      <c r="K87" s="146" t="str">
        <f t="shared" si="44"/>
        <v/>
      </c>
      <c r="L87" s="130"/>
      <c r="M87" s="130"/>
      <c r="N87" s="130"/>
      <c r="O87" s="130"/>
      <c r="P87" s="88">
        <f t="shared" si="57"/>
        <v>0</v>
      </c>
      <c r="Q87" s="87"/>
      <c r="R87" s="146" t="str">
        <f t="shared" si="45"/>
        <v/>
      </c>
      <c r="S87" s="130"/>
      <c r="T87" s="130"/>
      <c r="U87" s="130"/>
      <c r="V87" s="130"/>
      <c r="W87" s="88">
        <f t="shared" si="58"/>
        <v>0</v>
      </c>
      <c r="X87" s="87"/>
      <c r="Y87" s="146" t="str">
        <f t="shared" si="46"/>
        <v/>
      </c>
      <c r="Z87" s="130"/>
      <c r="AA87" s="130"/>
      <c r="AB87" s="130"/>
      <c r="AC87" s="130"/>
      <c r="AD87" s="88">
        <f t="shared" si="59"/>
        <v>0</v>
      </c>
      <c r="AE87" s="87"/>
      <c r="AF87" s="146" t="str">
        <f t="shared" si="47"/>
        <v/>
      </c>
      <c r="AG87" s="130"/>
      <c r="AH87" s="130"/>
      <c r="AI87" s="130"/>
      <c r="AJ87" s="130"/>
      <c r="AK87" s="88">
        <f t="shared" si="60"/>
        <v>0</v>
      </c>
      <c r="AL87" s="87"/>
      <c r="AM87" s="146" t="str">
        <f t="shared" si="42"/>
        <v/>
      </c>
      <c r="AN87" s="130"/>
      <c r="AO87" s="130"/>
      <c r="AP87" s="130"/>
      <c r="AQ87" s="130"/>
      <c r="AR87" s="88">
        <f t="shared" si="61"/>
        <v>0</v>
      </c>
      <c r="AS87" s="87"/>
      <c r="AT87" s="146" t="str">
        <f t="shared" si="48"/>
        <v/>
      </c>
      <c r="AU87" s="130"/>
      <c r="AV87" s="130"/>
      <c r="AW87" s="130"/>
      <c r="AX87" s="130"/>
      <c r="AY87" s="88">
        <f t="shared" si="62"/>
        <v>0</v>
      </c>
      <c r="AZ87" s="87"/>
      <c r="BA87" s="146" t="str">
        <f t="shared" si="49"/>
        <v/>
      </c>
      <c r="BB87" s="130"/>
      <c r="BC87" s="130"/>
      <c r="BD87" s="130"/>
      <c r="BE87" s="130"/>
      <c r="BF87" s="88">
        <f t="shared" si="63"/>
        <v>0</v>
      </c>
      <c r="BG87" s="87"/>
      <c r="BH87" s="146" t="str">
        <f t="shared" si="50"/>
        <v/>
      </c>
      <c r="BI87" s="130"/>
      <c r="BJ87" s="130"/>
      <c r="BK87" s="130"/>
      <c r="BL87" s="130"/>
      <c r="BM87" s="88">
        <f t="shared" si="64"/>
        <v>0</v>
      </c>
      <c r="BN87" s="87"/>
      <c r="BO87" s="146" t="str">
        <f t="shared" si="51"/>
        <v/>
      </c>
      <c r="BP87" s="130"/>
      <c r="BQ87" s="130"/>
      <c r="BR87" s="130"/>
      <c r="BS87" s="130"/>
      <c r="BT87" s="88">
        <f t="shared" si="65"/>
        <v>0</v>
      </c>
      <c r="BU87" s="87"/>
      <c r="BV87" s="146" t="str">
        <f t="shared" si="52"/>
        <v/>
      </c>
      <c r="BW87" s="130"/>
      <c r="BX87" s="130"/>
      <c r="BY87" s="130"/>
      <c r="BZ87" s="130"/>
      <c r="CA87" s="88">
        <f t="shared" si="66"/>
        <v>0</v>
      </c>
      <c r="CB87" s="87"/>
      <c r="CC87" s="146" t="str">
        <f t="shared" si="53"/>
        <v/>
      </c>
      <c r="CD87" s="130"/>
      <c r="CE87" s="130"/>
      <c r="CF87" s="130"/>
      <c r="CG87" s="130"/>
      <c r="CH87" s="88">
        <f t="shared" si="67"/>
        <v>0</v>
      </c>
      <c r="CI87" s="87"/>
      <c r="CJ87" s="146" t="str">
        <f t="shared" si="54"/>
        <v/>
      </c>
      <c r="CK87" s="130"/>
      <c r="CL87" s="130"/>
      <c r="CM87" s="130"/>
      <c r="CN87" s="130"/>
      <c r="CO87" s="88">
        <f t="shared" si="68"/>
        <v>0</v>
      </c>
      <c r="CP87" s="87"/>
      <c r="CQ87" s="146" t="str">
        <f t="shared" si="55"/>
        <v/>
      </c>
      <c r="CR87" s="130"/>
      <c r="CS87" s="130"/>
      <c r="CT87" s="130"/>
      <c r="CU87" s="130"/>
      <c r="CV87" s="88">
        <f t="shared" si="69"/>
        <v>0</v>
      </c>
      <c r="CW87" s="96"/>
    </row>
    <row r="88" spans="2:101">
      <c r="B88">
        <v>82</v>
      </c>
      <c r="C88" s="87"/>
      <c r="D88" s="146" t="str">
        <f t="shared" si="43"/>
        <v/>
      </c>
      <c r="E88" s="130"/>
      <c r="F88" s="130"/>
      <c r="G88" s="130"/>
      <c r="H88" s="90"/>
      <c r="I88" s="94">
        <f t="shared" si="56"/>
        <v>0</v>
      </c>
      <c r="J88" s="87"/>
      <c r="K88" s="146" t="str">
        <f t="shared" si="44"/>
        <v/>
      </c>
      <c r="L88" s="130"/>
      <c r="M88" s="130"/>
      <c r="N88" s="130"/>
      <c r="O88" s="130"/>
      <c r="P88" s="88">
        <f t="shared" si="57"/>
        <v>0</v>
      </c>
      <c r="Q88" s="87"/>
      <c r="R88" s="146" t="str">
        <f t="shared" si="45"/>
        <v/>
      </c>
      <c r="S88" s="130"/>
      <c r="T88" s="130"/>
      <c r="U88" s="130"/>
      <c r="V88" s="130"/>
      <c r="W88" s="88">
        <f t="shared" si="58"/>
        <v>0</v>
      </c>
      <c r="X88" s="87"/>
      <c r="Y88" s="146" t="str">
        <f t="shared" si="46"/>
        <v/>
      </c>
      <c r="Z88" s="130"/>
      <c r="AA88" s="130"/>
      <c r="AB88" s="130"/>
      <c r="AC88" s="130"/>
      <c r="AD88" s="88">
        <f t="shared" si="59"/>
        <v>0</v>
      </c>
      <c r="AE88" s="87"/>
      <c r="AF88" s="146" t="str">
        <f t="shared" si="47"/>
        <v/>
      </c>
      <c r="AG88" s="130"/>
      <c r="AH88" s="130"/>
      <c r="AI88" s="130"/>
      <c r="AJ88" s="130"/>
      <c r="AK88" s="88">
        <f t="shared" si="60"/>
        <v>0</v>
      </c>
      <c r="AL88" s="87"/>
      <c r="AM88" s="146" t="str">
        <f t="shared" si="42"/>
        <v/>
      </c>
      <c r="AN88" s="130"/>
      <c r="AO88" s="130"/>
      <c r="AP88" s="130"/>
      <c r="AQ88" s="130"/>
      <c r="AR88" s="88">
        <f t="shared" si="61"/>
        <v>0</v>
      </c>
      <c r="AS88" s="87"/>
      <c r="AT88" s="146" t="str">
        <f t="shared" si="48"/>
        <v/>
      </c>
      <c r="AU88" s="130"/>
      <c r="AV88" s="130"/>
      <c r="AW88" s="130"/>
      <c r="AX88" s="130"/>
      <c r="AY88" s="88">
        <f t="shared" si="62"/>
        <v>0</v>
      </c>
      <c r="AZ88" s="87"/>
      <c r="BA88" s="146" t="str">
        <f t="shared" si="49"/>
        <v/>
      </c>
      <c r="BB88" s="130"/>
      <c r="BC88" s="130"/>
      <c r="BD88" s="130"/>
      <c r="BE88" s="130"/>
      <c r="BF88" s="88">
        <f t="shared" si="63"/>
        <v>0</v>
      </c>
      <c r="BG88" s="87"/>
      <c r="BH88" s="146" t="str">
        <f t="shared" si="50"/>
        <v/>
      </c>
      <c r="BI88" s="130"/>
      <c r="BJ88" s="130"/>
      <c r="BK88" s="130"/>
      <c r="BL88" s="130"/>
      <c r="BM88" s="88">
        <f t="shared" si="64"/>
        <v>0</v>
      </c>
      <c r="BN88" s="87"/>
      <c r="BO88" s="146" t="str">
        <f t="shared" si="51"/>
        <v/>
      </c>
      <c r="BP88" s="130"/>
      <c r="BQ88" s="130"/>
      <c r="BR88" s="130"/>
      <c r="BS88" s="130"/>
      <c r="BT88" s="88">
        <f t="shared" si="65"/>
        <v>0</v>
      </c>
      <c r="BU88" s="87"/>
      <c r="BV88" s="146" t="str">
        <f t="shared" si="52"/>
        <v/>
      </c>
      <c r="BW88" s="130"/>
      <c r="BX88" s="130"/>
      <c r="BY88" s="130"/>
      <c r="BZ88" s="130"/>
      <c r="CA88" s="88">
        <f t="shared" si="66"/>
        <v>0</v>
      </c>
      <c r="CB88" s="87"/>
      <c r="CC88" s="146" t="str">
        <f t="shared" si="53"/>
        <v/>
      </c>
      <c r="CD88" s="130"/>
      <c r="CE88" s="130"/>
      <c r="CF88" s="130"/>
      <c r="CG88" s="130"/>
      <c r="CH88" s="88">
        <f t="shared" si="67"/>
        <v>0</v>
      </c>
      <c r="CI88" s="87"/>
      <c r="CJ88" s="146" t="str">
        <f t="shared" si="54"/>
        <v/>
      </c>
      <c r="CK88" s="130"/>
      <c r="CL88" s="130"/>
      <c r="CM88" s="130"/>
      <c r="CN88" s="130"/>
      <c r="CO88" s="88">
        <f t="shared" si="68"/>
        <v>0</v>
      </c>
      <c r="CP88" s="87"/>
      <c r="CQ88" s="146" t="str">
        <f t="shared" si="55"/>
        <v/>
      </c>
      <c r="CR88" s="130"/>
      <c r="CS88" s="130"/>
      <c r="CT88" s="130"/>
      <c r="CU88" s="130"/>
      <c r="CV88" s="88">
        <f t="shared" si="69"/>
        <v>0</v>
      </c>
      <c r="CW88" s="96"/>
    </row>
    <row r="89" spans="2:101">
      <c r="B89">
        <v>83</v>
      </c>
      <c r="C89" s="87"/>
      <c r="D89" s="146" t="str">
        <f t="shared" si="43"/>
        <v/>
      </c>
      <c r="E89" s="130"/>
      <c r="F89" s="130"/>
      <c r="G89" s="130"/>
      <c r="H89" s="90"/>
      <c r="I89" s="94">
        <f t="shared" si="56"/>
        <v>0</v>
      </c>
      <c r="J89" s="87"/>
      <c r="K89" s="146" t="str">
        <f t="shared" si="44"/>
        <v/>
      </c>
      <c r="L89" s="130"/>
      <c r="M89" s="130"/>
      <c r="N89" s="130"/>
      <c r="O89" s="130"/>
      <c r="P89" s="88">
        <f t="shared" si="57"/>
        <v>0</v>
      </c>
      <c r="Q89" s="87"/>
      <c r="R89" s="146" t="str">
        <f t="shared" si="45"/>
        <v/>
      </c>
      <c r="S89" s="130"/>
      <c r="T89" s="130"/>
      <c r="U89" s="130"/>
      <c r="V89" s="130"/>
      <c r="W89" s="88">
        <f t="shared" si="58"/>
        <v>0</v>
      </c>
      <c r="X89" s="87"/>
      <c r="Y89" s="146" t="str">
        <f t="shared" si="46"/>
        <v/>
      </c>
      <c r="Z89" s="130"/>
      <c r="AA89" s="130"/>
      <c r="AB89" s="130"/>
      <c r="AC89" s="130"/>
      <c r="AD89" s="88">
        <f t="shared" si="59"/>
        <v>0</v>
      </c>
      <c r="AE89" s="87"/>
      <c r="AF89" s="146" t="str">
        <f t="shared" si="47"/>
        <v/>
      </c>
      <c r="AG89" s="130"/>
      <c r="AH89" s="130"/>
      <c r="AI89" s="130"/>
      <c r="AJ89" s="130"/>
      <c r="AK89" s="88">
        <f t="shared" si="60"/>
        <v>0</v>
      </c>
      <c r="AL89" s="87"/>
      <c r="AM89" s="146" t="str">
        <f t="shared" si="42"/>
        <v/>
      </c>
      <c r="AN89" s="130"/>
      <c r="AO89" s="130"/>
      <c r="AP89" s="130"/>
      <c r="AQ89" s="130"/>
      <c r="AR89" s="88">
        <f t="shared" si="61"/>
        <v>0</v>
      </c>
      <c r="AS89" s="87"/>
      <c r="AT89" s="146" t="str">
        <f t="shared" si="48"/>
        <v/>
      </c>
      <c r="AU89" s="130"/>
      <c r="AV89" s="130"/>
      <c r="AW89" s="130"/>
      <c r="AX89" s="130"/>
      <c r="AY89" s="88">
        <f t="shared" si="62"/>
        <v>0</v>
      </c>
      <c r="AZ89" s="87"/>
      <c r="BA89" s="146" t="str">
        <f t="shared" si="49"/>
        <v/>
      </c>
      <c r="BB89" s="130"/>
      <c r="BC89" s="130"/>
      <c r="BD89" s="130"/>
      <c r="BE89" s="130"/>
      <c r="BF89" s="88">
        <f t="shared" si="63"/>
        <v>0</v>
      </c>
      <c r="BG89" s="87"/>
      <c r="BH89" s="146" t="str">
        <f t="shared" si="50"/>
        <v/>
      </c>
      <c r="BI89" s="130"/>
      <c r="BJ89" s="130"/>
      <c r="BK89" s="130"/>
      <c r="BL89" s="130"/>
      <c r="BM89" s="88">
        <f t="shared" si="64"/>
        <v>0</v>
      </c>
      <c r="BN89" s="87"/>
      <c r="BO89" s="146" t="str">
        <f t="shared" si="51"/>
        <v/>
      </c>
      <c r="BP89" s="130"/>
      <c r="BQ89" s="130"/>
      <c r="BR89" s="130"/>
      <c r="BS89" s="130"/>
      <c r="BT89" s="88">
        <f t="shared" si="65"/>
        <v>0</v>
      </c>
      <c r="BU89" s="87"/>
      <c r="BV89" s="146" t="str">
        <f t="shared" si="52"/>
        <v/>
      </c>
      <c r="BW89" s="130"/>
      <c r="BX89" s="130"/>
      <c r="BY89" s="130"/>
      <c r="BZ89" s="130"/>
      <c r="CA89" s="88">
        <f t="shared" si="66"/>
        <v>0</v>
      </c>
      <c r="CB89" s="87"/>
      <c r="CC89" s="146" t="str">
        <f t="shared" si="53"/>
        <v/>
      </c>
      <c r="CD89" s="130"/>
      <c r="CE89" s="130"/>
      <c r="CF89" s="130"/>
      <c r="CG89" s="130"/>
      <c r="CH89" s="88">
        <f t="shared" si="67"/>
        <v>0</v>
      </c>
      <c r="CI89" s="87"/>
      <c r="CJ89" s="146" t="str">
        <f t="shared" si="54"/>
        <v/>
      </c>
      <c r="CK89" s="130"/>
      <c r="CL89" s="130"/>
      <c r="CM89" s="130"/>
      <c r="CN89" s="130"/>
      <c r="CO89" s="88">
        <f t="shared" si="68"/>
        <v>0</v>
      </c>
      <c r="CP89" s="87"/>
      <c r="CQ89" s="146" t="str">
        <f t="shared" si="55"/>
        <v/>
      </c>
      <c r="CR89" s="130"/>
      <c r="CS89" s="130"/>
      <c r="CT89" s="130"/>
      <c r="CU89" s="130"/>
      <c r="CV89" s="88">
        <f t="shared" si="69"/>
        <v>0</v>
      </c>
      <c r="CW89" s="96"/>
    </row>
    <row r="90" spans="2:101">
      <c r="B90">
        <v>84</v>
      </c>
      <c r="C90" s="87"/>
      <c r="D90" s="146" t="str">
        <f t="shared" si="43"/>
        <v/>
      </c>
      <c r="E90" s="130"/>
      <c r="F90" s="130"/>
      <c r="G90" s="130"/>
      <c r="H90" s="90"/>
      <c r="I90" s="94">
        <f t="shared" si="56"/>
        <v>0</v>
      </c>
      <c r="J90" s="87"/>
      <c r="K90" s="146" t="str">
        <f t="shared" si="44"/>
        <v/>
      </c>
      <c r="L90" s="130"/>
      <c r="M90" s="130"/>
      <c r="N90" s="130"/>
      <c r="O90" s="130"/>
      <c r="P90" s="88">
        <f t="shared" si="57"/>
        <v>0</v>
      </c>
      <c r="Q90" s="87"/>
      <c r="R90" s="146" t="str">
        <f t="shared" si="45"/>
        <v/>
      </c>
      <c r="S90" s="130"/>
      <c r="T90" s="130"/>
      <c r="U90" s="130"/>
      <c r="V90" s="130"/>
      <c r="W90" s="88">
        <f t="shared" si="58"/>
        <v>0</v>
      </c>
      <c r="X90" s="87"/>
      <c r="Y90" s="146" t="str">
        <f t="shared" si="46"/>
        <v/>
      </c>
      <c r="Z90" s="130"/>
      <c r="AA90" s="130"/>
      <c r="AB90" s="130"/>
      <c r="AC90" s="130"/>
      <c r="AD90" s="88">
        <f t="shared" si="59"/>
        <v>0</v>
      </c>
      <c r="AE90" s="87"/>
      <c r="AF90" s="146" t="str">
        <f t="shared" si="47"/>
        <v/>
      </c>
      <c r="AG90" s="130"/>
      <c r="AH90" s="130"/>
      <c r="AI90" s="130"/>
      <c r="AJ90" s="130"/>
      <c r="AK90" s="88">
        <f t="shared" si="60"/>
        <v>0</v>
      </c>
      <c r="AL90" s="87"/>
      <c r="AM90" s="146" t="str">
        <f t="shared" si="42"/>
        <v/>
      </c>
      <c r="AN90" s="130"/>
      <c r="AO90" s="130"/>
      <c r="AP90" s="130"/>
      <c r="AQ90" s="130"/>
      <c r="AR90" s="88">
        <f t="shared" si="61"/>
        <v>0</v>
      </c>
      <c r="AS90" s="87"/>
      <c r="AT90" s="146" t="str">
        <f t="shared" si="48"/>
        <v/>
      </c>
      <c r="AU90" s="130"/>
      <c r="AV90" s="130"/>
      <c r="AW90" s="130"/>
      <c r="AX90" s="130"/>
      <c r="AY90" s="88">
        <f t="shared" si="62"/>
        <v>0</v>
      </c>
      <c r="AZ90" s="87"/>
      <c r="BA90" s="146" t="str">
        <f t="shared" si="49"/>
        <v/>
      </c>
      <c r="BB90" s="130"/>
      <c r="BC90" s="130"/>
      <c r="BD90" s="130"/>
      <c r="BE90" s="130"/>
      <c r="BF90" s="88">
        <f t="shared" si="63"/>
        <v>0</v>
      </c>
      <c r="BG90" s="87"/>
      <c r="BH90" s="146" t="str">
        <f t="shared" si="50"/>
        <v/>
      </c>
      <c r="BI90" s="130"/>
      <c r="BJ90" s="130"/>
      <c r="BK90" s="130"/>
      <c r="BL90" s="130"/>
      <c r="BM90" s="88">
        <f t="shared" si="64"/>
        <v>0</v>
      </c>
      <c r="BN90" s="87"/>
      <c r="BO90" s="146" t="str">
        <f t="shared" si="51"/>
        <v/>
      </c>
      <c r="BP90" s="130"/>
      <c r="BQ90" s="130"/>
      <c r="BR90" s="130"/>
      <c r="BS90" s="130"/>
      <c r="BT90" s="88">
        <f t="shared" si="65"/>
        <v>0</v>
      </c>
      <c r="BU90" s="87"/>
      <c r="BV90" s="146" t="str">
        <f t="shared" si="52"/>
        <v/>
      </c>
      <c r="BW90" s="130"/>
      <c r="BX90" s="130"/>
      <c r="BY90" s="130"/>
      <c r="BZ90" s="130"/>
      <c r="CA90" s="88">
        <f t="shared" si="66"/>
        <v>0</v>
      </c>
      <c r="CB90" s="87"/>
      <c r="CC90" s="146" t="str">
        <f t="shared" si="53"/>
        <v/>
      </c>
      <c r="CD90" s="130"/>
      <c r="CE90" s="130"/>
      <c r="CF90" s="130"/>
      <c r="CG90" s="130"/>
      <c r="CH90" s="88">
        <f t="shared" si="67"/>
        <v>0</v>
      </c>
      <c r="CI90" s="87"/>
      <c r="CJ90" s="146" t="str">
        <f t="shared" si="54"/>
        <v/>
      </c>
      <c r="CK90" s="130"/>
      <c r="CL90" s="130"/>
      <c r="CM90" s="130"/>
      <c r="CN90" s="130"/>
      <c r="CO90" s="88">
        <f t="shared" si="68"/>
        <v>0</v>
      </c>
      <c r="CP90" s="87"/>
      <c r="CQ90" s="146" t="str">
        <f t="shared" si="55"/>
        <v/>
      </c>
      <c r="CR90" s="130"/>
      <c r="CS90" s="130"/>
      <c r="CT90" s="130"/>
      <c r="CU90" s="130"/>
      <c r="CV90" s="88">
        <f t="shared" si="69"/>
        <v>0</v>
      </c>
      <c r="CW90" s="96"/>
    </row>
    <row r="91" spans="2:101">
      <c r="B91">
        <v>85</v>
      </c>
      <c r="C91" s="87"/>
      <c r="D91" s="146" t="str">
        <f t="shared" si="43"/>
        <v/>
      </c>
      <c r="E91" s="130"/>
      <c r="F91" s="130"/>
      <c r="G91" s="130"/>
      <c r="H91" s="90"/>
      <c r="I91" s="94">
        <f t="shared" si="56"/>
        <v>0</v>
      </c>
      <c r="J91" s="87"/>
      <c r="K91" s="146" t="str">
        <f t="shared" si="44"/>
        <v/>
      </c>
      <c r="L91" s="130"/>
      <c r="M91" s="130"/>
      <c r="N91" s="130"/>
      <c r="O91" s="130"/>
      <c r="P91" s="88">
        <f t="shared" si="57"/>
        <v>0</v>
      </c>
      <c r="Q91" s="87"/>
      <c r="R91" s="146" t="str">
        <f t="shared" si="45"/>
        <v/>
      </c>
      <c r="S91" s="130"/>
      <c r="T91" s="130"/>
      <c r="U91" s="130"/>
      <c r="V91" s="130"/>
      <c r="W91" s="88">
        <f t="shared" si="58"/>
        <v>0</v>
      </c>
      <c r="X91" s="87"/>
      <c r="Y91" s="146" t="str">
        <f t="shared" si="46"/>
        <v/>
      </c>
      <c r="Z91" s="130"/>
      <c r="AA91" s="130"/>
      <c r="AB91" s="130"/>
      <c r="AC91" s="130"/>
      <c r="AD91" s="88">
        <f t="shared" si="59"/>
        <v>0</v>
      </c>
      <c r="AE91" s="87"/>
      <c r="AF91" s="146" t="str">
        <f t="shared" si="47"/>
        <v/>
      </c>
      <c r="AG91" s="130"/>
      <c r="AH91" s="130"/>
      <c r="AI91" s="130"/>
      <c r="AJ91" s="130"/>
      <c r="AK91" s="88">
        <f t="shared" si="60"/>
        <v>0</v>
      </c>
      <c r="AL91" s="87"/>
      <c r="AM91" s="146" t="str">
        <f t="shared" si="42"/>
        <v/>
      </c>
      <c r="AN91" s="130"/>
      <c r="AO91" s="130"/>
      <c r="AP91" s="130"/>
      <c r="AQ91" s="130"/>
      <c r="AR91" s="88">
        <f t="shared" si="61"/>
        <v>0</v>
      </c>
      <c r="AS91" s="87"/>
      <c r="AT91" s="146" t="str">
        <f t="shared" si="48"/>
        <v/>
      </c>
      <c r="AU91" s="130"/>
      <c r="AV91" s="130"/>
      <c r="AW91" s="130"/>
      <c r="AX91" s="130"/>
      <c r="AY91" s="88">
        <f t="shared" si="62"/>
        <v>0</v>
      </c>
      <c r="AZ91" s="87"/>
      <c r="BA91" s="146" t="str">
        <f t="shared" si="49"/>
        <v/>
      </c>
      <c r="BB91" s="130"/>
      <c r="BC91" s="130"/>
      <c r="BD91" s="130"/>
      <c r="BE91" s="130"/>
      <c r="BF91" s="88">
        <f t="shared" si="63"/>
        <v>0</v>
      </c>
      <c r="BG91" s="87"/>
      <c r="BH91" s="146" t="str">
        <f t="shared" si="50"/>
        <v/>
      </c>
      <c r="BI91" s="130"/>
      <c r="BJ91" s="130"/>
      <c r="BK91" s="130"/>
      <c r="BL91" s="130"/>
      <c r="BM91" s="88">
        <f t="shared" si="64"/>
        <v>0</v>
      </c>
      <c r="BN91" s="87"/>
      <c r="BO91" s="146" t="str">
        <f t="shared" si="51"/>
        <v/>
      </c>
      <c r="BP91" s="130"/>
      <c r="BQ91" s="130"/>
      <c r="BR91" s="130"/>
      <c r="BS91" s="130"/>
      <c r="BT91" s="88">
        <f t="shared" si="65"/>
        <v>0</v>
      </c>
      <c r="BU91" s="87"/>
      <c r="BV91" s="146" t="str">
        <f t="shared" si="52"/>
        <v/>
      </c>
      <c r="BW91" s="130"/>
      <c r="BX91" s="130"/>
      <c r="BY91" s="130"/>
      <c r="BZ91" s="130"/>
      <c r="CA91" s="88">
        <f t="shared" si="66"/>
        <v>0</v>
      </c>
      <c r="CB91" s="87"/>
      <c r="CC91" s="146" t="str">
        <f t="shared" si="53"/>
        <v/>
      </c>
      <c r="CD91" s="130"/>
      <c r="CE91" s="130"/>
      <c r="CF91" s="130"/>
      <c r="CG91" s="130"/>
      <c r="CH91" s="88">
        <f t="shared" si="67"/>
        <v>0</v>
      </c>
      <c r="CI91" s="87"/>
      <c r="CJ91" s="146" t="str">
        <f t="shared" si="54"/>
        <v/>
      </c>
      <c r="CK91" s="130"/>
      <c r="CL91" s="130"/>
      <c r="CM91" s="130"/>
      <c r="CN91" s="130"/>
      <c r="CO91" s="88">
        <f t="shared" si="68"/>
        <v>0</v>
      </c>
      <c r="CP91" s="87"/>
      <c r="CQ91" s="146" t="str">
        <f t="shared" si="55"/>
        <v/>
      </c>
      <c r="CR91" s="130"/>
      <c r="CS91" s="130"/>
      <c r="CT91" s="130"/>
      <c r="CU91" s="130"/>
      <c r="CV91" s="88">
        <f t="shared" si="69"/>
        <v>0</v>
      </c>
      <c r="CW91" s="96"/>
    </row>
    <row r="92" spans="2:101">
      <c r="B92">
        <v>86</v>
      </c>
      <c r="C92" s="87"/>
      <c r="D92" s="146" t="str">
        <f t="shared" si="43"/>
        <v/>
      </c>
      <c r="E92" s="130"/>
      <c r="F92" s="130"/>
      <c r="G92" s="130"/>
      <c r="H92" s="90"/>
      <c r="I92" s="94">
        <f t="shared" si="56"/>
        <v>0</v>
      </c>
      <c r="J92" s="87"/>
      <c r="K92" s="146" t="str">
        <f t="shared" si="44"/>
        <v/>
      </c>
      <c r="L92" s="130"/>
      <c r="M92" s="130"/>
      <c r="N92" s="130"/>
      <c r="O92" s="130"/>
      <c r="P92" s="88">
        <f t="shared" si="57"/>
        <v>0</v>
      </c>
      <c r="Q92" s="87"/>
      <c r="R92" s="146" t="str">
        <f t="shared" si="45"/>
        <v/>
      </c>
      <c r="S92" s="130"/>
      <c r="T92" s="130"/>
      <c r="U92" s="130"/>
      <c r="V92" s="130"/>
      <c r="W92" s="88">
        <f t="shared" si="58"/>
        <v>0</v>
      </c>
      <c r="X92" s="87"/>
      <c r="Y92" s="146" t="str">
        <f t="shared" si="46"/>
        <v/>
      </c>
      <c r="Z92" s="130"/>
      <c r="AA92" s="130"/>
      <c r="AB92" s="130"/>
      <c r="AC92" s="130"/>
      <c r="AD92" s="88">
        <f t="shared" si="59"/>
        <v>0</v>
      </c>
      <c r="AE92" s="87"/>
      <c r="AF92" s="146" t="str">
        <f t="shared" si="47"/>
        <v/>
      </c>
      <c r="AG92" s="130"/>
      <c r="AH92" s="130"/>
      <c r="AI92" s="130"/>
      <c r="AJ92" s="130"/>
      <c r="AK92" s="88">
        <f t="shared" si="60"/>
        <v>0</v>
      </c>
      <c r="AL92" s="87"/>
      <c r="AM92" s="146" t="str">
        <f t="shared" si="42"/>
        <v/>
      </c>
      <c r="AN92" s="130"/>
      <c r="AO92" s="130"/>
      <c r="AP92" s="130"/>
      <c r="AQ92" s="130"/>
      <c r="AR92" s="88">
        <f t="shared" si="61"/>
        <v>0</v>
      </c>
      <c r="AS92" s="87"/>
      <c r="AT92" s="146" t="str">
        <f t="shared" si="48"/>
        <v/>
      </c>
      <c r="AU92" s="130"/>
      <c r="AV92" s="130"/>
      <c r="AW92" s="130"/>
      <c r="AX92" s="130"/>
      <c r="AY92" s="88">
        <f t="shared" si="62"/>
        <v>0</v>
      </c>
      <c r="AZ92" s="87"/>
      <c r="BA92" s="146" t="str">
        <f t="shared" si="49"/>
        <v/>
      </c>
      <c r="BB92" s="130"/>
      <c r="BC92" s="130"/>
      <c r="BD92" s="130"/>
      <c r="BE92" s="130"/>
      <c r="BF92" s="88">
        <f t="shared" si="63"/>
        <v>0</v>
      </c>
      <c r="BG92" s="87"/>
      <c r="BH92" s="146" t="str">
        <f t="shared" si="50"/>
        <v/>
      </c>
      <c r="BI92" s="130"/>
      <c r="BJ92" s="130"/>
      <c r="BK92" s="130"/>
      <c r="BL92" s="130"/>
      <c r="BM92" s="88">
        <f t="shared" si="64"/>
        <v>0</v>
      </c>
      <c r="BN92" s="87"/>
      <c r="BO92" s="146" t="str">
        <f t="shared" si="51"/>
        <v/>
      </c>
      <c r="BP92" s="130"/>
      <c r="BQ92" s="130"/>
      <c r="BR92" s="130"/>
      <c r="BS92" s="130"/>
      <c r="BT92" s="88">
        <f t="shared" si="65"/>
        <v>0</v>
      </c>
      <c r="BU92" s="87"/>
      <c r="BV92" s="146" t="str">
        <f t="shared" si="52"/>
        <v/>
      </c>
      <c r="BW92" s="130"/>
      <c r="BX92" s="130"/>
      <c r="BY92" s="130"/>
      <c r="BZ92" s="130"/>
      <c r="CA92" s="88">
        <f t="shared" si="66"/>
        <v>0</v>
      </c>
      <c r="CB92" s="87"/>
      <c r="CC92" s="146" t="str">
        <f t="shared" si="53"/>
        <v/>
      </c>
      <c r="CD92" s="130"/>
      <c r="CE92" s="130"/>
      <c r="CF92" s="130"/>
      <c r="CG92" s="130"/>
      <c r="CH92" s="88">
        <f t="shared" si="67"/>
        <v>0</v>
      </c>
      <c r="CI92" s="87"/>
      <c r="CJ92" s="146" t="str">
        <f t="shared" si="54"/>
        <v/>
      </c>
      <c r="CK92" s="130"/>
      <c r="CL92" s="130"/>
      <c r="CM92" s="130"/>
      <c r="CN92" s="130"/>
      <c r="CO92" s="88">
        <f t="shared" si="68"/>
        <v>0</v>
      </c>
      <c r="CP92" s="87"/>
      <c r="CQ92" s="146" t="str">
        <f t="shared" si="55"/>
        <v/>
      </c>
      <c r="CR92" s="130"/>
      <c r="CS92" s="130"/>
      <c r="CT92" s="130"/>
      <c r="CU92" s="130"/>
      <c r="CV92" s="88">
        <f t="shared" si="69"/>
        <v>0</v>
      </c>
      <c r="CW92" s="96"/>
    </row>
    <row r="93" spans="2:101">
      <c r="B93">
        <v>87</v>
      </c>
      <c r="C93" s="87"/>
      <c r="D93" s="146" t="str">
        <f t="shared" si="43"/>
        <v/>
      </c>
      <c r="E93" s="130"/>
      <c r="F93" s="130"/>
      <c r="G93" s="130"/>
      <c r="H93" s="90"/>
      <c r="I93" s="94">
        <f t="shared" si="56"/>
        <v>0</v>
      </c>
      <c r="J93" s="87"/>
      <c r="K93" s="146" t="str">
        <f t="shared" si="44"/>
        <v/>
      </c>
      <c r="L93" s="130"/>
      <c r="M93" s="130"/>
      <c r="N93" s="130"/>
      <c r="O93" s="130"/>
      <c r="P93" s="88">
        <f t="shared" si="57"/>
        <v>0</v>
      </c>
      <c r="Q93" s="87"/>
      <c r="R93" s="146" t="str">
        <f t="shared" si="45"/>
        <v/>
      </c>
      <c r="S93" s="130"/>
      <c r="T93" s="130"/>
      <c r="U93" s="130"/>
      <c r="V93" s="130"/>
      <c r="W93" s="88">
        <f t="shared" si="58"/>
        <v>0</v>
      </c>
      <c r="X93" s="87"/>
      <c r="Y93" s="146" t="str">
        <f t="shared" si="46"/>
        <v/>
      </c>
      <c r="Z93" s="130"/>
      <c r="AA93" s="130"/>
      <c r="AB93" s="130"/>
      <c r="AC93" s="130"/>
      <c r="AD93" s="88">
        <f t="shared" si="59"/>
        <v>0</v>
      </c>
      <c r="AE93" s="87"/>
      <c r="AF93" s="146" t="str">
        <f t="shared" si="47"/>
        <v/>
      </c>
      <c r="AG93" s="130"/>
      <c r="AH93" s="130"/>
      <c r="AI93" s="130"/>
      <c r="AJ93" s="130"/>
      <c r="AK93" s="88">
        <f t="shared" si="60"/>
        <v>0</v>
      </c>
      <c r="AL93" s="87"/>
      <c r="AM93" s="146" t="str">
        <f t="shared" si="42"/>
        <v/>
      </c>
      <c r="AN93" s="130"/>
      <c r="AO93" s="130"/>
      <c r="AP93" s="130"/>
      <c r="AQ93" s="130"/>
      <c r="AR93" s="88">
        <f t="shared" si="61"/>
        <v>0</v>
      </c>
      <c r="AS93" s="87"/>
      <c r="AT93" s="146" t="str">
        <f t="shared" si="48"/>
        <v/>
      </c>
      <c r="AU93" s="130"/>
      <c r="AV93" s="130"/>
      <c r="AW93" s="130"/>
      <c r="AX93" s="130"/>
      <c r="AY93" s="88">
        <f t="shared" si="62"/>
        <v>0</v>
      </c>
      <c r="AZ93" s="87"/>
      <c r="BA93" s="146" t="str">
        <f t="shared" si="49"/>
        <v/>
      </c>
      <c r="BB93" s="130"/>
      <c r="BC93" s="130"/>
      <c r="BD93" s="130"/>
      <c r="BE93" s="130"/>
      <c r="BF93" s="88">
        <f t="shared" si="63"/>
        <v>0</v>
      </c>
      <c r="BG93" s="87"/>
      <c r="BH93" s="146" t="str">
        <f t="shared" si="50"/>
        <v/>
      </c>
      <c r="BI93" s="130"/>
      <c r="BJ93" s="130"/>
      <c r="BK93" s="130"/>
      <c r="BL93" s="130"/>
      <c r="BM93" s="88">
        <f t="shared" si="64"/>
        <v>0</v>
      </c>
      <c r="BN93" s="87"/>
      <c r="BO93" s="146" t="str">
        <f t="shared" si="51"/>
        <v/>
      </c>
      <c r="BP93" s="130"/>
      <c r="BQ93" s="130"/>
      <c r="BR93" s="130"/>
      <c r="BS93" s="130"/>
      <c r="BT93" s="88">
        <f t="shared" si="65"/>
        <v>0</v>
      </c>
      <c r="BU93" s="87"/>
      <c r="BV93" s="146" t="str">
        <f t="shared" si="52"/>
        <v/>
      </c>
      <c r="BW93" s="130"/>
      <c r="BX93" s="130"/>
      <c r="BY93" s="130"/>
      <c r="BZ93" s="130"/>
      <c r="CA93" s="88">
        <f t="shared" si="66"/>
        <v>0</v>
      </c>
      <c r="CB93" s="87"/>
      <c r="CC93" s="146" t="str">
        <f t="shared" si="53"/>
        <v/>
      </c>
      <c r="CD93" s="130"/>
      <c r="CE93" s="130"/>
      <c r="CF93" s="130"/>
      <c r="CG93" s="130"/>
      <c r="CH93" s="88">
        <f t="shared" si="67"/>
        <v>0</v>
      </c>
      <c r="CI93" s="87"/>
      <c r="CJ93" s="146" t="str">
        <f t="shared" si="54"/>
        <v/>
      </c>
      <c r="CK93" s="130"/>
      <c r="CL93" s="130"/>
      <c r="CM93" s="130"/>
      <c r="CN93" s="130"/>
      <c r="CO93" s="88">
        <f t="shared" si="68"/>
        <v>0</v>
      </c>
      <c r="CP93" s="87"/>
      <c r="CQ93" s="146" t="str">
        <f t="shared" si="55"/>
        <v/>
      </c>
      <c r="CR93" s="130"/>
      <c r="CS93" s="130"/>
      <c r="CT93" s="130"/>
      <c r="CU93" s="130"/>
      <c r="CV93" s="88">
        <f t="shared" si="69"/>
        <v>0</v>
      </c>
      <c r="CW93" s="96"/>
    </row>
    <row r="94" spans="2:101">
      <c r="B94">
        <v>88</v>
      </c>
      <c r="C94" s="87"/>
      <c r="D94" s="146" t="str">
        <f t="shared" si="43"/>
        <v/>
      </c>
      <c r="E94" s="130"/>
      <c r="F94" s="130"/>
      <c r="G94" s="130"/>
      <c r="H94" s="90"/>
      <c r="I94" s="94">
        <f t="shared" si="56"/>
        <v>0</v>
      </c>
      <c r="J94" s="87"/>
      <c r="K94" s="146" t="str">
        <f t="shared" si="44"/>
        <v/>
      </c>
      <c r="L94" s="130"/>
      <c r="M94" s="130"/>
      <c r="N94" s="130"/>
      <c r="O94" s="130"/>
      <c r="P94" s="88">
        <f t="shared" si="57"/>
        <v>0</v>
      </c>
      <c r="Q94" s="87"/>
      <c r="R94" s="146" t="str">
        <f t="shared" si="45"/>
        <v/>
      </c>
      <c r="S94" s="130"/>
      <c r="T94" s="130"/>
      <c r="U94" s="130"/>
      <c r="V94" s="130"/>
      <c r="W94" s="88">
        <f t="shared" si="58"/>
        <v>0</v>
      </c>
      <c r="X94" s="87"/>
      <c r="Y94" s="146" t="str">
        <f t="shared" si="46"/>
        <v/>
      </c>
      <c r="Z94" s="130"/>
      <c r="AA94" s="130"/>
      <c r="AB94" s="130"/>
      <c r="AC94" s="130"/>
      <c r="AD94" s="88">
        <f t="shared" si="59"/>
        <v>0</v>
      </c>
      <c r="AE94" s="87"/>
      <c r="AF94" s="146" t="str">
        <f t="shared" si="47"/>
        <v/>
      </c>
      <c r="AG94" s="130"/>
      <c r="AH94" s="130"/>
      <c r="AI94" s="130"/>
      <c r="AJ94" s="130"/>
      <c r="AK94" s="88">
        <f t="shared" si="60"/>
        <v>0</v>
      </c>
      <c r="AL94" s="87"/>
      <c r="AM94" s="146" t="str">
        <f t="shared" ref="AM94:AM100" si="70">IF(AL94&gt;0,13.6/AL94,"")</f>
        <v/>
      </c>
      <c r="AN94" s="130"/>
      <c r="AO94" s="130"/>
      <c r="AP94" s="130"/>
      <c r="AQ94" s="130"/>
      <c r="AR94" s="88">
        <f t="shared" si="61"/>
        <v>0</v>
      </c>
      <c r="AS94" s="87"/>
      <c r="AT94" s="146" t="str">
        <f t="shared" si="48"/>
        <v/>
      </c>
      <c r="AU94" s="130"/>
      <c r="AV94" s="130"/>
      <c r="AW94" s="130"/>
      <c r="AX94" s="130"/>
      <c r="AY94" s="88">
        <f t="shared" si="62"/>
        <v>0</v>
      </c>
      <c r="AZ94" s="87"/>
      <c r="BA94" s="146" t="str">
        <f t="shared" si="49"/>
        <v/>
      </c>
      <c r="BB94" s="130"/>
      <c r="BC94" s="130"/>
      <c r="BD94" s="130"/>
      <c r="BE94" s="130"/>
      <c r="BF94" s="88">
        <f t="shared" si="63"/>
        <v>0</v>
      </c>
      <c r="BG94" s="87"/>
      <c r="BH94" s="146" t="str">
        <f t="shared" si="50"/>
        <v/>
      </c>
      <c r="BI94" s="130"/>
      <c r="BJ94" s="130"/>
      <c r="BK94" s="130"/>
      <c r="BL94" s="130"/>
      <c r="BM94" s="88">
        <f t="shared" si="64"/>
        <v>0</v>
      </c>
      <c r="BN94" s="87"/>
      <c r="BO94" s="146" t="str">
        <f t="shared" si="51"/>
        <v/>
      </c>
      <c r="BP94" s="130"/>
      <c r="BQ94" s="130"/>
      <c r="BR94" s="130"/>
      <c r="BS94" s="130"/>
      <c r="BT94" s="88">
        <f t="shared" si="65"/>
        <v>0</v>
      </c>
      <c r="BU94" s="87"/>
      <c r="BV94" s="146" t="str">
        <f t="shared" si="52"/>
        <v/>
      </c>
      <c r="BW94" s="130"/>
      <c r="BX94" s="130"/>
      <c r="BY94" s="130"/>
      <c r="BZ94" s="130"/>
      <c r="CA94" s="88">
        <f t="shared" si="66"/>
        <v>0</v>
      </c>
      <c r="CB94" s="87"/>
      <c r="CC94" s="146" t="str">
        <f t="shared" si="53"/>
        <v/>
      </c>
      <c r="CD94" s="130"/>
      <c r="CE94" s="130"/>
      <c r="CF94" s="130"/>
      <c r="CG94" s="130"/>
      <c r="CH94" s="88">
        <f t="shared" si="67"/>
        <v>0</v>
      </c>
      <c r="CI94" s="87"/>
      <c r="CJ94" s="146" t="str">
        <f t="shared" si="54"/>
        <v/>
      </c>
      <c r="CK94" s="130"/>
      <c r="CL94" s="130"/>
      <c r="CM94" s="130"/>
      <c r="CN94" s="130"/>
      <c r="CO94" s="88">
        <f t="shared" si="68"/>
        <v>0</v>
      </c>
      <c r="CP94" s="87"/>
      <c r="CQ94" s="146" t="str">
        <f t="shared" si="55"/>
        <v/>
      </c>
      <c r="CR94" s="130"/>
      <c r="CS94" s="130"/>
      <c r="CT94" s="130"/>
      <c r="CU94" s="130"/>
      <c r="CV94" s="88">
        <f t="shared" si="69"/>
        <v>0</v>
      </c>
      <c r="CW94" s="96"/>
    </row>
    <row r="95" spans="2:101">
      <c r="B95">
        <v>89</v>
      </c>
      <c r="C95" s="87"/>
      <c r="D95" s="146" t="str">
        <f t="shared" si="43"/>
        <v/>
      </c>
      <c r="E95" s="130"/>
      <c r="F95" s="130"/>
      <c r="G95" s="130"/>
      <c r="H95" s="90"/>
      <c r="I95" s="94">
        <f t="shared" si="56"/>
        <v>0</v>
      </c>
      <c r="J95" s="87"/>
      <c r="K95" s="146" t="str">
        <f t="shared" si="44"/>
        <v/>
      </c>
      <c r="L95" s="130"/>
      <c r="M95" s="130"/>
      <c r="N95" s="130"/>
      <c r="O95" s="130"/>
      <c r="P95" s="88">
        <f t="shared" si="57"/>
        <v>0</v>
      </c>
      <c r="Q95" s="87"/>
      <c r="R95" s="146" t="str">
        <f t="shared" si="45"/>
        <v/>
      </c>
      <c r="S95" s="130"/>
      <c r="T95" s="130"/>
      <c r="U95" s="130"/>
      <c r="V95" s="130"/>
      <c r="W95" s="88">
        <f t="shared" si="58"/>
        <v>0</v>
      </c>
      <c r="X95" s="87"/>
      <c r="Y95" s="146" t="str">
        <f t="shared" si="46"/>
        <v/>
      </c>
      <c r="Z95" s="130"/>
      <c r="AA95" s="130"/>
      <c r="AB95" s="130"/>
      <c r="AC95" s="130"/>
      <c r="AD95" s="88">
        <f t="shared" si="59"/>
        <v>0</v>
      </c>
      <c r="AE95" s="87"/>
      <c r="AF95" s="146" t="str">
        <f t="shared" si="47"/>
        <v/>
      </c>
      <c r="AG95" s="130"/>
      <c r="AH95" s="130"/>
      <c r="AI95" s="130"/>
      <c r="AJ95" s="130"/>
      <c r="AK95" s="88">
        <f t="shared" si="60"/>
        <v>0</v>
      </c>
      <c r="AL95" s="87"/>
      <c r="AM95" s="146" t="str">
        <f t="shared" si="70"/>
        <v/>
      </c>
      <c r="AN95" s="130"/>
      <c r="AO95" s="130"/>
      <c r="AP95" s="130"/>
      <c r="AQ95" s="130"/>
      <c r="AR95" s="88">
        <f t="shared" si="61"/>
        <v>0</v>
      </c>
      <c r="AS95" s="87"/>
      <c r="AT95" s="146" t="str">
        <f t="shared" si="48"/>
        <v/>
      </c>
      <c r="AU95" s="130"/>
      <c r="AV95" s="130"/>
      <c r="AW95" s="130"/>
      <c r="AX95" s="130"/>
      <c r="AY95" s="88">
        <f t="shared" si="62"/>
        <v>0</v>
      </c>
      <c r="AZ95" s="87"/>
      <c r="BA95" s="146" t="str">
        <f t="shared" si="49"/>
        <v/>
      </c>
      <c r="BB95" s="130"/>
      <c r="BC95" s="130"/>
      <c r="BD95" s="130"/>
      <c r="BE95" s="130"/>
      <c r="BF95" s="88">
        <f t="shared" si="63"/>
        <v>0</v>
      </c>
      <c r="BG95" s="87"/>
      <c r="BH95" s="146" t="str">
        <f t="shared" si="50"/>
        <v/>
      </c>
      <c r="BI95" s="130"/>
      <c r="BJ95" s="130"/>
      <c r="BK95" s="130"/>
      <c r="BL95" s="130"/>
      <c r="BM95" s="88">
        <f t="shared" si="64"/>
        <v>0</v>
      </c>
      <c r="BN95" s="87"/>
      <c r="BO95" s="146" t="str">
        <f t="shared" si="51"/>
        <v/>
      </c>
      <c r="BP95" s="130"/>
      <c r="BQ95" s="130"/>
      <c r="BR95" s="130"/>
      <c r="BS95" s="130"/>
      <c r="BT95" s="88">
        <f t="shared" si="65"/>
        <v>0</v>
      </c>
      <c r="BU95" s="87"/>
      <c r="BV95" s="146" t="str">
        <f t="shared" si="52"/>
        <v/>
      </c>
      <c r="BW95" s="130"/>
      <c r="BX95" s="130"/>
      <c r="BY95" s="130"/>
      <c r="BZ95" s="130"/>
      <c r="CA95" s="88">
        <f t="shared" si="66"/>
        <v>0</v>
      </c>
      <c r="CB95" s="87"/>
      <c r="CC95" s="146" t="str">
        <f t="shared" si="53"/>
        <v/>
      </c>
      <c r="CD95" s="130"/>
      <c r="CE95" s="130"/>
      <c r="CF95" s="130"/>
      <c r="CG95" s="130"/>
      <c r="CH95" s="88">
        <f t="shared" si="67"/>
        <v>0</v>
      </c>
      <c r="CI95" s="87"/>
      <c r="CJ95" s="146" t="str">
        <f t="shared" si="54"/>
        <v/>
      </c>
      <c r="CK95" s="130"/>
      <c r="CL95" s="130"/>
      <c r="CM95" s="130"/>
      <c r="CN95" s="130"/>
      <c r="CO95" s="88">
        <f t="shared" si="68"/>
        <v>0</v>
      </c>
      <c r="CP95" s="87"/>
      <c r="CQ95" s="146" t="str">
        <f t="shared" si="55"/>
        <v/>
      </c>
      <c r="CR95" s="130"/>
      <c r="CS95" s="130"/>
      <c r="CT95" s="130"/>
      <c r="CU95" s="130"/>
      <c r="CV95" s="88">
        <f t="shared" si="69"/>
        <v>0</v>
      </c>
      <c r="CW95" s="96"/>
    </row>
    <row r="96" spans="2:101">
      <c r="B96">
        <v>90</v>
      </c>
      <c r="C96" s="87"/>
      <c r="D96" s="146" t="str">
        <f t="shared" si="43"/>
        <v/>
      </c>
      <c r="E96" s="130"/>
      <c r="F96" s="130"/>
      <c r="G96" s="130"/>
      <c r="H96" s="90"/>
      <c r="I96" s="94">
        <f t="shared" si="56"/>
        <v>0</v>
      </c>
      <c r="J96" s="87"/>
      <c r="K96" s="146" t="str">
        <f t="shared" si="44"/>
        <v/>
      </c>
      <c r="L96" s="130"/>
      <c r="M96" s="130"/>
      <c r="N96" s="130"/>
      <c r="O96" s="130"/>
      <c r="P96" s="88">
        <f t="shared" si="57"/>
        <v>0</v>
      </c>
      <c r="Q96" s="87"/>
      <c r="R96" s="146" t="str">
        <f t="shared" si="45"/>
        <v/>
      </c>
      <c r="S96" s="130"/>
      <c r="T96" s="130"/>
      <c r="U96" s="130"/>
      <c r="V96" s="130"/>
      <c r="W96" s="88">
        <f t="shared" si="58"/>
        <v>0</v>
      </c>
      <c r="X96" s="87"/>
      <c r="Y96" s="146" t="str">
        <f t="shared" si="46"/>
        <v/>
      </c>
      <c r="Z96" s="130"/>
      <c r="AA96" s="130"/>
      <c r="AB96" s="130"/>
      <c r="AC96" s="130"/>
      <c r="AD96" s="88">
        <f t="shared" si="59"/>
        <v>0</v>
      </c>
      <c r="AE96" s="87"/>
      <c r="AF96" s="146" t="str">
        <f t="shared" si="47"/>
        <v/>
      </c>
      <c r="AG96" s="130"/>
      <c r="AH96" s="130"/>
      <c r="AI96" s="130"/>
      <c r="AJ96" s="130"/>
      <c r="AK96" s="88">
        <f t="shared" si="60"/>
        <v>0</v>
      </c>
      <c r="AL96" s="87"/>
      <c r="AM96" s="146" t="str">
        <f t="shared" si="70"/>
        <v/>
      </c>
      <c r="AN96" s="130"/>
      <c r="AO96" s="130"/>
      <c r="AP96" s="130"/>
      <c r="AQ96" s="130"/>
      <c r="AR96" s="88">
        <f t="shared" si="61"/>
        <v>0</v>
      </c>
      <c r="AS96" s="87"/>
      <c r="AT96" s="146" t="str">
        <f t="shared" si="48"/>
        <v/>
      </c>
      <c r="AU96" s="130"/>
      <c r="AV96" s="130"/>
      <c r="AW96" s="130"/>
      <c r="AX96" s="130"/>
      <c r="AY96" s="88">
        <f t="shared" si="62"/>
        <v>0</v>
      </c>
      <c r="AZ96" s="87"/>
      <c r="BA96" s="146" t="str">
        <f t="shared" si="49"/>
        <v/>
      </c>
      <c r="BB96" s="130"/>
      <c r="BC96" s="130"/>
      <c r="BD96" s="130"/>
      <c r="BE96" s="130"/>
      <c r="BF96" s="88">
        <f t="shared" si="63"/>
        <v>0</v>
      </c>
      <c r="BG96" s="87"/>
      <c r="BH96" s="146" t="str">
        <f t="shared" si="50"/>
        <v/>
      </c>
      <c r="BI96" s="130"/>
      <c r="BJ96" s="130"/>
      <c r="BK96" s="130"/>
      <c r="BL96" s="130"/>
      <c r="BM96" s="88">
        <f t="shared" si="64"/>
        <v>0</v>
      </c>
      <c r="BN96" s="87"/>
      <c r="BO96" s="146" t="str">
        <f t="shared" si="51"/>
        <v/>
      </c>
      <c r="BP96" s="130"/>
      <c r="BQ96" s="130"/>
      <c r="BR96" s="130"/>
      <c r="BS96" s="130"/>
      <c r="BT96" s="88">
        <f t="shared" si="65"/>
        <v>0</v>
      </c>
      <c r="BU96" s="87"/>
      <c r="BV96" s="146" t="str">
        <f t="shared" si="52"/>
        <v/>
      </c>
      <c r="BW96" s="130"/>
      <c r="BX96" s="130"/>
      <c r="BY96" s="130"/>
      <c r="BZ96" s="130"/>
      <c r="CA96" s="88">
        <f t="shared" si="66"/>
        <v>0</v>
      </c>
      <c r="CB96" s="87"/>
      <c r="CC96" s="146" t="str">
        <f t="shared" si="53"/>
        <v/>
      </c>
      <c r="CD96" s="130"/>
      <c r="CE96" s="130"/>
      <c r="CF96" s="130"/>
      <c r="CG96" s="130"/>
      <c r="CH96" s="88">
        <f t="shared" si="67"/>
        <v>0</v>
      </c>
      <c r="CI96" s="87"/>
      <c r="CJ96" s="146" t="str">
        <f t="shared" si="54"/>
        <v/>
      </c>
      <c r="CK96" s="130"/>
      <c r="CL96" s="130"/>
      <c r="CM96" s="130"/>
      <c r="CN96" s="130"/>
      <c r="CO96" s="88">
        <f t="shared" si="68"/>
        <v>0</v>
      </c>
      <c r="CP96" s="87"/>
      <c r="CQ96" s="146" t="str">
        <f t="shared" si="55"/>
        <v/>
      </c>
      <c r="CR96" s="130"/>
      <c r="CS96" s="130"/>
      <c r="CT96" s="130"/>
      <c r="CU96" s="130"/>
      <c r="CV96" s="88">
        <f t="shared" si="69"/>
        <v>0</v>
      </c>
      <c r="CW96" s="96"/>
    </row>
    <row r="97" spans="2:101">
      <c r="B97">
        <v>91</v>
      </c>
      <c r="C97" s="87"/>
      <c r="D97" s="146" t="str">
        <f t="shared" si="43"/>
        <v/>
      </c>
      <c r="E97" s="130"/>
      <c r="F97" s="130"/>
      <c r="G97" s="130"/>
      <c r="H97" s="90"/>
      <c r="I97" s="94">
        <f t="shared" si="56"/>
        <v>0</v>
      </c>
      <c r="J97" s="87"/>
      <c r="K97" s="146" t="str">
        <f t="shared" si="44"/>
        <v/>
      </c>
      <c r="L97" s="130"/>
      <c r="M97" s="130"/>
      <c r="N97" s="130"/>
      <c r="O97" s="130"/>
      <c r="P97" s="88">
        <f t="shared" si="57"/>
        <v>0</v>
      </c>
      <c r="Q97" s="87"/>
      <c r="R97" s="146" t="str">
        <f t="shared" si="45"/>
        <v/>
      </c>
      <c r="S97" s="130"/>
      <c r="T97" s="130"/>
      <c r="U97" s="130"/>
      <c r="V97" s="130"/>
      <c r="W97" s="88">
        <f t="shared" si="58"/>
        <v>0</v>
      </c>
      <c r="X97" s="87"/>
      <c r="Y97" s="146" t="str">
        <f t="shared" si="46"/>
        <v/>
      </c>
      <c r="Z97" s="130"/>
      <c r="AA97" s="130"/>
      <c r="AB97" s="130"/>
      <c r="AC97" s="130"/>
      <c r="AD97" s="88">
        <f t="shared" si="59"/>
        <v>0</v>
      </c>
      <c r="AE97" s="87"/>
      <c r="AF97" s="146" t="str">
        <f t="shared" si="47"/>
        <v/>
      </c>
      <c r="AG97" s="130"/>
      <c r="AH97" s="130"/>
      <c r="AI97" s="130"/>
      <c r="AJ97" s="130"/>
      <c r="AK97" s="88">
        <f t="shared" si="60"/>
        <v>0</v>
      </c>
      <c r="AL97" s="87"/>
      <c r="AM97" s="146" t="str">
        <f t="shared" si="70"/>
        <v/>
      </c>
      <c r="AN97" s="130"/>
      <c r="AO97" s="130"/>
      <c r="AP97" s="130"/>
      <c r="AQ97" s="130"/>
      <c r="AR97" s="88">
        <f t="shared" si="61"/>
        <v>0</v>
      </c>
      <c r="AS97" s="87"/>
      <c r="AT97" s="146" t="str">
        <f t="shared" si="48"/>
        <v/>
      </c>
      <c r="AU97" s="130"/>
      <c r="AV97" s="130"/>
      <c r="AW97" s="130"/>
      <c r="AX97" s="130"/>
      <c r="AY97" s="88">
        <f t="shared" si="62"/>
        <v>0</v>
      </c>
      <c r="AZ97" s="87"/>
      <c r="BA97" s="146" t="str">
        <f t="shared" si="49"/>
        <v/>
      </c>
      <c r="BB97" s="130"/>
      <c r="BC97" s="130"/>
      <c r="BD97" s="130"/>
      <c r="BE97" s="130"/>
      <c r="BF97" s="88">
        <f t="shared" si="63"/>
        <v>0</v>
      </c>
      <c r="BG97" s="87"/>
      <c r="BH97" s="146" t="str">
        <f t="shared" si="50"/>
        <v/>
      </c>
      <c r="BI97" s="130"/>
      <c r="BJ97" s="130"/>
      <c r="BK97" s="130"/>
      <c r="BL97" s="130"/>
      <c r="BM97" s="88">
        <f t="shared" si="64"/>
        <v>0</v>
      </c>
      <c r="BN97" s="87"/>
      <c r="BO97" s="146" t="str">
        <f t="shared" si="51"/>
        <v/>
      </c>
      <c r="BP97" s="130"/>
      <c r="BQ97" s="130"/>
      <c r="BR97" s="130"/>
      <c r="BS97" s="130"/>
      <c r="BT97" s="88">
        <f t="shared" si="65"/>
        <v>0</v>
      </c>
      <c r="BU97" s="87"/>
      <c r="BV97" s="146" t="str">
        <f t="shared" si="52"/>
        <v/>
      </c>
      <c r="BW97" s="130"/>
      <c r="BX97" s="130"/>
      <c r="BY97" s="130"/>
      <c r="BZ97" s="130"/>
      <c r="CA97" s="88">
        <f t="shared" si="66"/>
        <v>0</v>
      </c>
      <c r="CB97" s="87"/>
      <c r="CC97" s="146" t="str">
        <f t="shared" si="53"/>
        <v/>
      </c>
      <c r="CD97" s="130"/>
      <c r="CE97" s="130"/>
      <c r="CF97" s="130"/>
      <c r="CG97" s="130"/>
      <c r="CH97" s="88">
        <f t="shared" si="67"/>
        <v>0</v>
      </c>
      <c r="CI97" s="87"/>
      <c r="CJ97" s="146" t="str">
        <f t="shared" si="54"/>
        <v/>
      </c>
      <c r="CK97" s="130"/>
      <c r="CL97" s="130"/>
      <c r="CM97" s="130"/>
      <c r="CN97" s="130"/>
      <c r="CO97" s="88">
        <f t="shared" si="68"/>
        <v>0</v>
      </c>
      <c r="CP97" s="87"/>
      <c r="CQ97" s="146" t="str">
        <f t="shared" si="55"/>
        <v/>
      </c>
      <c r="CR97" s="130"/>
      <c r="CS97" s="130"/>
      <c r="CT97" s="130"/>
      <c r="CU97" s="130"/>
      <c r="CV97" s="88">
        <f t="shared" si="69"/>
        <v>0</v>
      </c>
      <c r="CW97" s="96"/>
    </row>
    <row r="98" spans="2:101">
      <c r="B98">
        <v>92</v>
      </c>
      <c r="C98" s="87"/>
      <c r="D98" s="146" t="str">
        <f t="shared" si="43"/>
        <v/>
      </c>
      <c r="E98" s="130"/>
      <c r="F98" s="130"/>
      <c r="G98" s="130"/>
      <c r="H98" s="90"/>
      <c r="I98" s="94">
        <f t="shared" si="56"/>
        <v>0</v>
      </c>
      <c r="J98" s="87"/>
      <c r="K98" s="146" t="str">
        <f t="shared" si="44"/>
        <v/>
      </c>
      <c r="L98" s="130"/>
      <c r="M98" s="130"/>
      <c r="N98" s="130"/>
      <c r="O98" s="130"/>
      <c r="P98" s="88">
        <f t="shared" si="57"/>
        <v>0</v>
      </c>
      <c r="Q98" s="87"/>
      <c r="R98" s="146" t="str">
        <f t="shared" si="45"/>
        <v/>
      </c>
      <c r="S98" s="130"/>
      <c r="T98" s="130"/>
      <c r="U98" s="130"/>
      <c r="V98" s="130"/>
      <c r="W98" s="88">
        <f t="shared" si="58"/>
        <v>0</v>
      </c>
      <c r="X98" s="87"/>
      <c r="Y98" s="146" t="str">
        <f t="shared" si="46"/>
        <v/>
      </c>
      <c r="Z98" s="130"/>
      <c r="AA98" s="130"/>
      <c r="AB98" s="130"/>
      <c r="AC98" s="130"/>
      <c r="AD98" s="88">
        <f t="shared" si="59"/>
        <v>0</v>
      </c>
      <c r="AE98" s="87"/>
      <c r="AF98" s="146" t="str">
        <f t="shared" si="47"/>
        <v/>
      </c>
      <c r="AG98" s="130"/>
      <c r="AH98" s="130"/>
      <c r="AI98" s="130"/>
      <c r="AJ98" s="130"/>
      <c r="AK98" s="88">
        <f t="shared" si="60"/>
        <v>0</v>
      </c>
      <c r="AL98" s="87"/>
      <c r="AM98" s="146" t="str">
        <f t="shared" si="70"/>
        <v/>
      </c>
      <c r="AN98" s="130"/>
      <c r="AO98" s="130"/>
      <c r="AP98" s="130"/>
      <c r="AQ98" s="130"/>
      <c r="AR98" s="88">
        <f t="shared" si="61"/>
        <v>0</v>
      </c>
      <c r="AS98" s="87"/>
      <c r="AT98" s="146" t="str">
        <f t="shared" si="48"/>
        <v/>
      </c>
      <c r="AU98" s="130"/>
      <c r="AV98" s="130"/>
      <c r="AW98" s="130"/>
      <c r="AX98" s="130"/>
      <c r="AY98" s="88">
        <f t="shared" si="62"/>
        <v>0</v>
      </c>
      <c r="AZ98" s="87"/>
      <c r="BA98" s="146" t="str">
        <f t="shared" si="49"/>
        <v/>
      </c>
      <c r="BB98" s="130"/>
      <c r="BC98" s="130"/>
      <c r="BD98" s="130"/>
      <c r="BE98" s="130"/>
      <c r="BF98" s="88">
        <f t="shared" si="63"/>
        <v>0</v>
      </c>
      <c r="BG98" s="87"/>
      <c r="BH98" s="146" t="str">
        <f t="shared" si="50"/>
        <v/>
      </c>
      <c r="BI98" s="130"/>
      <c r="BJ98" s="130"/>
      <c r="BK98" s="130"/>
      <c r="BL98" s="130"/>
      <c r="BM98" s="88">
        <f t="shared" si="64"/>
        <v>0</v>
      </c>
      <c r="BN98" s="87"/>
      <c r="BO98" s="146" t="str">
        <f t="shared" si="51"/>
        <v/>
      </c>
      <c r="BP98" s="130"/>
      <c r="BQ98" s="130"/>
      <c r="BR98" s="130"/>
      <c r="BS98" s="130"/>
      <c r="BT98" s="88">
        <f t="shared" si="65"/>
        <v>0</v>
      </c>
      <c r="BU98" s="87"/>
      <c r="BV98" s="146" t="str">
        <f t="shared" si="52"/>
        <v/>
      </c>
      <c r="BW98" s="130"/>
      <c r="BX98" s="130"/>
      <c r="BY98" s="130"/>
      <c r="BZ98" s="130"/>
      <c r="CA98" s="88">
        <f t="shared" si="66"/>
        <v>0</v>
      </c>
      <c r="CB98" s="87"/>
      <c r="CC98" s="146" t="str">
        <f t="shared" si="53"/>
        <v/>
      </c>
      <c r="CD98" s="130"/>
      <c r="CE98" s="130"/>
      <c r="CF98" s="130"/>
      <c r="CG98" s="130"/>
      <c r="CH98" s="88">
        <f t="shared" si="67"/>
        <v>0</v>
      </c>
      <c r="CI98" s="87"/>
      <c r="CJ98" s="146" t="str">
        <f t="shared" si="54"/>
        <v/>
      </c>
      <c r="CK98" s="130"/>
      <c r="CL98" s="130"/>
      <c r="CM98" s="130"/>
      <c r="CN98" s="130"/>
      <c r="CO98" s="88">
        <f t="shared" si="68"/>
        <v>0</v>
      </c>
      <c r="CP98" s="87"/>
      <c r="CQ98" s="146" t="str">
        <f t="shared" si="55"/>
        <v/>
      </c>
      <c r="CR98" s="130"/>
      <c r="CS98" s="130"/>
      <c r="CT98" s="130"/>
      <c r="CU98" s="130"/>
      <c r="CV98" s="88">
        <f t="shared" si="69"/>
        <v>0</v>
      </c>
      <c r="CW98" s="96"/>
    </row>
    <row r="99" spans="2:101">
      <c r="B99">
        <v>93</v>
      </c>
      <c r="C99" s="87"/>
      <c r="D99" s="146" t="str">
        <f t="shared" si="43"/>
        <v/>
      </c>
      <c r="E99" s="130"/>
      <c r="F99" s="130"/>
      <c r="G99" s="130"/>
      <c r="H99" s="90"/>
      <c r="I99" s="94">
        <f t="shared" si="56"/>
        <v>0</v>
      </c>
      <c r="J99" s="87"/>
      <c r="K99" s="146" t="str">
        <f t="shared" si="44"/>
        <v/>
      </c>
      <c r="L99" s="130"/>
      <c r="M99" s="130"/>
      <c r="N99" s="130"/>
      <c r="O99" s="130"/>
      <c r="P99" s="88">
        <f t="shared" si="57"/>
        <v>0</v>
      </c>
      <c r="Q99" s="87"/>
      <c r="R99" s="146" t="str">
        <f t="shared" si="45"/>
        <v/>
      </c>
      <c r="S99" s="130"/>
      <c r="T99" s="130"/>
      <c r="U99" s="130"/>
      <c r="V99" s="130"/>
      <c r="W99" s="88">
        <f t="shared" si="58"/>
        <v>0</v>
      </c>
      <c r="X99" s="87"/>
      <c r="Y99" s="146" t="str">
        <f t="shared" si="46"/>
        <v/>
      </c>
      <c r="Z99" s="130"/>
      <c r="AA99" s="130"/>
      <c r="AB99" s="130"/>
      <c r="AC99" s="130"/>
      <c r="AD99" s="88">
        <f t="shared" si="59"/>
        <v>0</v>
      </c>
      <c r="AE99" s="87"/>
      <c r="AF99" s="146" t="str">
        <f t="shared" si="47"/>
        <v/>
      </c>
      <c r="AG99" s="130"/>
      <c r="AH99" s="130"/>
      <c r="AI99" s="130"/>
      <c r="AJ99" s="130"/>
      <c r="AK99" s="88">
        <f t="shared" si="60"/>
        <v>0</v>
      </c>
      <c r="AL99" s="87"/>
      <c r="AM99" s="146" t="str">
        <f t="shared" si="70"/>
        <v/>
      </c>
      <c r="AN99" s="130"/>
      <c r="AO99" s="130"/>
      <c r="AP99" s="130"/>
      <c r="AQ99" s="130"/>
      <c r="AR99" s="88">
        <f t="shared" si="61"/>
        <v>0</v>
      </c>
      <c r="AS99" s="87"/>
      <c r="AT99" s="146" t="str">
        <f t="shared" si="48"/>
        <v/>
      </c>
      <c r="AU99" s="130"/>
      <c r="AV99" s="130"/>
      <c r="AW99" s="130"/>
      <c r="AX99" s="130"/>
      <c r="AY99" s="88">
        <f t="shared" si="62"/>
        <v>0</v>
      </c>
      <c r="AZ99" s="87"/>
      <c r="BA99" s="146" t="str">
        <f t="shared" si="49"/>
        <v/>
      </c>
      <c r="BB99" s="130"/>
      <c r="BC99" s="130"/>
      <c r="BD99" s="130"/>
      <c r="BE99" s="130"/>
      <c r="BF99" s="88">
        <f t="shared" si="63"/>
        <v>0</v>
      </c>
      <c r="BG99" s="87"/>
      <c r="BH99" s="146" t="str">
        <f t="shared" si="50"/>
        <v/>
      </c>
      <c r="BI99" s="130"/>
      <c r="BJ99" s="130"/>
      <c r="BK99" s="130"/>
      <c r="BL99" s="130"/>
      <c r="BM99" s="88">
        <f t="shared" si="64"/>
        <v>0</v>
      </c>
      <c r="BN99" s="87"/>
      <c r="BO99" s="146" t="str">
        <f t="shared" si="51"/>
        <v/>
      </c>
      <c r="BP99" s="130"/>
      <c r="BQ99" s="130"/>
      <c r="BR99" s="130"/>
      <c r="BS99" s="130"/>
      <c r="BT99" s="88">
        <f t="shared" si="65"/>
        <v>0</v>
      </c>
      <c r="BU99" s="87"/>
      <c r="BV99" s="146" t="str">
        <f t="shared" si="52"/>
        <v/>
      </c>
      <c r="BW99" s="130"/>
      <c r="BX99" s="130"/>
      <c r="BY99" s="130"/>
      <c r="BZ99" s="130"/>
      <c r="CA99" s="88">
        <f t="shared" si="66"/>
        <v>0</v>
      </c>
      <c r="CB99" s="87"/>
      <c r="CC99" s="146" t="str">
        <f t="shared" si="53"/>
        <v/>
      </c>
      <c r="CD99" s="130"/>
      <c r="CE99" s="130"/>
      <c r="CF99" s="130"/>
      <c r="CG99" s="130"/>
      <c r="CH99" s="88">
        <f t="shared" si="67"/>
        <v>0</v>
      </c>
      <c r="CI99" s="87"/>
      <c r="CJ99" s="146" t="str">
        <f t="shared" si="54"/>
        <v/>
      </c>
      <c r="CK99" s="130"/>
      <c r="CL99" s="130"/>
      <c r="CM99" s="130"/>
      <c r="CN99" s="130"/>
      <c r="CO99" s="88">
        <f t="shared" si="68"/>
        <v>0</v>
      </c>
      <c r="CP99" s="87"/>
      <c r="CQ99" s="146" t="str">
        <f t="shared" si="55"/>
        <v/>
      </c>
      <c r="CR99" s="130"/>
      <c r="CS99" s="130"/>
      <c r="CT99" s="130"/>
      <c r="CU99" s="130"/>
      <c r="CV99" s="88">
        <f t="shared" si="69"/>
        <v>0</v>
      </c>
      <c r="CW99" s="96"/>
    </row>
    <row r="100" spans="2:101" ht="15.75" thickBot="1">
      <c r="B100">
        <v>94</v>
      </c>
      <c r="C100" s="134"/>
      <c r="D100" s="146" t="str">
        <f t="shared" si="43"/>
        <v/>
      </c>
      <c r="E100" s="131"/>
      <c r="F100" s="131"/>
      <c r="G100" s="131"/>
      <c r="H100" s="133"/>
      <c r="I100" s="95">
        <f t="shared" si="56"/>
        <v>0</v>
      </c>
      <c r="J100" s="134"/>
      <c r="K100" s="146" t="str">
        <f t="shared" si="44"/>
        <v/>
      </c>
      <c r="L100" s="131"/>
      <c r="M100" s="131"/>
      <c r="N100" s="131"/>
      <c r="O100" s="131"/>
      <c r="P100" s="132">
        <f t="shared" si="57"/>
        <v>0</v>
      </c>
      <c r="Q100" s="134"/>
      <c r="R100" s="146" t="str">
        <f t="shared" si="45"/>
        <v/>
      </c>
      <c r="S100" s="131"/>
      <c r="T100" s="131"/>
      <c r="U100" s="131"/>
      <c r="V100" s="131"/>
      <c r="W100" s="132">
        <f t="shared" si="58"/>
        <v>0</v>
      </c>
      <c r="X100" s="134"/>
      <c r="Y100" s="146" t="str">
        <f t="shared" si="46"/>
        <v/>
      </c>
      <c r="Z100" s="131"/>
      <c r="AA100" s="131"/>
      <c r="AB100" s="131"/>
      <c r="AC100" s="131"/>
      <c r="AD100" s="132">
        <f t="shared" si="59"/>
        <v>0</v>
      </c>
      <c r="AE100" s="134"/>
      <c r="AF100" s="146" t="str">
        <f t="shared" si="47"/>
        <v/>
      </c>
      <c r="AG100" s="131"/>
      <c r="AH100" s="131"/>
      <c r="AI100" s="131"/>
      <c r="AJ100" s="131"/>
      <c r="AK100" s="132">
        <f t="shared" si="60"/>
        <v>0</v>
      </c>
      <c r="AL100" s="134"/>
      <c r="AM100" s="146" t="str">
        <f t="shared" si="70"/>
        <v/>
      </c>
      <c r="AN100" s="131"/>
      <c r="AO100" s="131"/>
      <c r="AP100" s="131"/>
      <c r="AQ100" s="131"/>
      <c r="AR100" s="132">
        <f t="shared" si="61"/>
        <v>0</v>
      </c>
      <c r="AS100" s="134"/>
      <c r="AT100" s="146" t="str">
        <f t="shared" si="48"/>
        <v/>
      </c>
      <c r="AU100" s="131"/>
      <c r="AV100" s="131"/>
      <c r="AW100" s="131"/>
      <c r="AX100" s="131"/>
      <c r="AY100" s="132">
        <f t="shared" si="62"/>
        <v>0</v>
      </c>
      <c r="AZ100" s="134"/>
      <c r="BA100" s="146" t="str">
        <f t="shared" si="49"/>
        <v/>
      </c>
      <c r="BB100" s="131"/>
      <c r="BC100" s="131"/>
      <c r="BD100" s="131"/>
      <c r="BE100" s="131"/>
      <c r="BF100" s="132">
        <f t="shared" si="63"/>
        <v>0</v>
      </c>
      <c r="BG100" s="134"/>
      <c r="BH100" s="146" t="str">
        <f t="shared" si="50"/>
        <v/>
      </c>
      <c r="BI100" s="131"/>
      <c r="BJ100" s="131"/>
      <c r="BK100" s="131"/>
      <c r="BL100" s="131"/>
      <c r="BM100" s="132">
        <f t="shared" si="64"/>
        <v>0</v>
      </c>
      <c r="BN100" s="134"/>
      <c r="BO100" s="146" t="str">
        <f t="shared" si="51"/>
        <v/>
      </c>
      <c r="BP100" s="131"/>
      <c r="BQ100" s="131"/>
      <c r="BR100" s="131"/>
      <c r="BS100" s="131"/>
      <c r="BT100" s="132">
        <f t="shared" si="65"/>
        <v>0</v>
      </c>
      <c r="BU100" s="134"/>
      <c r="BV100" s="146" t="str">
        <f t="shared" si="52"/>
        <v/>
      </c>
      <c r="BW100" s="131"/>
      <c r="BX100" s="131"/>
      <c r="BY100" s="131"/>
      <c r="BZ100" s="131"/>
      <c r="CA100" s="132">
        <f t="shared" si="66"/>
        <v>0</v>
      </c>
      <c r="CB100" s="134"/>
      <c r="CC100" s="146" t="str">
        <f t="shared" si="53"/>
        <v/>
      </c>
      <c r="CD100" s="131"/>
      <c r="CE100" s="131"/>
      <c r="CF100" s="131"/>
      <c r="CG100" s="131"/>
      <c r="CH100" s="132">
        <f t="shared" si="67"/>
        <v>0</v>
      </c>
      <c r="CI100" s="134"/>
      <c r="CJ100" s="146" t="str">
        <f t="shared" si="54"/>
        <v/>
      </c>
      <c r="CK100" s="131"/>
      <c r="CL100" s="131"/>
      <c r="CM100" s="131"/>
      <c r="CN100" s="131"/>
      <c r="CO100" s="132">
        <f t="shared" si="68"/>
        <v>0</v>
      </c>
      <c r="CP100" s="134"/>
      <c r="CQ100" s="146" t="str">
        <f t="shared" si="55"/>
        <v/>
      </c>
      <c r="CR100" s="131"/>
      <c r="CS100" s="131"/>
      <c r="CT100" s="131"/>
      <c r="CU100" s="131"/>
      <c r="CV100" s="132">
        <f t="shared" si="69"/>
        <v>0</v>
      </c>
      <c r="CW100" s="96"/>
    </row>
    <row r="101" spans="2:101" ht="31.5" customHeight="1" thickTop="1">
      <c r="C101" s="547" t="s">
        <v>74</v>
      </c>
      <c r="D101" s="548"/>
      <c r="E101" s="548"/>
      <c r="F101" s="549"/>
      <c r="G101" s="549"/>
      <c r="H101" s="549"/>
      <c r="I101" s="550"/>
      <c r="J101" s="547" t="s">
        <v>74</v>
      </c>
      <c r="K101" s="548"/>
      <c r="L101" s="548"/>
      <c r="M101" s="549"/>
      <c r="N101" s="549"/>
      <c r="O101" s="549"/>
      <c r="P101" s="550"/>
      <c r="Q101" s="547" t="s">
        <v>74</v>
      </c>
      <c r="R101" s="548"/>
      <c r="S101" s="548"/>
      <c r="T101" s="564"/>
      <c r="U101" s="564"/>
      <c r="V101" s="564"/>
      <c r="W101" s="565"/>
      <c r="X101" s="547" t="s">
        <v>74</v>
      </c>
      <c r="Y101" s="548"/>
      <c r="Z101" s="548"/>
      <c r="AA101" s="548"/>
      <c r="AB101" s="548"/>
      <c r="AC101" s="548"/>
      <c r="AD101" s="554"/>
      <c r="AE101" s="547" t="s">
        <v>74</v>
      </c>
      <c r="AF101" s="548"/>
      <c r="AG101" s="548"/>
      <c r="AH101" s="564"/>
      <c r="AI101" s="564"/>
      <c r="AJ101" s="564"/>
      <c r="AK101" s="565"/>
      <c r="AL101" s="547" t="s">
        <v>74</v>
      </c>
      <c r="AM101" s="548"/>
      <c r="AN101" s="548"/>
      <c r="AO101" s="548"/>
      <c r="AP101" s="548"/>
      <c r="AQ101" s="548"/>
      <c r="AR101" s="554"/>
      <c r="AS101" s="547" t="s">
        <v>74</v>
      </c>
      <c r="AT101" s="548"/>
      <c r="AU101" s="548"/>
      <c r="AV101" s="564"/>
      <c r="AW101" s="564"/>
      <c r="AX101" s="564"/>
      <c r="AY101" s="565"/>
      <c r="AZ101" s="547" t="s">
        <v>74</v>
      </c>
      <c r="BA101" s="548"/>
      <c r="BB101" s="548"/>
      <c r="BC101" s="548"/>
      <c r="BD101" s="548"/>
      <c r="BE101" s="548"/>
      <c r="BF101" s="554"/>
      <c r="BG101" s="547" t="s">
        <v>74</v>
      </c>
      <c r="BH101" s="548"/>
      <c r="BI101" s="548"/>
      <c r="BJ101" s="564"/>
      <c r="BK101" s="564"/>
      <c r="BL101" s="564"/>
      <c r="BM101" s="565"/>
      <c r="BN101" s="547" t="s">
        <v>74</v>
      </c>
      <c r="BO101" s="548"/>
      <c r="BP101" s="548"/>
      <c r="BQ101" s="548"/>
      <c r="BR101" s="548"/>
      <c r="BS101" s="548"/>
      <c r="BT101" s="554"/>
      <c r="BU101" s="547" t="s">
        <v>74</v>
      </c>
      <c r="BV101" s="548"/>
      <c r="BW101" s="548"/>
      <c r="BX101" s="564"/>
      <c r="BY101" s="564"/>
      <c r="BZ101" s="564"/>
      <c r="CA101" s="565"/>
      <c r="CB101" s="547" t="s">
        <v>74</v>
      </c>
      <c r="CC101" s="548"/>
      <c r="CD101" s="548"/>
      <c r="CE101" s="548"/>
      <c r="CF101" s="548"/>
      <c r="CG101" s="548"/>
      <c r="CH101" s="554"/>
      <c r="CI101" s="547" t="s">
        <v>74</v>
      </c>
      <c r="CJ101" s="548"/>
      <c r="CK101" s="548"/>
      <c r="CL101" s="564"/>
      <c r="CM101" s="564"/>
      <c r="CN101" s="564"/>
      <c r="CO101" s="565"/>
      <c r="CP101" s="547" t="s">
        <v>74</v>
      </c>
      <c r="CQ101" s="548"/>
      <c r="CR101" s="548"/>
      <c r="CS101" s="548"/>
      <c r="CT101" s="548"/>
      <c r="CU101" s="548"/>
      <c r="CV101" s="554"/>
      <c r="CW101" s="97"/>
    </row>
    <row r="102" spans="2:101" ht="15.75" thickBot="1">
      <c r="C102" s="563">
        <f>SUM(I7:I100)/SUM(E7:E100)</f>
        <v>9.0500000000000007</v>
      </c>
      <c r="D102" s="563"/>
      <c r="E102" s="563"/>
      <c r="F102" s="563"/>
      <c r="G102" s="563"/>
      <c r="H102" s="563"/>
      <c r="I102" s="563"/>
      <c r="J102" s="563">
        <f>SUM(P7:P100)/SUM(L7:L100)</f>
        <v>8.9368421052631568</v>
      </c>
      <c r="K102" s="563"/>
      <c r="L102" s="563"/>
      <c r="M102" s="563"/>
      <c r="N102" s="563"/>
      <c r="O102" s="563"/>
      <c r="P102" s="563"/>
      <c r="Q102" s="563">
        <f>SUM(W7:W100)/SUM(S7:S100)</f>
        <v>9.7531914893617024</v>
      </c>
      <c r="R102" s="563"/>
      <c r="S102" s="563"/>
      <c r="T102" s="563"/>
      <c r="U102" s="563"/>
      <c r="V102" s="563"/>
      <c r="W102" s="563"/>
      <c r="X102" s="563">
        <f>SUM(AD7:AD100)/SUM(Z7:Z100)</f>
        <v>9.6250000000000018</v>
      </c>
      <c r="Y102" s="563"/>
      <c r="Z102" s="563"/>
      <c r="AA102" s="563"/>
      <c r="AB102" s="563"/>
      <c r="AC102" s="563"/>
      <c r="AD102" s="563"/>
      <c r="AE102" s="563">
        <f>SUM(AK7:AK100)/SUM(AG7:AG100)</f>
        <v>9.7050000000000001</v>
      </c>
      <c r="AF102" s="563"/>
      <c r="AG102" s="563"/>
      <c r="AH102" s="563"/>
      <c r="AI102" s="563"/>
      <c r="AJ102" s="563"/>
      <c r="AK102" s="563"/>
      <c r="AL102" s="563">
        <f>SUM(AR7:AR100)/SUM(AN7:AN100)</f>
        <v>10.94090909090909</v>
      </c>
      <c r="AM102" s="563"/>
      <c r="AN102" s="563"/>
      <c r="AO102" s="563"/>
      <c r="AP102" s="563"/>
      <c r="AQ102" s="563"/>
      <c r="AR102" s="563"/>
      <c r="AS102" s="563">
        <f>SUM(AY7:AY100)/SUM(AU7:AU100)</f>
        <v>10.021739130434783</v>
      </c>
      <c r="AT102" s="563"/>
      <c r="AU102" s="563"/>
      <c r="AV102" s="563"/>
      <c r="AW102" s="563"/>
      <c r="AX102" s="563"/>
      <c r="AY102" s="563"/>
      <c r="AZ102" s="563">
        <f>SUM(BF7:BF100)/SUM(BB7:BB100)</f>
        <v>9.9508196721311464</v>
      </c>
      <c r="BA102" s="563"/>
      <c r="BB102" s="563"/>
      <c r="BC102" s="563"/>
      <c r="BD102" s="563"/>
      <c r="BE102" s="563"/>
      <c r="BF102" s="563"/>
      <c r="BG102" s="563">
        <f>SUM(BM7:BM100)/SUM(BI7:BI100)</f>
        <v>18.696000000000002</v>
      </c>
      <c r="BH102" s="563"/>
      <c r="BI102" s="563"/>
      <c r="BJ102" s="563"/>
      <c r="BK102" s="563"/>
      <c r="BL102" s="563"/>
      <c r="BM102" s="563"/>
      <c r="BN102" s="551">
        <f>SUM(BT7:BT100)/SUM(BP7:BP100)</f>
        <v>15.337931034482759</v>
      </c>
      <c r="BO102" s="552"/>
      <c r="BP102" s="552"/>
      <c r="BQ102" s="552"/>
      <c r="BR102" s="552"/>
      <c r="BS102" s="553"/>
      <c r="BT102" s="145"/>
      <c r="BU102" s="563">
        <f>SUM(CA7:CA100)/SUM(BW7:BW100)</f>
        <v>10.642857142857142</v>
      </c>
      <c r="BV102" s="563"/>
      <c r="BW102" s="563"/>
      <c r="BX102" s="563"/>
      <c r="BY102" s="563"/>
      <c r="BZ102" s="563"/>
      <c r="CA102" s="563"/>
      <c r="CB102" s="563">
        <f>SUM(CH7:CH100)/SUM(CD7:CD100)</f>
        <v>11.460714285714285</v>
      </c>
      <c r="CC102" s="563"/>
      <c r="CD102" s="563"/>
      <c r="CE102" s="563"/>
      <c r="CF102" s="563"/>
      <c r="CG102" s="563"/>
      <c r="CH102" s="563"/>
      <c r="CI102" s="563">
        <f>SUM(CO7:CO100)/SUM(CK7:CK100)</f>
        <v>12.907692307692304</v>
      </c>
      <c r="CJ102" s="563"/>
      <c r="CK102" s="563"/>
      <c r="CL102" s="563"/>
      <c r="CM102" s="563"/>
      <c r="CN102" s="563"/>
      <c r="CO102" s="563"/>
      <c r="CP102" s="563">
        <f>SUM(CV7:CV100)/SUM(CR7:CR100)</f>
        <v>10.258333333333335</v>
      </c>
      <c r="CQ102" s="563"/>
      <c r="CR102" s="563"/>
      <c r="CS102" s="563"/>
      <c r="CT102" s="563"/>
      <c r="CU102" s="563"/>
      <c r="CV102" s="563"/>
      <c r="CW102" s="96"/>
    </row>
    <row r="103" spans="2:101" ht="30.75" customHeight="1" thickTop="1">
      <c r="C103" s="547" t="s">
        <v>75</v>
      </c>
      <c r="D103" s="548"/>
      <c r="E103" s="548"/>
      <c r="F103" s="564"/>
      <c r="G103" s="564"/>
      <c r="H103" s="564"/>
      <c r="I103" s="565"/>
      <c r="J103" s="547" t="s">
        <v>75</v>
      </c>
      <c r="K103" s="548"/>
      <c r="L103" s="548"/>
      <c r="M103" s="548"/>
      <c r="N103" s="548"/>
      <c r="O103" s="548"/>
      <c r="P103" s="554"/>
      <c r="Q103" s="547" t="s">
        <v>75</v>
      </c>
      <c r="R103" s="548"/>
      <c r="S103" s="548"/>
      <c r="T103" s="549"/>
      <c r="U103" s="549"/>
      <c r="V103" s="549"/>
      <c r="W103" s="550"/>
      <c r="X103" s="547" t="s">
        <v>75</v>
      </c>
      <c r="Y103" s="548"/>
      <c r="Z103" s="548"/>
      <c r="AA103" s="549"/>
      <c r="AB103" s="549"/>
      <c r="AC103" s="549"/>
      <c r="AD103" s="550"/>
      <c r="AE103" s="547" t="s">
        <v>75</v>
      </c>
      <c r="AF103" s="548"/>
      <c r="AG103" s="548"/>
      <c r="AH103" s="549"/>
      <c r="AI103" s="549"/>
      <c r="AJ103" s="549"/>
      <c r="AK103" s="550"/>
      <c r="AL103" s="547" t="s">
        <v>75</v>
      </c>
      <c r="AM103" s="548"/>
      <c r="AN103" s="548"/>
      <c r="AO103" s="549"/>
      <c r="AP103" s="549"/>
      <c r="AQ103" s="549"/>
      <c r="AR103" s="550"/>
      <c r="AS103" s="547" t="s">
        <v>75</v>
      </c>
      <c r="AT103" s="548"/>
      <c r="AU103" s="548"/>
      <c r="AV103" s="549"/>
      <c r="AW103" s="549"/>
      <c r="AX103" s="549"/>
      <c r="AY103" s="550"/>
      <c r="AZ103" s="547" t="s">
        <v>75</v>
      </c>
      <c r="BA103" s="548"/>
      <c r="BB103" s="548"/>
      <c r="BC103" s="549"/>
      <c r="BD103" s="549"/>
      <c r="BE103" s="549"/>
      <c r="BF103" s="550"/>
      <c r="BG103" s="547" t="s">
        <v>75</v>
      </c>
      <c r="BH103" s="548"/>
      <c r="BI103" s="548"/>
      <c r="BJ103" s="549"/>
      <c r="BK103" s="549"/>
      <c r="BL103" s="549"/>
      <c r="BM103" s="550"/>
      <c r="BN103" s="547" t="s">
        <v>75</v>
      </c>
      <c r="BO103" s="548"/>
      <c r="BP103" s="548"/>
      <c r="BQ103" s="549"/>
      <c r="BR103" s="549"/>
      <c r="BS103" s="549"/>
      <c r="BT103" s="550"/>
      <c r="BU103" s="547" t="s">
        <v>75</v>
      </c>
      <c r="BV103" s="548"/>
      <c r="BW103" s="548"/>
      <c r="BX103" s="549"/>
      <c r="BY103" s="549"/>
      <c r="BZ103" s="549"/>
      <c r="CA103" s="550"/>
      <c r="CB103" s="547" t="s">
        <v>75</v>
      </c>
      <c r="CC103" s="548"/>
      <c r="CD103" s="548"/>
      <c r="CE103" s="549"/>
      <c r="CF103" s="549"/>
      <c r="CG103" s="549"/>
      <c r="CH103" s="550"/>
      <c r="CI103" s="547" t="s">
        <v>75</v>
      </c>
      <c r="CJ103" s="548"/>
      <c r="CK103" s="548"/>
      <c r="CL103" s="549"/>
      <c r="CM103" s="549"/>
      <c r="CN103" s="549"/>
      <c r="CO103" s="550"/>
      <c r="CP103" s="555" t="s">
        <v>75</v>
      </c>
      <c r="CQ103" s="556"/>
      <c r="CR103" s="556"/>
      <c r="CS103" s="557"/>
      <c r="CT103" s="557"/>
      <c r="CU103" s="557"/>
      <c r="CV103" s="558"/>
      <c r="CW103" s="96"/>
    </row>
    <row r="104" spans="2:101" ht="15.75" thickBot="1">
      <c r="C104" s="551">
        <f>13.6/C102</f>
        <v>1.5027624309392265</v>
      </c>
      <c r="D104" s="552"/>
      <c r="E104" s="552"/>
      <c r="F104" s="552"/>
      <c r="G104" s="552"/>
      <c r="H104" s="552"/>
      <c r="I104" s="553"/>
      <c r="J104" s="551">
        <f>13.6/J102</f>
        <v>1.5217903415783276</v>
      </c>
      <c r="K104" s="552"/>
      <c r="L104" s="552"/>
      <c r="M104" s="552"/>
      <c r="N104" s="552"/>
      <c r="O104" s="552"/>
      <c r="P104" s="553"/>
      <c r="Q104" s="551">
        <f>13.6/Q102</f>
        <v>1.3944153577661431</v>
      </c>
      <c r="R104" s="552"/>
      <c r="S104" s="552"/>
      <c r="T104" s="552"/>
      <c r="U104" s="552"/>
      <c r="V104" s="552"/>
      <c r="W104" s="553"/>
      <c r="X104" s="551">
        <f>13.6/X102</f>
        <v>1.4129870129870128</v>
      </c>
      <c r="Y104" s="552"/>
      <c r="Z104" s="552"/>
      <c r="AA104" s="552"/>
      <c r="AB104" s="552"/>
      <c r="AC104" s="552"/>
      <c r="AD104" s="553"/>
      <c r="AE104" s="551">
        <f>13.6/AE102</f>
        <v>1.4013395157135498</v>
      </c>
      <c r="AF104" s="552"/>
      <c r="AG104" s="552"/>
      <c r="AH104" s="552"/>
      <c r="AI104" s="552"/>
      <c r="AJ104" s="552"/>
      <c r="AK104" s="553"/>
      <c r="AL104" s="551">
        <f>13.6/AL102</f>
        <v>1.2430411300373911</v>
      </c>
      <c r="AM104" s="552"/>
      <c r="AN104" s="552"/>
      <c r="AO104" s="552"/>
      <c r="AP104" s="552"/>
      <c r="AQ104" s="552"/>
      <c r="AR104" s="553"/>
      <c r="AS104" s="551">
        <f>13.6/AS102</f>
        <v>1.3570498915401301</v>
      </c>
      <c r="AT104" s="552"/>
      <c r="AU104" s="552"/>
      <c r="AV104" s="552"/>
      <c r="AW104" s="552"/>
      <c r="AX104" s="552"/>
      <c r="AY104" s="553"/>
      <c r="AZ104" s="551">
        <f>13.6/AZ102</f>
        <v>1.3667215815485998</v>
      </c>
      <c r="BA104" s="552"/>
      <c r="BB104" s="552"/>
      <c r="BC104" s="552"/>
      <c r="BD104" s="552"/>
      <c r="BE104" s="552"/>
      <c r="BF104" s="553"/>
      <c r="BG104" s="551">
        <f>13.6/BG102</f>
        <v>0.72742832691484804</v>
      </c>
      <c r="BH104" s="552"/>
      <c r="BI104" s="552"/>
      <c r="BJ104" s="552"/>
      <c r="BK104" s="552"/>
      <c r="BL104" s="552"/>
      <c r="BM104" s="553"/>
      <c r="BN104" s="551">
        <f>13.6/BN102</f>
        <v>0.88669064748201432</v>
      </c>
      <c r="BO104" s="552"/>
      <c r="BP104" s="552"/>
      <c r="BQ104" s="552"/>
      <c r="BR104" s="552"/>
      <c r="BS104" s="552"/>
      <c r="BT104" s="553"/>
      <c r="BU104" s="551">
        <f>13.6/BU102</f>
        <v>1.2778523489932887</v>
      </c>
      <c r="BV104" s="552"/>
      <c r="BW104" s="552"/>
      <c r="BX104" s="552"/>
      <c r="BY104" s="552"/>
      <c r="BZ104" s="552"/>
      <c r="CA104" s="553"/>
      <c r="CB104" s="551">
        <f>13.6/CB102</f>
        <v>1.1866625116858835</v>
      </c>
      <c r="CC104" s="552"/>
      <c r="CD104" s="552"/>
      <c r="CE104" s="552"/>
      <c r="CF104" s="552"/>
      <c r="CG104" s="552"/>
      <c r="CH104" s="553"/>
      <c r="CI104" s="551">
        <f>13.6/CI102</f>
        <v>1.0536352800953519</v>
      </c>
      <c r="CJ104" s="552"/>
      <c r="CK104" s="552"/>
      <c r="CL104" s="552"/>
      <c r="CM104" s="552"/>
      <c r="CN104" s="552"/>
      <c r="CO104" s="553"/>
      <c r="CP104" s="577">
        <f>13.6/CP102</f>
        <v>1.3257514216084483</v>
      </c>
      <c r="CQ104" s="578"/>
      <c r="CR104" s="578"/>
      <c r="CS104" s="579"/>
      <c r="CT104" s="579"/>
      <c r="CU104" s="579"/>
      <c r="CV104" s="580"/>
      <c r="CW104" s="96"/>
    </row>
    <row r="105" spans="2:101" ht="15.75" thickTop="1"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</row>
    <row r="106" spans="2:101"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</row>
    <row r="107" spans="2:101"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</row>
    <row r="108" spans="2:101"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</row>
    <row r="109" spans="2:101"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</row>
    <row r="110" spans="2:101"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</row>
    <row r="111" spans="2:101"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</row>
    <row r="112" spans="2:101"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</row>
    <row r="113" spans="3:99"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</row>
    <row r="114" spans="3:99"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</row>
    <row r="115" spans="3:99"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99"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</row>
    <row r="117" spans="3:99"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</row>
    <row r="118" spans="3:99"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</row>
    <row r="119" spans="3:99"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</row>
    <row r="120" spans="3:99"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</row>
    <row r="121" spans="3:99"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</row>
    <row r="122" spans="3:99"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</row>
    <row r="123" spans="3:99"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</row>
    <row r="124" spans="3:99"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</row>
    <row r="125" spans="3:99"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</row>
    <row r="126" spans="3:99"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</row>
    <row r="127" spans="3:99"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</row>
    <row r="128" spans="3:99"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</row>
    <row r="129" spans="3:99"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</row>
    <row r="130" spans="3:99"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</row>
    <row r="131" spans="3:99"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</row>
    <row r="132" spans="3:99"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</row>
    <row r="133" spans="3:99"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</row>
    <row r="134" spans="3:99"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</row>
    <row r="135" spans="3:99"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</row>
    <row r="136" spans="3:99"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</row>
    <row r="137" spans="3:99"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</row>
    <row r="138" spans="3:99"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</row>
    <row r="139" spans="3:99"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</row>
    <row r="140" spans="3:99"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</row>
    <row r="141" spans="3:99"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</row>
    <row r="142" spans="3:99"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</row>
    <row r="143" spans="3:99"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</row>
    <row r="144" spans="3:99"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</row>
    <row r="145" spans="3:99"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</row>
    <row r="146" spans="3:99"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</row>
    <row r="147" spans="3:99"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</row>
    <row r="148" spans="3:99"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</row>
    <row r="149" spans="3:99"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</row>
    <row r="150" spans="3:99"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</row>
    <row r="151" spans="3:99"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</row>
    <row r="152" spans="3:99"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</row>
    <row r="153" spans="3:99"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</row>
    <row r="154" spans="3:99"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</row>
    <row r="155" spans="3:99"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</row>
    <row r="156" spans="3:99"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</row>
    <row r="157" spans="3:99"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</row>
    <row r="158" spans="3:99"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</row>
    <row r="159" spans="3:99"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</row>
    <row r="160" spans="3:99"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</row>
    <row r="161" spans="3:99"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</row>
    <row r="162" spans="3:99"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</row>
    <row r="163" spans="3:99"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</row>
    <row r="164" spans="3:99"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</row>
    <row r="165" spans="3:99"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</row>
    <row r="166" spans="3:99"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</row>
    <row r="167" spans="3:99"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</row>
    <row r="168" spans="3:99"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</row>
    <row r="169" spans="3:99"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</row>
    <row r="170" spans="3:99"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</row>
    <row r="171" spans="3:99"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</row>
    <row r="172" spans="3:99"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</row>
    <row r="173" spans="3:99"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</row>
    <row r="174" spans="3:99"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</row>
    <row r="175" spans="3:99"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</row>
    <row r="176" spans="3:99"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</row>
    <row r="177" spans="3:99"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</row>
    <row r="178" spans="3:99"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</row>
    <row r="179" spans="3:99"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</row>
    <row r="180" spans="3:99"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</row>
    <row r="181" spans="3:99"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</row>
    <row r="182" spans="3:99"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</row>
    <row r="183" spans="3:99"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</row>
    <row r="184" spans="3:99"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</row>
    <row r="185" spans="3:99"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</row>
    <row r="186" spans="3:99"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</row>
    <row r="187" spans="3:99"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</row>
    <row r="188" spans="3:99"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</row>
    <row r="189" spans="3:99"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</row>
    <row r="190" spans="3:99"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</row>
    <row r="191" spans="3:99"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</row>
    <row r="192" spans="3:99"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</row>
    <row r="193" spans="3:99"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</row>
    <row r="194" spans="3:99"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</row>
    <row r="195" spans="3:99"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</row>
    <row r="196" spans="3:99"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</row>
    <row r="197" spans="3:99"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</row>
    <row r="198" spans="3:99"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</row>
    <row r="199" spans="3:99"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</row>
    <row r="200" spans="3:99"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</row>
    <row r="201" spans="3:99"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</row>
    <row r="202" spans="3:99"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</row>
    <row r="203" spans="3:99"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</row>
    <row r="204" spans="3:99"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</row>
    <row r="205" spans="3:99"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</row>
    <row r="206" spans="3:99"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</row>
    <row r="207" spans="3:99"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</row>
    <row r="208" spans="3:99"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</row>
    <row r="209" spans="3:99"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</row>
    <row r="210" spans="3:99"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</row>
    <row r="211" spans="3:99"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</row>
    <row r="212" spans="3:99"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</row>
    <row r="213" spans="3:99"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</row>
    <row r="214" spans="3:99"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</row>
    <row r="215" spans="3:99"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</row>
    <row r="216" spans="3:99"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</row>
    <row r="217" spans="3:99"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</row>
    <row r="218" spans="3:99"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</row>
    <row r="219" spans="3:99"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</row>
    <row r="220" spans="3:99"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</row>
    <row r="221" spans="3:99"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</row>
    <row r="222" spans="3:99"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</row>
    <row r="223" spans="3:99"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</row>
    <row r="224" spans="3:99"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</row>
    <row r="225" spans="3:99"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</row>
    <row r="226" spans="3:99"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</row>
    <row r="227" spans="3:99"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</row>
    <row r="228" spans="3:99"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</row>
    <row r="229" spans="3:99"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</row>
    <row r="230" spans="3:99"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</row>
    <row r="231" spans="3:99"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</row>
    <row r="232" spans="3:99"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</row>
    <row r="233" spans="3:99"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</row>
    <row r="234" spans="3:99"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</row>
    <row r="235" spans="3:99"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</row>
    <row r="236" spans="3:99"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</row>
    <row r="237" spans="3:99"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</row>
    <row r="238" spans="3:99"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</row>
    <row r="239" spans="3:99"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</row>
    <row r="240" spans="3:99"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</row>
    <row r="241" spans="3:99"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</row>
    <row r="242" spans="3:99"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</row>
    <row r="243" spans="3:99"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</row>
    <row r="244" spans="3:99"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</row>
    <row r="245" spans="3:99"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</row>
    <row r="246" spans="3:99"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</row>
    <row r="247" spans="3:99"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</row>
    <row r="248" spans="3:99"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</row>
    <row r="249" spans="3:99"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</row>
    <row r="250" spans="3:99"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</row>
    <row r="251" spans="3:99"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</row>
    <row r="252" spans="3:99"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</row>
    <row r="253" spans="3:99"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</row>
    <row r="254" spans="3:99"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</row>
    <row r="255" spans="3:99"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</row>
    <row r="256" spans="3:99"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</row>
    <row r="257" spans="3:99"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</row>
    <row r="258" spans="3:99"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</row>
    <row r="259" spans="3:99"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</row>
    <row r="260" spans="3:99"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</row>
    <row r="261" spans="3:99"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</row>
    <row r="262" spans="3:99"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</row>
    <row r="263" spans="3:99"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</row>
    <row r="264" spans="3:99"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</row>
    <row r="265" spans="3:99"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</row>
    <row r="266" spans="3:99"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</row>
    <row r="267" spans="3:99"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</row>
    <row r="268" spans="3:99"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</row>
    <row r="269" spans="3:99"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</row>
    <row r="270" spans="3:99"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</row>
    <row r="271" spans="3:99"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</row>
    <row r="272" spans="3:99"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</row>
    <row r="273" spans="3:99"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</row>
    <row r="274" spans="3:99"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</row>
    <row r="275" spans="3:99"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</row>
    <row r="276" spans="3:99"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</row>
    <row r="277" spans="3:99"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</row>
    <row r="278" spans="3:99"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</row>
    <row r="279" spans="3:99"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</row>
    <row r="280" spans="3:99"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</row>
    <row r="281" spans="3:99"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</row>
    <row r="282" spans="3:99"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</row>
    <row r="283" spans="3:99"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</row>
    <row r="284" spans="3:99"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</row>
    <row r="285" spans="3:99"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</row>
    <row r="286" spans="3:99"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</row>
    <row r="287" spans="3:99"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</row>
    <row r="288" spans="3:99"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</row>
    <row r="289" spans="3:99"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</row>
    <row r="290" spans="3:99"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</row>
    <row r="291" spans="3:99"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</row>
    <row r="292" spans="3:99"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</row>
    <row r="293" spans="3:99"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</row>
    <row r="294" spans="3:99"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</row>
    <row r="295" spans="3:99"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</row>
    <row r="296" spans="3:99"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</row>
    <row r="297" spans="3:99"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</row>
    <row r="298" spans="3:99"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</row>
    <row r="299" spans="3:99"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</row>
    <row r="300" spans="3:99"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</row>
    <row r="301" spans="3:99"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</row>
    <row r="302" spans="3:99"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</row>
    <row r="303" spans="3:99"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</row>
    <row r="304" spans="3:99"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</row>
    <row r="305" spans="3:99"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</row>
    <row r="306" spans="3:99"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</row>
    <row r="307" spans="3:99"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</row>
    <row r="308" spans="3:99"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</row>
    <row r="309" spans="3:99"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</row>
    <row r="310" spans="3:99"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</row>
    <row r="311" spans="3:99"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</row>
    <row r="312" spans="3:99"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</row>
    <row r="313" spans="3:99"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</row>
    <row r="314" spans="3:99"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</row>
    <row r="315" spans="3:99"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</row>
    <row r="316" spans="3:99"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</row>
    <row r="317" spans="3:99"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</row>
    <row r="318" spans="3:99"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</row>
    <row r="319" spans="3:99"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</row>
    <row r="320" spans="3:99"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</row>
    <row r="321" spans="3:99"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</row>
    <row r="322" spans="3:99"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</row>
    <row r="323" spans="3:99"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</row>
    <row r="324" spans="3:99"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</row>
    <row r="325" spans="3:99"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</row>
    <row r="326" spans="3:99"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</row>
    <row r="327" spans="3:99"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</row>
    <row r="328" spans="3:99"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</row>
    <row r="329" spans="3:99"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</row>
    <row r="330" spans="3:99"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</row>
    <row r="331" spans="3:99"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</row>
    <row r="332" spans="3:99"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</row>
    <row r="333" spans="3:99"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</row>
    <row r="334" spans="3:99"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</row>
    <row r="335" spans="3:99"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</row>
    <row r="336" spans="3:99"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</row>
    <row r="337" spans="3:99"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</row>
    <row r="338" spans="3:99"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</row>
    <row r="339" spans="3:99"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</row>
    <row r="340" spans="3:99"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</row>
    <row r="341" spans="3:99"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</row>
    <row r="342" spans="3:99"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</row>
    <row r="343" spans="3:99"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</row>
    <row r="344" spans="3:99"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</row>
    <row r="345" spans="3:99"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</row>
    <row r="346" spans="3:99"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</row>
    <row r="347" spans="3:99"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</row>
    <row r="348" spans="3:99"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</row>
    <row r="349" spans="3:99"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</row>
    <row r="350" spans="3:99"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</row>
    <row r="351" spans="3:99"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</row>
    <row r="352" spans="3:99"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</row>
    <row r="353" spans="3:99"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</row>
    <row r="354" spans="3:99"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</row>
    <row r="355" spans="3:99"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</row>
    <row r="356" spans="3:99"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</row>
    <row r="357" spans="3:99"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</row>
    <row r="358" spans="3:99"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</row>
    <row r="359" spans="3:99"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</row>
    <row r="360" spans="3:99"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</row>
    <row r="361" spans="3:99"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</row>
    <row r="362" spans="3:99"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</row>
    <row r="363" spans="3:99"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</row>
    <row r="364" spans="3:99"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</row>
    <row r="365" spans="3:99"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</row>
    <row r="366" spans="3:99"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</row>
    <row r="367" spans="3:99"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</row>
    <row r="368" spans="3:99"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</row>
    <row r="369" spans="3:99"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</row>
    <row r="370" spans="3:99"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</row>
    <row r="371" spans="3:99"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</row>
    <row r="372" spans="3:99"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</row>
    <row r="373" spans="3:99"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</row>
    <row r="374" spans="3:99"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</row>
    <row r="375" spans="3:99"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</row>
    <row r="376" spans="3:99"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</row>
    <row r="377" spans="3:99"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  <c r="CM377" s="93"/>
      <c r="CN377" s="93"/>
      <c r="CO377" s="93"/>
      <c r="CP377" s="93"/>
      <c r="CQ377" s="93"/>
      <c r="CR377" s="93"/>
      <c r="CS377" s="93"/>
      <c r="CT377" s="93"/>
      <c r="CU377" s="93"/>
    </row>
    <row r="378" spans="3:99"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  <c r="CM378" s="93"/>
      <c r="CN378" s="93"/>
      <c r="CO378" s="93"/>
      <c r="CP378" s="93"/>
      <c r="CQ378" s="93"/>
      <c r="CR378" s="93"/>
      <c r="CS378" s="93"/>
      <c r="CT378" s="93"/>
      <c r="CU378" s="93"/>
    </row>
    <row r="379" spans="3:99"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</row>
    <row r="380" spans="3:99"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</row>
    <row r="381" spans="3:99"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</row>
    <row r="382" spans="3:99"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</row>
    <row r="383" spans="3:99"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</row>
    <row r="384" spans="3:99"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</row>
    <row r="385" spans="3:99"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</row>
    <row r="386" spans="3:99"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</row>
    <row r="387" spans="3:99"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</row>
    <row r="388" spans="3:99"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</row>
    <row r="389" spans="3:99"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</row>
    <row r="390" spans="3:99"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</row>
    <row r="391" spans="3:99"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</row>
    <row r="392" spans="3:99"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</row>
    <row r="393" spans="3:99"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</row>
    <row r="394" spans="3:99"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</row>
    <row r="395" spans="3:99"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</row>
    <row r="396" spans="3:99"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</row>
    <row r="397" spans="3:99"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</row>
    <row r="398" spans="3:99"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</row>
    <row r="399" spans="3:99"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</row>
    <row r="400" spans="3:99"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</row>
    <row r="401" spans="3:99"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</row>
    <row r="402" spans="3:99"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</row>
    <row r="403" spans="3:99"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</row>
    <row r="404" spans="3:99"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</row>
    <row r="405" spans="3:99"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</row>
    <row r="406" spans="3:99"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</row>
    <row r="407" spans="3:99"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</row>
    <row r="408" spans="3:99"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</row>
    <row r="409" spans="3:99"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</row>
    <row r="410" spans="3:99"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</row>
    <row r="411" spans="3:99"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</row>
    <row r="412" spans="3:99"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</row>
    <row r="413" spans="3:99"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</row>
    <row r="414" spans="3:99"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</row>
    <row r="415" spans="3:99"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</row>
    <row r="416" spans="3:99"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</row>
    <row r="417" spans="3:99"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</row>
    <row r="418" spans="3:99"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</row>
    <row r="419" spans="3:99"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</row>
    <row r="420" spans="3:99"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</row>
    <row r="421" spans="3:99"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</row>
    <row r="422" spans="3:99"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</row>
    <row r="423" spans="3:99"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</row>
    <row r="424" spans="3:99"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</row>
    <row r="425" spans="3:99"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</row>
    <row r="426" spans="3:99"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</row>
    <row r="427" spans="3:99"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</row>
    <row r="428" spans="3:99"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</row>
    <row r="429" spans="3:99"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</row>
    <row r="430" spans="3:99"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</row>
    <row r="431" spans="3:99"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</row>
    <row r="432" spans="3:99"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</row>
    <row r="433" spans="3:99"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</row>
    <row r="434" spans="3:99"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</row>
    <row r="435" spans="3:99"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</row>
    <row r="436" spans="3:99"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</row>
    <row r="437" spans="3:99"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</row>
    <row r="438" spans="3:99"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</row>
    <row r="439" spans="3:99"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</row>
    <row r="440" spans="3:99"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</row>
    <row r="441" spans="3:99"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</row>
    <row r="442" spans="3:99"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</row>
    <row r="443" spans="3:99"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</row>
    <row r="444" spans="3:99"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</row>
    <row r="445" spans="3:99"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</row>
    <row r="446" spans="3:99"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</row>
    <row r="447" spans="3:99"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</row>
    <row r="448" spans="3:99"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</row>
    <row r="449" spans="3:99"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</row>
    <row r="450" spans="3:99"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</row>
    <row r="451" spans="3:99"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</row>
    <row r="452" spans="3:99"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</row>
    <row r="453" spans="3:99"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</row>
    <row r="454" spans="3:99"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</row>
    <row r="455" spans="3:99"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</row>
    <row r="456" spans="3:99"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</row>
    <row r="457" spans="3:99"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</row>
    <row r="458" spans="3:99"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</row>
    <row r="459" spans="3:99"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</row>
    <row r="460" spans="3:99"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</row>
    <row r="461" spans="3:99"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</row>
    <row r="462" spans="3:99"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</row>
    <row r="463" spans="3:99"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</row>
    <row r="464" spans="3:99"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</row>
    <row r="465" spans="3:99"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</row>
    <row r="466" spans="3:99"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</row>
    <row r="467" spans="3:99"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</row>
    <row r="468" spans="3:99"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</row>
    <row r="469" spans="3:99"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</row>
    <row r="470" spans="3:99"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</row>
    <row r="471" spans="3:99"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</row>
    <row r="472" spans="3:99"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</row>
    <row r="473" spans="3:99"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</row>
    <row r="474" spans="3:99"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</row>
    <row r="475" spans="3:99"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</row>
    <row r="476" spans="3:99"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</row>
    <row r="477" spans="3:99"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</row>
    <row r="478" spans="3:99"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</row>
    <row r="479" spans="3:99"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</row>
    <row r="480" spans="3:99"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</row>
    <row r="481" spans="3:99"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</row>
    <row r="482" spans="3:99"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</row>
    <row r="483" spans="3:99"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</row>
    <row r="484" spans="3:99"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</row>
    <row r="485" spans="3:99"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</row>
    <row r="486" spans="3:99"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</row>
    <row r="487" spans="3:99"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</row>
    <row r="488" spans="3:99"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</row>
    <row r="489" spans="3:99"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</row>
    <row r="490" spans="3:99"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</row>
    <row r="491" spans="3:99"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</row>
    <row r="492" spans="3:99"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</row>
    <row r="493" spans="3:99"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</row>
    <row r="494" spans="3:99"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</row>
    <row r="495" spans="3:99"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</row>
    <row r="496" spans="3:99"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</row>
    <row r="497" spans="3:99"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</row>
    <row r="498" spans="3:99"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</row>
    <row r="499" spans="3:99"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</row>
    <row r="500" spans="3:99"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</row>
  </sheetData>
  <mergeCells count="72">
    <mergeCell ref="AZ102:BF102"/>
    <mergeCell ref="BG102:BM102"/>
    <mergeCell ref="BN102:BS102"/>
    <mergeCell ref="CB103:CH103"/>
    <mergeCell ref="CB104:CH104"/>
    <mergeCell ref="BG103:BM103"/>
    <mergeCell ref="BG104:BM104"/>
    <mergeCell ref="BN103:BT103"/>
    <mergeCell ref="BN104:BT104"/>
    <mergeCell ref="BU103:CA103"/>
    <mergeCell ref="BU104:CA104"/>
    <mergeCell ref="AS5:AY5"/>
    <mergeCell ref="AZ5:BF5"/>
    <mergeCell ref="BG5:BM5"/>
    <mergeCell ref="BG101:BM101"/>
    <mergeCell ref="BN101:BT101"/>
    <mergeCell ref="J5:P5"/>
    <mergeCell ref="Q5:W5"/>
    <mergeCell ref="X5:AD5"/>
    <mergeCell ref="AE5:AK5"/>
    <mergeCell ref="AL5:AR5"/>
    <mergeCell ref="C104:I104"/>
    <mergeCell ref="J103:P103"/>
    <mergeCell ref="J104:P104"/>
    <mergeCell ref="C102:I102"/>
    <mergeCell ref="J102:P102"/>
    <mergeCell ref="AE104:AK104"/>
    <mergeCell ref="AL101:AR101"/>
    <mergeCell ref="AL103:AR103"/>
    <mergeCell ref="AL104:AR104"/>
    <mergeCell ref="Q101:W101"/>
    <mergeCell ref="Q103:W103"/>
    <mergeCell ref="Q104:W104"/>
    <mergeCell ref="X101:AD101"/>
    <mergeCell ref="X103:AD103"/>
    <mergeCell ref="X104:AD104"/>
    <mergeCell ref="Q102:W102"/>
    <mergeCell ref="X102:AD102"/>
    <mergeCell ref="AE102:AK102"/>
    <mergeCell ref="AL102:AR102"/>
    <mergeCell ref="CP104:CV104"/>
    <mergeCell ref="CI104:CO104"/>
    <mergeCell ref="AS101:AY101"/>
    <mergeCell ref="AZ101:BF101"/>
    <mergeCell ref="AS103:AY103"/>
    <mergeCell ref="AS104:AY104"/>
    <mergeCell ref="AZ103:BF103"/>
    <mergeCell ref="AZ104:BF104"/>
    <mergeCell ref="BU101:CA101"/>
    <mergeCell ref="CB101:CH101"/>
    <mergeCell ref="CI101:CO101"/>
    <mergeCell ref="BU102:CA102"/>
    <mergeCell ref="CB102:CH102"/>
    <mergeCell ref="CI102:CO102"/>
    <mergeCell ref="CP102:CV102"/>
    <mergeCell ref="AS102:AY102"/>
    <mergeCell ref="G2:H2"/>
    <mergeCell ref="CW2:CX2"/>
    <mergeCell ref="CI103:CO103"/>
    <mergeCell ref="CP101:CV101"/>
    <mergeCell ref="CP103:CV103"/>
    <mergeCell ref="AE101:AK101"/>
    <mergeCell ref="AE103:AK103"/>
    <mergeCell ref="C101:I101"/>
    <mergeCell ref="J101:P101"/>
    <mergeCell ref="C103:I103"/>
    <mergeCell ref="BN5:BT5"/>
    <mergeCell ref="BU5:CA5"/>
    <mergeCell ref="CB5:CH5"/>
    <mergeCell ref="CI5:CO5"/>
    <mergeCell ref="CP5:CV5"/>
    <mergeCell ref="C5:I5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I31"/>
  <sheetViews>
    <sheetView topLeftCell="B1" zoomScale="70" zoomScaleNormal="70" workbookViewId="0">
      <selection activeCell="A5" sqref="A5:X20"/>
    </sheetView>
  </sheetViews>
  <sheetFormatPr defaultRowHeight="15"/>
  <cols>
    <col min="1" max="1" width="12.140625" customWidth="1"/>
    <col min="25" max="26" width="10.7109375" customWidth="1"/>
    <col min="27" max="27" width="16" customWidth="1"/>
    <col min="28" max="31" width="11" customWidth="1"/>
    <col min="32" max="35" width="15.28515625" customWidth="1"/>
  </cols>
  <sheetData>
    <row r="1" spans="1:35">
      <c r="A1" s="530" t="s">
        <v>51</v>
      </c>
      <c r="B1" s="531"/>
      <c r="C1" s="531"/>
      <c r="D1" s="531"/>
    </row>
    <row r="3" spans="1:35">
      <c r="A3" s="1" t="s">
        <v>80</v>
      </c>
    </row>
    <row r="4" spans="1:35" ht="15.75" thickBot="1"/>
    <row r="5" spans="1:35" s="3" customFormat="1" ht="30.75" customHeight="1" thickBot="1">
      <c r="B5" s="537" t="s">
        <v>53</v>
      </c>
      <c r="C5" s="538"/>
      <c r="D5" s="538"/>
      <c r="E5" s="538"/>
      <c r="F5" s="538"/>
      <c r="G5" s="538"/>
      <c r="H5" s="538"/>
      <c r="I5" s="583"/>
      <c r="J5" s="231" t="s">
        <v>158</v>
      </c>
      <c r="K5" s="584" t="s">
        <v>23</v>
      </c>
      <c r="L5" s="585"/>
      <c r="M5" s="585"/>
      <c r="N5" s="585"/>
      <c r="O5" s="585"/>
      <c r="P5" s="585"/>
      <c r="Q5" s="585"/>
      <c r="R5" s="585"/>
      <c r="S5" s="585"/>
      <c r="T5" s="585"/>
      <c r="U5" s="585"/>
      <c r="V5" s="585"/>
      <c r="W5" s="585"/>
      <c r="X5" s="586"/>
      <c r="Y5" s="537" t="s">
        <v>37</v>
      </c>
      <c r="Z5" s="582"/>
      <c r="AA5" s="6" t="s">
        <v>43</v>
      </c>
      <c r="AB5" s="584" t="s">
        <v>32</v>
      </c>
      <c r="AC5" s="587"/>
      <c r="AD5" s="587"/>
      <c r="AE5" s="588"/>
      <c r="AF5" s="537" t="s">
        <v>42</v>
      </c>
      <c r="AG5" s="581"/>
      <c r="AH5" s="581"/>
      <c r="AI5" s="582"/>
    </row>
    <row r="6" spans="1:35" s="5" customFormat="1" ht="30" customHeight="1" thickBot="1">
      <c r="A6" s="56" t="s">
        <v>16</v>
      </c>
      <c r="B6" s="52" t="s">
        <v>54</v>
      </c>
      <c r="C6" s="119" t="s">
        <v>55</v>
      </c>
      <c r="D6" s="119" t="s">
        <v>56</v>
      </c>
      <c r="E6" s="120" t="s">
        <v>57</v>
      </c>
      <c r="F6" s="55" t="s">
        <v>58</v>
      </c>
      <c r="G6" s="119" t="s">
        <v>59</v>
      </c>
      <c r="H6" s="119" t="s">
        <v>60</v>
      </c>
      <c r="I6" s="54" t="s">
        <v>61</v>
      </c>
      <c r="J6" s="55" t="s">
        <v>159</v>
      </c>
      <c r="K6" s="291" t="s">
        <v>62</v>
      </c>
      <c r="L6" s="292" t="s">
        <v>31</v>
      </c>
      <c r="M6" s="292" t="s">
        <v>63</v>
      </c>
      <c r="N6" s="292" t="s">
        <v>27</v>
      </c>
      <c r="O6" s="292" t="s">
        <v>64</v>
      </c>
      <c r="P6" s="292" t="s">
        <v>21</v>
      </c>
      <c r="Q6" s="292" t="s">
        <v>28</v>
      </c>
      <c r="R6" s="292" t="s">
        <v>30</v>
      </c>
      <c r="S6" s="292" t="s">
        <v>50</v>
      </c>
      <c r="T6" s="292" t="s">
        <v>22</v>
      </c>
      <c r="U6" s="292" t="s">
        <v>29</v>
      </c>
      <c r="V6" s="292" t="s">
        <v>24</v>
      </c>
      <c r="W6" s="292" t="s">
        <v>25</v>
      </c>
      <c r="X6" s="293" t="s">
        <v>26</v>
      </c>
      <c r="Y6" s="44" t="s">
        <v>79</v>
      </c>
      <c r="Z6" s="35" t="s">
        <v>39</v>
      </c>
      <c r="AA6" s="36" t="s">
        <v>44</v>
      </c>
      <c r="AB6" s="34" t="s">
        <v>33</v>
      </c>
      <c r="AC6" s="38" t="s">
        <v>34</v>
      </c>
      <c r="AD6" s="38" t="s">
        <v>109</v>
      </c>
      <c r="AE6" s="37" t="s">
        <v>110</v>
      </c>
      <c r="AF6" s="52" t="s">
        <v>45</v>
      </c>
      <c r="AG6" s="53" t="s">
        <v>46</v>
      </c>
      <c r="AH6" s="53" t="s">
        <v>47</v>
      </c>
      <c r="AI6" s="54" t="s">
        <v>48</v>
      </c>
    </row>
    <row r="7" spans="1:35" s="166" customFormat="1">
      <c r="A7" s="296" t="s">
        <v>2</v>
      </c>
      <c r="B7" s="241">
        <f>'A-Video Analysis Form 051108'!B7</f>
        <v>17</v>
      </c>
      <c r="C7" s="242">
        <f>'A-Video Analysis Form 051108'!C7</f>
        <v>17</v>
      </c>
      <c r="D7" s="242">
        <f>'B-Video Analysis Form 051108'!B7</f>
        <v>51</v>
      </c>
      <c r="E7" s="242">
        <f>'B-Video Analysis Form 051108'!C7</f>
        <v>28</v>
      </c>
      <c r="F7" s="242">
        <f>'C-Video Analysis Form 051108'!B7</f>
        <v>14</v>
      </c>
      <c r="G7" s="242">
        <f>'C-Video Analysis Form 051108'!C7</f>
        <v>20</v>
      </c>
      <c r="H7" s="242">
        <f>'B-Video Analysis Form 051108'!D7</f>
        <v>4</v>
      </c>
      <c r="I7" s="243">
        <f>'B-Video Analysis Form 051108'!E7</f>
        <v>5</v>
      </c>
      <c r="J7" s="297">
        <f>SUM(B7,D7,F7,H7)</f>
        <v>86</v>
      </c>
      <c r="K7" s="241">
        <f t="shared" ref="K7:K20" si="0">E7-T7-W7</f>
        <v>17</v>
      </c>
      <c r="L7" s="242">
        <f>'B-Video Analysis Form 051108'!M7</f>
        <v>0</v>
      </c>
      <c r="M7" s="242">
        <f>'C-Video Analysis Form 051108'!D7</f>
        <v>2</v>
      </c>
      <c r="N7" s="242">
        <f>'B-Video Analysis Form 051108'!I7</f>
        <v>1</v>
      </c>
      <c r="O7" s="242">
        <f t="shared" ref="O7:O20" si="1">D7-P7-Q7</f>
        <v>33</v>
      </c>
      <c r="P7" s="242">
        <f>'C-Video Analysis Form 051108'!F7</f>
        <v>18</v>
      </c>
      <c r="Q7" s="242">
        <f>'B-Video Analysis Form 051108'!J7</f>
        <v>0</v>
      </c>
      <c r="R7" s="242">
        <f>'B-Video Analysis Form 051108'!L7</f>
        <v>0</v>
      </c>
      <c r="S7" s="242">
        <f>'C-Video Analysis Form 051108'!E7</f>
        <v>1</v>
      </c>
      <c r="T7" s="242">
        <f>'C-Video Analysis Form 051108'!G7</f>
        <v>10</v>
      </c>
      <c r="U7" s="242">
        <f>'B-Video Analysis Form 051108'!K7</f>
        <v>3</v>
      </c>
      <c r="V7" s="242">
        <f>'Overall Analysis Form 051108'!F7</f>
        <v>14</v>
      </c>
      <c r="W7" s="242">
        <f>'B-Video Analysis Form 051108'!G7</f>
        <v>1</v>
      </c>
      <c r="X7" s="243">
        <f>'B-Video Analysis Form 051108'!H7</f>
        <v>1</v>
      </c>
      <c r="Y7" s="298">
        <f>('A Video Speed 051108'!C104+'C Video Speed 051108'!C104)/2</f>
        <v>1.379420113362644</v>
      </c>
      <c r="Z7" s="299">
        <f>(SUMIF('A Video Speed 051108'!E7:E100,"&lt;&gt;0")+SUMIF('C Video Speed 051108'!E7:E100,"&lt;&gt;0"))/(COUNT('A Video Speed 051108'!E7:E100,"&lt;&gt;0")+COUNT('C Video Speed 051108'!E7:E100,"&lt;&gt;0"))</f>
        <v>1.25</v>
      </c>
      <c r="AA7" s="300" t="str">
        <f>'A-Video Analysis Form 051108'!D7</f>
        <v>N/A</v>
      </c>
      <c r="AB7" s="301">
        <f>'B-Video Analysis Form 051108'!N7</f>
        <v>5</v>
      </c>
      <c r="AC7" s="302" t="str">
        <f>'B-Video Analysis Form 051108'!O7</f>
        <v>N/A</v>
      </c>
      <c r="AD7" s="303" t="str">
        <f>'B-Video Analysis Form 051108'!P7</f>
        <v>N/A</v>
      </c>
      <c r="AE7" s="243">
        <f>'B-Video Analysis Form 051108'!Q7</f>
        <v>0</v>
      </c>
      <c r="AF7" s="304" t="str">
        <f>'C-Video Analysis Form 051108'!H7</f>
        <v>N/A</v>
      </c>
      <c r="AG7" s="303" t="str">
        <f>'C-Video Analysis Form 051108'!I7</f>
        <v>N/A</v>
      </c>
      <c r="AH7" s="303" t="str">
        <f>'C-Video Analysis Form 051108'!J7</f>
        <v>N/A</v>
      </c>
      <c r="AI7" s="305" t="str">
        <f>'C-Video Analysis Form 051108'!K7</f>
        <v>N/A</v>
      </c>
    </row>
    <row r="8" spans="1:35">
      <c r="A8" s="39" t="s">
        <v>3</v>
      </c>
      <c r="B8" s="32">
        <f>'A-Video Analysis Form 051108'!B8</f>
        <v>125</v>
      </c>
      <c r="C8" s="31">
        <f>'A-Video Analysis Form 051108'!C8</f>
        <v>135</v>
      </c>
      <c r="D8" s="31">
        <f>'B-Video Analysis Form 051108'!B8</f>
        <v>142</v>
      </c>
      <c r="E8" s="31">
        <f>'B-Video Analysis Form 051108'!C8</f>
        <v>65</v>
      </c>
      <c r="F8" s="31">
        <f>'C-Video Analysis Form 051108'!B8</f>
        <v>42</v>
      </c>
      <c r="G8" s="31">
        <f>'C-Video Analysis Form 051108'!C8</f>
        <v>79</v>
      </c>
      <c r="H8" s="31">
        <f>'B-Video Analysis Form 051108'!D8</f>
        <v>17</v>
      </c>
      <c r="I8" s="30">
        <f>'B-Video Analysis Form 051108'!E8</f>
        <v>22</v>
      </c>
      <c r="J8" s="41">
        <f t="shared" ref="J8:J20" si="2">SUM(B8,D8,F8,H8)</f>
        <v>326</v>
      </c>
      <c r="K8" s="244">
        <f t="shared" si="0"/>
        <v>33</v>
      </c>
      <c r="L8" s="168">
        <f>'B-Video Analysis Form 051108'!M8</f>
        <v>19</v>
      </c>
      <c r="M8" s="168">
        <f>'C-Video Analysis Form 051108'!D8</f>
        <v>13</v>
      </c>
      <c r="N8" s="168">
        <f>'B-Video Analysis Form 051108'!I8</f>
        <v>7</v>
      </c>
      <c r="O8" s="168">
        <f t="shared" si="1"/>
        <v>83</v>
      </c>
      <c r="P8" s="168">
        <f>'C-Video Analysis Form 051108'!F8</f>
        <v>53</v>
      </c>
      <c r="Q8" s="168">
        <f>'B-Video Analysis Form 051108'!J8</f>
        <v>6</v>
      </c>
      <c r="R8" s="168">
        <f>'B-Video Analysis Form 051108'!L8</f>
        <v>6</v>
      </c>
      <c r="S8" s="168">
        <f>'C-Video Analysis Form 051108'!E8</f>
        <v>6</v>
      </c>
      <c r="T8" s="168">
        <f>'C-Video Analysis Form 051108'!G8</f>
        <v>30</v>
      </c>
      <c r="U8" s="168">
        <f>'B-Video Analysis Form 051108'!K8</f>
        <v>6</v>
      </c>
      <c r="V8" s="168">
        <f>'B-Video Analysis Form 051108'!F8</f>
        <v>7</v>
      </c>
      <c r="W8" s="168">
        <f>'B-Video Analysis Form 051108'!G8</f>
        <v>2</v>
      </c>
      <c r="X8" s="245">
        <f>'B-Video Analysis Form 051108'!H8</f>
        <v>7</v>
      </c>
      <c r="Y8" s="22">
        <f>('A Video Speed 051108'!J104+'C Video Speed 051108'!J104)/2</f>
        <v>1.3904469915174551</v>
      </c>
      <c r="Z8" s="23">
        <f>(SUMIF('A Video Speed 051108'!L39:L100,"&lt;&gt;0")+SUMIF('C Video Speed 051108'!L7:L100,"&lt;&gt;0"))/(COUNT('A Video Speed 051108'!L39:L100,"&lt;&gt;0")+COUNT('C Video Speed 051108'!L7:L100,"&lt;&gt;0"))</f>
        <v>1.25</v>
      </c>
      <c r="AA8" s="41">
        <f>'A-Video Analysis Form 051108'!D8</f>
        <v>0</v>
      </c>
      <c r="AB8" s="121">
        <f>'B-Video Analysis Form 051108'!N8</f>
        <v>9</v>
      </c>
      <c r="AC8" s="75" t="str">
        <f>'B-Video Analysis Form 051108'!O8</f>
        <v>N/A</v>
      </c>
      <c r="AD8" s="138" t="str">
        <f>'B-Video Analysis Form 051108'!P8</f>
        <v>N/A</v>
      </c>
      <c r="AE8" s="30">
        <f>'B-Video Analysis Form 051108'!Q8</f>
        <v>0</v>
      </c>
      <c r="AF8" s="272" t="str">
        <f>'C-Video Analysis Form 051108'!H8</f>
        <v>N/A</v>
      </c>
      <c r="AG8" s="138" t="str">
        <f>'C-Video Analysis Form 051108'!I8</f>
        <v>N/A</v>
      </c>
      <c r="AH8" s="138" t="str">
        <f>'C-Video Analysis Form 051108'!J8</f>
        <v>N/A</v>
      </c>
      <c r="AI8" s="74" t="str">
        <f>'C-Video Analysis Form 051108'!K8</f>
        <v>N/A</v>
      </c>
    </row>
    <row r="9" spans="1:35">
      <c r="A9" s="39" t="s">
        <v>4</v>
      </c>
      <c r="B9" s="32">
        <f>'A-Video Analysis Form 051108'!B9</f>
        <v>56</v>
      </c>
      <c r="C9" s="31">
        <f>'A-Video Analysis Form 051108'!C9</f>
        <v>161</v>
      </c>
      <c r="D9" s="31">
        <f>'B-Video Analysis Form 051108'!B9</f>
        <v>195</v>
      </c>
      <c r="E9" s="31">
        <f>'B-Video Analysis Form 051108'!C9</f>
        <v>96</v>
      </c>
      <c r="F9" s="31">
        <f>'C-Video Analysis Form 051108'!B9</f>
        <v>74</v>
      </c>
      <c r="G9" s="31">
        <f>'C-Video Analysis Form 051108'!C9</f>
        <v>72</v>
      </c>
      <c r="H9" s="31">
        <f>'B-Video Analysis Form 051108'!D9</f>
        <v>36</v>
      </c>
      <c r="I9" s="30">
        <f>'B-Video Analysis Form 051108'!E9</f>
        <v>38</v>
      </c>
      <c r="J9" s="41">
        <f t="shared" si="2"/>
        <v>361</v>
      </c>
      <c r="K9" s="244">
        <f t="shared" si="0"/>
        <v>45</v>
      </c>
      <c r="L9" s="168">
        <f>'B-Video Analysis Form 051108'!M9</f>
        <v>7</v>
      </c>
      <c r="M9" s="168">
        <f>'C-Video Analysis Form 051108'!D9</f>
        <v>2</v>
      </c>
      <c r="N9" s="168">
        <f>'B-Video Analysis Form 051108'!I9</f>
        <v>15</v>
      </c>
      <c r="O9" s="168">
        <f t="shared" si="1"/>
        <v>135</v>
      </c>
      <c r="P9" s="168">
        <f>'C-Video Analysis Form 051108'!F9</f>
        <v>47</v>
      </c>
      <c r="Q9" s="168">
        <f>'B-Video Analysis Form 051108'!J9</f>
        <v>13</v>
      </c>
      <c r="R9" s="168">
        <f>'B-Video Analysis Form 051108'!L9</f>
        <v>4</v>
      </c>
      <c r="S9" s="168">
        <f>'C-Video Analysis Form 051108'!E9</f>
        <v>13</v>
      </c>
      <c r="T9" s="168">
        <f>'C-Video Analysis Form 051108'!G9</f>
        <v>46</v>
      </c>
      <c r="U9" s="168">
        <f>'B-Video Analysis Form 051108'!K9</f>
        <v>9</v>
      </c>
      <c r="V9" s="168">
        <f>'B-Video Analysis Form 051108'!F9</f>
        <v>19</v>
      </c>
      <c r="W9" s="168">
        <f>'B-Video Analysis Form 051108'!G9</f>
        <v>5</v>
      </c>
      <c r="X9" s="245">
        <f>'B-Video Analysis Form 051108'!H9</f>
        <v>9</v>
      </c>
      <c r="Y9" s="22">
        <f>('A Video Speed 051108'!Q104+'C Video Speed 051108'!Q104)/2</f>
        <v>1.259209129209395</v>
      </c>
      <c r="Z9" s="23">
        <f>(SUMIF('A Video Speed 051108'!S7:S100,"&lt;&gt;0")+SUMIF('C Video Speed 051108'!S7:S100,"&lt;&gt;0"))/(COUNT('C Video Speed 051108'!S7:S100,"&lt;&gt;0")+COUNT('A Video Speed 051108'!S7:S100,"&lt;&gt;0"))</f>
        <v>2.0576923076923075</v>
      </c>
      <c r="AA9" s="41">
        <f>'A-Video Analysis Form 051108'!D9</f>
        <v>0</v>
      </c>
      <c r="AB9" s="121">
        <f>'B-Video Analysis Form 051108'!N9</f>
        <v>14</v>
      </c>
      <c r="AC9" s="75" t="str">
        <f>'B-Video Analysis Form 051108'!O9</f>
        <v>N/A</v>
      </c>
      <c r="AD9" s="138" t="str">
        <f>'B-Video Analysis Form 051108'!P9</f>
        <v>N/A</v>
      </c>
      <c r="AE9" s="30">
        <f>'B-Video Analysis Form 051108'!Q9</f>
        <v>2</v>
      </c>
      <c r="AF9" s="272" t="str">
        <f>'C-Video Analysis Form 051108'!H9</f>
        <v>N/A</v>
      </c>
      <c r="AG9" s="138" t="str">
        <f>'C-Video Analysis Form 051108'!I9</f>
        <v>N/A</v>
      </c>
      <c r="AH9" s="138" t="str">
        <f>'C-Video Analysis Form 051108'!J9</f>
        <v>N/A</v>
      </c>
      <c r="AI9" s="74" t="str">
        <f>'C-Video Analysis Form 051108'!K9</f>
        <v>N/A</v>
      </c>
    </row>
    <row r="10" spans="1:35" s="166" customFormat="1">
      <c r="A10" s="306" t="s">
        <v>5</v>
      </c>
      <c r="B10" s="244">
        <f>'A-Video Analysis Form 051108'!B10</f>
        <v>112</v>
      </c>
      <c r="C10" s="168">
        <f>'A-Video Analysis Form 051108'!C10</f>
        <v>130</v>
      </c>
      <c r="D10" s="168">
        <f>'B-Video Analysis Form 051108'!B10</f>
        <v>186</v>
      </c>
      <c r="E10" s="168">
        <f>'B-Video Analysis Form 051108'!C10</f>
        <v>137</v>
      </c>
      <c r="F10" s="168">
        <f>'C-Video Analysis Form 051108'!B10</f>
        <v>79</v>
      </c>
      <c r="G10" s="168">
        <f>'C-Video Analysis Form 051108'!C10</f>
        <v>82</v>
      </c>
      <c r="H10" s="168">
        <f>'B-Video Analysis Form 051108'!D10</f>
        <v>43</v>
      </c>
      <c r="I10" s="245">
        <f>'B-Video Analysis Form 051108'!E10</f>
        <v>66</v>
      </c>
      <c r="J10" s="307">
        <f t="shared" si="2"/>
        <v>420</v>
      </c>
      <c r="K10" s="244">
        <f t="shared" si="0"/>
        <v>88</v>
      </c>
      <c r="L10" s="168">
        <f>'B-Video Analysis Form 051108'!M10</f>
        <v>2</v>
      </c>
      <c r="M10" s="168">
        <f>'C-Video Analysis Form 051108'!D10</f>
        <v>13</v>
      </c>
      <c r="N10" s="168">
        <f>'B-Video Analysis Form 051108'!I10</f>
        <v>21</v>
      </c>
      <c r="O10" s="168">
        <f t="shared" si="1"/>
        <v>136</v>
      </c>
      <c r="P10" s="168">
        <f>'C-Video Analysis Form 051108'!F10</f>
        <v>39</v>
      </c>
      <c r="Q10" s="168">
        <f>'B-Video Analysis Form 051108'!J10</f>
        <v>11</v>
      </c>
      <c r="R10" s="168">
        <f>'B-Video Analysis Form 051108'!L10</f>
        <v>4</v>
      </c>
      <c r="S10" s="168">
        <f>'C-Video Analysis Form 051108'!E10</f>
        <v>12</v>
      </c>
      <c r="T10" s="168">
        <f>'C-Video Analysis Form 051108'!G10</f>
        <v>36</v>
      </c>
      <c r="U10" s="168">
        <f>'B-Video Analysis Form 051108'!K10</f>
        <v>21</v>
      </c>
      <c r="V10" s="168">
        <f>'B-Video Analysis Form 051108'!F10</f>
        <v>11</v>
      </c>
      <c r="W10" s="168">
        <f>'B-Video Analysis Form 051108'!G10</f>
        <v>13</v>
      </c>
      <c r="X10" s="245">
        <f>'B-Video Analysis Form 051108'!H10</f>
        <v>14</v>
      </c>
      <c r="Y10" s="308">
        <f>('A Video Speed 051108'!X104+'C Video Speed 051108'!X104)/2</f>
        <v>1.2247936037697709</v>
      </c>
      <c r="Z10" s="299">
        <f>(SUMIF('A Video Speed 051108'!Z7:Z100,"&lt;&gt;0")+SUMIF('C Video Speed 051108'!Z7:Z100,"&lt;&gt;0"))/(COUNT('A Video Speed 051108'!Z7:Z100,"&lt;&gt;0")+COUNT('C Video Speed 051108'!Z7:Z100,"&lt;&gt;0"))</f>
        <v>1.4393939393939394</v>
      </c>
      <c r="AA10" s="307">
        <f>'A-Video Analysis Form 051108'!D10</f>
        <v>35</v>
      </c>
      <c r="AB10" s="309">
        <f>'B-Video Analysis Form 051108'!N10</f>
        <v>11</v>
      </c>
      <c r="AC10" s="310" t="str">
        <f>'B-Video Analysis Form 051108'!O10</f>
        <v>N/A</v>
      </c>
      <c r="AD10" s="195" t="str">
        <f>'B-Video Analysis Form 051108'!P10</f>
        <v>N/A</v>
      </c>
      <c r="AE10" s="245">
        <f>'B-Video Analysis Form 051108'!Q10</f>
        <v>0</v>
      </c>
      <c r="AF10" s="311" t="str">
        <f>'C-Video Analysis Form 051108'!H10</f>
        <v>N/A</v>
      </c>
      <c r="AG10" s="195" t="str">
        <f>'C-Video Analysis Form 051108'!I10</f>
        <v>N/A</v>
      </c>
      <c r="AH10" s="195" t="str">
        <f>'C-Video Analysis Form 051108'!J10</f>
        <v>N/A</v>
      </c>
      <c r="AI10" s="312" t="str">
        <f>'C-Video Analysis Form 051108'!K10</f>
        <v>N/A</v>
      </c>
    </row>
    <row r="11" spans="1:35">
      <c r="A11" s="39" t="s">
        <v>6</v>
      </c>
      <c r="B11" s="32">
        <f>'A-Video Analysis Form 051108'!B11</f>
        <v>125</v>
      </c>
      <c r="C11" s="31">
        <f>'A-Video Analysis Form 051108'!C11</f>
        <v>121</v>
      </c>
      <c r="D11" s="31">
        <f>'B-Video Analysis Form 051108'!B11</f>
        <v>166</v>
      </c>
      <c r="E11" s="31">
        <f>'B-Video Analysis Form 051108'!C11</f>
        <v>155</v>
      </c>
      <c r="F11" s="31">
        <f>'C-Video Analysis Form 051108'!B11</f>
        <v>82</v>
      </c>
      <c r="G11" s="31">
        <f>'C-Video Analysis Form 051108'!C11</f>
        <v>81</v>
      </c>
      <c r="H11" s="31">
        <f>'B-Video Analysis Form 051108'!D11</f>
        <v>50</v>
      </c>
      <c r="I11" s="30">
        <f>'B-Video Analysis Form 051108'!E11</f>
        <v>54</v>
      </c>
      <c r="J11" s="41">
        <f t="shared" si="2"/>
        <v>423</v>
      </c>
      <c r="K11" s="244">
        <f t="shared" si="0"/>
        <v>112</v>
      </c>
      <c r="L11" s="168">
        <f>'B-Video Analysis Form 051108'!M11</f>
        <v>28</v>
      </c>
      <c r="M11" s="168">
        <f>'C-Video Analysis Form 051108'!D11</f>
        <v>6</v>
      </c>
      <c r="N11" s="168">
        <f>'B-Video Analysis Form 051108'!I11</f>
        <v>30</v>
      </c>
      <c r="O11" s="168">
        <f t="shared" si="1"/>
        <v>113</v>
      </c>
      <c r="P11" s="168">
        <f>'C-Video Analysis Form 051108'!F11</f>
        <v>43</v>
      </c>
      <c r="Q11" s="168">
        <f>'B-Video Analysis Form 051108'!J11</f>
        <v>10</v>
      </c>
      <c r="R11" s="168">
        <f>'B-Video Analysis Form 051108'!L11</f>
        <v>41</v>
      </c>
      <c r="S11" s="168">
        <f>'C-Video Analysis Form 051108'!E11</f>
        <v>13</v>
      </c>
      <c r="T11" s="168">
        <f>'C-Video Analysis Form 051108'!G11</f>
        <v>29</v>
      </c>
      <c r="U11" s="168">
        <f>'B-Video Analysis Form 051108'!K11</f>
        <v>12</v>
      </c>
      <c r="V11" s="168">
        <f>'B-Video Analysis Form 051108'!F11</f>
        <v>24</v>
      </c>
      <c r="W11" s="168">
        <f>'B-Video Analysis Form 051108'!G11</f>
        <v>14</v>
      </c>
      <c r="X11" s="245">
        <f>'B-Video Analysis Form 051108'!H11</f>
        <v>10</v>
      </c>
      <c r="Y11" s="22">
        <f>('A Video Speed 051108'!AE104+'C Video Speed 051108'!AE104)/2</f>
        <v>1.2856423104642771</v>
      </c>
      <c r="Z11" s="23">
        <f>(SUMIF('A Video Speed 051108'!AG7:AG100,"&lt;&gt;0")+SUMIF('C Video Speed 051108'!AG7:AG100,"&lt;&gt;0"))/(COUNT('A Video Speed 051108'!AG7:AG100,"&lt;&gt;0")+COUNT('C Video Speed 051108'!AG7:AG100,"&lt;&gt;0"))</f>
        <v>1.308641975308642</v>
      </c>
      <c r="AA11" s="41">
        <f>'A-Video Analysis Form 051108'!D11</f>
        <v>22</v>
      </c>
      <c r="AB11" s="121">
        <f>'B-Video Analysis Form 051108'!N11</f>
        <v>12</v>
      </c>
      <c r="AC11" s="57">
        <f>'B-Video Analysis Form 051108'!O11</f>
        <v>5</v>
      </c>
      <c r="AD11" s="138" t="str">
        <f>'B-Video Analysis Form 051108'!P11</f>
        <v>N/A</v>
      </c>
      <c r="AE11" s="30">
        <f>'B-Video Analysis Form 051108'!Q11</f>
        <v>2</v>
      </c>
      <c r="AF11" s="272" t="str">
        <f>'C-Video Analysis Form 051108'!H11</f>
        <v>N/A</v>
      </c>
      <c r="AG11" s="138" t="str">
        <f>'C-Video Analysis Form 051108'!I11</f>
        <v>N/A</v>
      </c>
      <c r="AH11" s="138" t="str">
        <f>'C-Video Analysis Form 051108'!J11</f>
        <v>N/A</v>
      </c>
      <c r="AI11" s="74" t="str">
        <f>'C-Video Analysis Form 051108'!K11</f>
        <v>N/A</v>
      </c>
    </row>
    <row r="12" spans="1:35">
      <c r="A12" s="39" t="s">
        <v>7</v>
      </c>
      <c r="B12" s="32">
        <f>'A-Video Analysis Form 051108'!B12</f>
        <v>153</v>
      </c>
      <c r="C12" s="31">
        <f>'A-Video Analysis Form 051108'!C12</f>
        <v>124</v>
      </c>
      <c r="D12" s="31">
        <f>'B-Video Analysis Form 051108'!B12</f>
        <v>175</v>
      </c>
      <c r="E12" s="31">
        <f>'B-Video Analysis Form 051108'!C12</f>
        <v>170</v>
      </c>
      <c r="F12" s="31">
        <f>'C-Video Analysis Form 051108'!B12</f>
        <v>71</v>
      </c>
      <c r="G12" s="31">
        <f>'C-Video Analysis Form 051108'!C12</f>
        <v>63</v>
      </c>
      <c r="H12" s="31">
        <f>'B-Video Analysis Form 051108'!D12</f>
        <v>31</v>
      </c>
      <c r="I12" s="30">
        <f>'B-Video Analysis Form 051108'!E12</f>
        <v>52</v>
      </c>
      <c r="J12" s="41">
        <f t="shared" si="2"/>
        <v>430</v>
      </c>
      <c r="K12" s="244">
        <f t="shared" si="0"/>
        <v>119</v>
      </c>
      <c r="L12" s="168">
        <f>'B-Video Analysis Form 051108'!M12</f>
        <v>18</v>
      </c>
      <c r="M12" s="168">
        <f>'C-Video Analysis Form 051108'!D12</f>
        <v>11</v>
      </c>
      <c r="N12" s="168">
        <f>'B-Video Analysis Form 051108'!I12</f>
        <v>26</v>
      </c>
      <c r="O12" s="168">
        <f t="shared" si="1"/>
        <v>124</v>
      </c>
      <c r="P12" s="168">
        <f>'C-Video Analysis Form 051108'!F12</f>
        <v>45</v>
      </c>
      <c r="Q12" s="168">
        <f>'B-Video Analysis Form 051108'!J12</f>
        <v>6</v>
      </c>
      <c r="R12" s="168">
        <f>'B-Video Analysis Form 051108'!L12</f>
        <v>6</v>
      </c>
      <c r="S12" s="168">
        <f>'C-Video Analysis Form 051108'!E12</f>
        <v>7</v>
      </c>
      <c r="T12" s="168">
        <f>'C-Video Analysis Form 051108'!G12</f>
        <v>42</v>
      </c>
      <c r="U12" s="168">
        <f>'B-Video Analysis Form 051108'!K12</f>
        <v>16</v>
      </c>
      <c r="V12" s="168">
        <f>'B-Video Analysis Form 051108'!F12</f>
        <v>12</v>
      </c>
      <c r="W12" s="168">
        <f>'B-Video Analysis Form 051108'!G12</f>
        <v>9</v>
      </c>
      <c r="X12" s="245">
        <f>'B-Video Analysis Form 051108'!H12</f>
        <v>7</v>
      </c>
      <c r="Y12" s="22">
        <f>('A Video Speed 051108'!AL104+'C Video Speed 051108'!AL104)/2</f>
        <v>1.1574645984699661</v>
      </c>
      <c r="Z12" s="23">
        <f>(SUMIF('A Video Speed 051108'!AN7:AN100,"&lt;&gt;0")+SUMIF('C Video Speed 051108'!AN7:AN100,"&lt;&gt;0"))/(COUNT('A Video Speed 051108'!AN7:AN100,"&lt;&gt;0")+COUNT('C Video Speed 051108'!AN7:AN100,"&lt;&gt;0"))</f>
        <v>1.3265306122448979</v>
      </c>
      <c r="AA12" s="41">
        <f>'A-Video Analysis Form 051108'!D12</f>
        <v>12</v>
      </c>
      <c r="AB12" s="121">
        <f>'B-Video Analysis Form 051108'!N12</f>
        <v>13</v>
      </c>
      <c r="AC12" s="57">
        <f>'B-Video Analysis Form 051108'!O12</f>
        <v>7</v>
      </c>
      <c r="AD12" s="138" t="str">
        <f>'B-Video Analysis Form 051108'!P12</f>
        <v>N/A</v>
      </c>
      <c r="AE12" s="30">
        <f>'B-Video Analysis Form 051108'!Q12</f>
        <v>0</v>
      </c>
      <c r="AF12" s="32">
        <f>'C-Video Analysis Form 051108'!H12</f>
        <v>0</v>
      </c>
      <c r="AG12" s="31">
        <f>'C-Video Analysis Form 051108'!I12</f>
        <v>0</v>
      </c>
      <c r="AH12" s="31">
        <f>'C-Video Analysis Form 051108'!J12</f>
        <v>0</v>
      </c>
      <c r="AI12" s="30">
        <f>'C-Video Analysis Form 051108'!K12</f>
        <v>0</v>
      </c>
    </row>
    <row r="13" spans="1:35" s="166" customFormat="1">
      <c r="A13" s="306" t="s">
        <v>8</v>
      </c>
      <c r="B13" s="244">
        <f>'A-Video Analysis Form 051108'!B13</f>
        <v>230</v>
      </c>
      <c r="C13" s="168">
        <f>'A-Video Analysis Form 051108'!C13</f>
        <v>98</v>
      </c>
      <c r="D13" s="168">
        <f>'B-Video Analysis Form 051108'!B13</f>
        <v>122</v>
      </c>
      <c r="E13" s="168">
        <f>'B-Video Analysis Form 051108'!C13</f>
        <v>264</v>
      </c>
      <c r="F13" s="168">
        <f>'C-Video Analysis Form 051108'!B13</f>
        <v>90</v>
      </c>
      <c r="G13" s="168">
        <f>'C-Video Analysis Form 051108'!C13</f>
        <v>61</v>
      </c>
      <c r="H13" s="168">
        <f>'B-Video Analysis Form 051108'!D13</f>
        <v>36</v>
      </c>
      <c r="I13" s="245">
        <f>'B-Video Analysis Form 051108'!E13</f>
        <v>61</v>
      </c>
      <c r="J13" s="307">
        <f t="shared" si="2"/>
        <v>478</v>
      </c>
      <c r="K13" s="244">
        <f t="shared" si="0"/>
        <v>198</v>
      </c>
      <c r="L13" s="168">
        <f>'B-Video Analysis Form 051108'!M13</f>
        <v>13</v>
      </c>
      <c r="M13" s="168">
        <f>'C-Video Analysis Form 051108'!D13</f>
        <v>6</v>
      </c>
      <c r="N13" s="168">
        <f>'B-Video Analysis Form 051108'!I13</f>
        <v>39</v>
      </c>
      <c r="O13" s="168">
        <f t="shared" si="1"/>
        <v>80</v>
      </c>
      <c r="P13" s="168">
        <f>'C-Video Analysis Form 051108'!F13</f>
        <v>33</v>
      </c>
      <c r="Q13" s="168">
        <f>'B-Video Analysis Form 051108'!J13</f>
        <v>9</v>
      </c>
      <c r="R13" s="168">
        <f>'B-Video Analysis Form 051108'!L13</f>
        <v>3</v>
      </c>
      <c r="S13" s="168">
        <f>'C-Video Analysis Form 051108'!E13</f>
        <v>13</v>
      </c>
      <c r="T13" s="168">
        <f>'C-Video Analysis Form 051108'!G13</f>
        <v>58</v>
      </c>
      <c r="U13" s="168">
        <f>'B-Video Analysis Form 051108'!K13</f>
        <v>14</v>
      </c>
      <c r="V13" s="168">
        <f>'B-Video Analysis Form 051108'!F13</f>
        <v>13</v>
      </c>
      <c r="W13" s="168">
        <f>'B-Video Analysis Form 051108'!G13</f>
        <v>8</v>
      </c>
      <c r="X13" s="245">
        <f>'B-Video Analysis Form 051108'!H13</f>
        <v>8</v>
      </c>
      <c r="Y13" s="308">
        <f>('A Video Speed 051108'!AS104+'C Video Speed 051108'!AS104)/2</f>
        <v>1.252970829477607</v>
      </c>
      <c r="Z13" s="299">
        <f>(SUMIF('A Video Speed 051108'!AU7:AU100,"&lt;&gt;0")+SUMIF('C Video Speed 051108'!AU7:AU100,"&lt;&gt;0"))/(COUNT('A Video Speed 051108'!AU7:AU100,"&lt;&gt;0")+COUNT('C Video Speed 051108'!AU7:AU100,"&lt;&gt;0"))</f>
        <v>2.1911764705882355</v>
      </c>
      <c r="AA13" s="307">
        <f>'A-Video Analysis Form 051108'!D13</f>
        <v>25</v>
      </c>
      <c r="AB13" s="309">
        <f>'B-Video Analysis Form 051108'!N13</f>
        <v>15</v>
      </c>
      <c r="AC13" s="182">
        <f>'B-Video Analysis Form 051108'!O13</f>
        <v>14</v>
      </c>
      <c r="AD13" s="195" t="str">
        <f>'B-Video Analysis Form 051108'!P13</f>
        <v>N/A</v>
      </c>
      <c r="AE13" s="245">
        <f>'B-Video Analysis Form 051108'!Q13</f>
        <v>0</v>
      </c>
      <c r="AF13" s="244">
        <f>'C-Video Analysis Form 051108'!H13</f>
        <v>0</v>
      </c>
      <c r="AG13" s="168">
        <f>'C-Video Analysis Form 051108'!I13</f>
        <v>0</v>
      </c>
      <c r="AH13" s="168">
        <f>'C-Video Analysis Form 051108'!J13</f>
        <v>0</v>
      </c>
      <c r="AI13" s="245">
        <f>'C-Video Analysis Form 051108'!K13</f>
        <v>0</v>
      </c>
    </row>
    <row r="14" spans="1:35">
      <c r="A14" s="41" t="s">
        <v>9</v>
      </c>
      <c r="B14" s="32">
        <f>'A-Video Analysis Form 051108'!B14</f>
        <v>184</v>
      </c>
      <c r="C14" s="31">
        <f>'A-Video Analysis Form 051108'!C14</f>
        <v>178</v>
      </c>
      <c r="D14" s="31">
        <f>'B-Video Analysis Form 051108'!B14</f>
        <v>160</v>
      </c>
      <c r="E14" s="31">
        <f>'B-Video Analysis Form 051108'!C14</f>
        <v>176</v>
      </c>
      <c r="F14" s="31">
        <f>'C-Video Analysis Form 051108'!B14</f>
        <v>86</v>
      </c>
      <c r="G14" s="31">
        <f>'C-Video Analysis Form 051108'!C14</f>
        <v>67</v>
      </c>
      <c r="H14" s="31">
        <f>'B-Video Analysis Form 051108'!D14</f>
        <v>31</v>
      </c>
      <c r="I14" s="30">
        <f>'B-Video Analysis Form 051108'!E14</f>
        <v>49</v>
      </c>
      <c r="J14" s="41">
        <f t="shared" si="2"/>
        <v>461</v>
      </c>
      <c r="K14" s="244">
        <f t="shared" si="0"/>
        <v>138</v>
      </c>
      <c r="L14" s="168">
        <f>'B-Video Analysis Form 051108'!M14</f>
        <v>12</v>
      </c>
      <c r="M14" s="168">
        <f>'C-Video Analysis Form 051108'!D14</f>
        <v>7</v>
      </c>
      <c r="N14" s="168">
        <f>'B-Video Analysis Form 051108'!I14</f>
        <v>14</v>
      </c>
      <c r="O14" s="168">
        <f t="shared" si="1"/>
        <v>113</v>
      </c>
      <c r="P14" s="168">
        <f>'C-Video Analysis Form 051108'!F14</f>
        <v>37</v>
      </c>
      <c r="Q14" s="168">
        <f>'B-Video Analysis Form 051108'!J14</f>
        <v>10</v>
      </c>
      <c r="R14" s="168">
        <f>'B-Video Analysis Form 051108'!L14</f>
        <v>14</v>
      </c>
      <c r="S14" s="168">
        <f>'C-Video Analysis Form 051108'!E14</f>
        <v>12</v>
      </c>
      <c r="T14" s="168">
        <f>'C-Video Analysis Form 051108'!G14</f>
        <v>24</v>
      </c>
      <c r="U14" s="168">
        <f>'B-Video Analysis Form 051108'!K14</f>
        <v>15</v>
      </c>
      <c r="V14" s="168">
        <f>'B-Video Analysis Form 051108'!F14</f>
        <v>8</v>
      </c>
      <c r="W14" s="168">
        <f>'B-Video Analysis Form 051108'!G14</f>
        <v>14</v>
      </c>
      <c r="X14" s="245">
        <f>'B-Video Analysis Form 051108'!H14</f>
        <v>10</v>
      </c>
      <c r="Y14" s="32">
        <f>('A Video Speed 051108'!AZ104+'C Video Speed 051108'!AZ104)/2</f>
        <v>1.2370722222361108</v>
      </c>
      <c r="Z14" s="33">
        <f>(SUMIF('A Video Speed 051108'!BB7:BB100,"&lt;&gt;0")+SUMIF('C Video Speed 051108'!BB7:BB100,"&lt;&gt;0"))/(COUNT('A Video Speed 051108'!BB7:BB100,"&lt;&gt;0")+COUNT('C Video Speed 051108'!BB7:BB100,"&lt;&gt;0"))</f>
        <v>2.0714285714285716</v>
      </c>
      <c r="AA14" s="41">
        <f>'A-Video Analysis Form 051108'!D14</f>
        <v>28</v>
      </c>
      <c r="AB14" s="121">
        <f>'B-Video Analysis Form 051108'!N14</f>
        <v>2</v>
      </c>
      <c r="AC14" s="57">
        <f>'B-Video Analysis Form 051108'!O14</f>
        <v>12</v>
      </c>
      <c r="AD14" s="138" t="str">
        <f>'B-Video Analysis Form 051108'!P14</f>
        <v>N/A</v>
      </c>
      <c r="AE14" s="30">
        <f>'B-Video Analysis Form 051108'!Q14</f>
        <v>2</v>
      </c>
      <c r="AF14" s="32">
        <f>'C-Video Analysis Form 051108'!H14</f>
        <v>6</v>
      </c>
      <c r="AG14" s="31">
        <f>'C-Video Analysis Form 051108'!I14</f>
        <v>2</v>
      </c>
      <c r="AH14" s="31">
        <f>'C-Video Analysis Form 051108'!J14</f>
        <v>0</v>
      </c>
      <c r="AI14" s="30">
        <f>'C-Video Analysis Form 051108'!K14</f>
        <v>8</v>
      </c>
    </row>
    <row r="15" spans="1:35">
      <c r="A15" s="40" t="s">
        <v>10</v>
      </c>
      <c r="B15" s="32">
        <f>'A-Video Analysis Form 051108'!B15</f>
        <v>117</v>
      </c>
      <c r="C15" s="31">
        <f>'A-Video Analysis Form 051108'!C15</f>
        <v>167</v>
      </c>
      <c r="D15" s="31">
        <f>'B-Video Analysis Form 051108'!B15</f>
        <v>183</v>
      </c>
      <c r="E15" s="31">
        <f>'B-Video Analysis Form 051108'!C15</f>
        <v>124</v>
      </c>
      <c r="F15" s="31">
        <f>'C-Video Analysis Form 051108'!B15</f>
        <v>64</v>
      </c>
      <c r="G15" s="31">
        <f>'C-Video Analysis Form 051108'!C15</f>
        <v>81</v>
      </c>
      <c r="H15" s="31">
        <f>'B-Video Analysis Form 051108'!D15</f>
        <v>42</v>
      </c>
      <c r="I15" s="30">
        <f>'B-Video Analysis Form 051108'!E15</f>
        <v>32</v>
      </c>
      <c r="J15" s="41">
        <f t="shared" si="2"/>
        <v>406</v>
      </c>
      <c r="K15" s="244">
        <f t="shared" si="0"/>
        <v>99</v>
      </c>
      <c r="L15" s="168">
        <f>'B-Video Analysis Form 051108'!M15</f>
        <v>13</v>
      </c>
      <c r="M15" s="168">
        <f>'C-Video Analysis Form 051108'!D15</f>
        <v>3</v>
      </c>
      <c r="N15" s="168">
        <f>'B-Video Analysis Form 051108'!I15</f>
        <v>23</v>
      </c>
      <c r="O15" s="168">
        <f t="shared" si="1"/>
        <v>133</v>
      </c>
      <c r="P15" s="168">
        <f>'C-Video Analysis Form 051108'!F15</f>
        <v>46</v>
      </c>
      <c r="Q15" s="168">
        <f>'B-Video Analysis Form 051108'!J15</f>
        <v>4</v>
      </c>
      <c r="R15" s="168">
        <f>'B-Video Analysis Form 051108'!L15</f>
        <v>20</v>
      </c>
      <c r="S15" s="168">
        <f>'C-Video Analysis Form 051108'!E15</f>
        <v>10</v>
      </c>
      <c r="T15" s="168">
        <f>'C-Video Analysis Form 051108'!G15</f>
        <v>18</v>
      </c>
      <c r="U15" s="168">
        <f>'B-Video Analysis Form 051108'!K15</f>
        <v>5</v>
      </c>
      <c r="V15" s="168">
        <f>'B-Video Analysis Form 051108'!F15</f>
        <v>21</v>
      </c>
      <c r="W15" s="168">
        <f>'B-Video Analysis Form 051108'!G15</f>
        <v>7</v>
      </c>
      <c r="X15" s="245">
        <f>'B-Video Analysis Form 051108'!H15</f>
        <v>14</v>
      </c>
      <c r="Y15" s="27">
        <f>('A Video Speed 051108'!ACG104+'C Video Speed 051108'!BG104)/2</f>
        <v>0.36371416345742402</v>
      </c>
      <c r="Z15" s="28">
        <f>(SUMIF('A Video Speed 051108'!BI7:BI100,"&lt;&gt;0")+SUMIF('C Video Speed 051108'!BI7:BI100,"&lt;&gt;0"))/(COUNT('A Video Speed 051108'!BI7:BI100,"&lt;&gt;0")+COUNT('C Video Speed 051108'!BI7:BI100,"&lt;&gt;0"))</f>
        <v>1.6052631578947369</v>
      </c>
      <c r="AA15" s="41">
        <f>'A-Video Analysis Form 051108'!D15</f>
        <v>30</v>
      </c>
      <c r="AB15" s="121">
        <f>'B-Video Analysis Form 051108'!N15</f>
        <v>7</v>
      </c>
      <c r="AC15" s="57">
        <f>'B-Video Analysis Form 051108'!O15</f>
        <v>23</v>
      </c>
      <c r="AD15" s="138" t="str">
        <f>'B-Video Analysis Form 051108'!P15</f>
        <v>N/A</v>
      </c>
      <c r="AE15" s="30">
        <f>'B-Video Analysis Form 051108'!Q15</f>
        <v>1</v>
      </c>
      <c r="AF15" s="32">
        <f>'C-Video Analysis Form 051108'!H15</f>
        <v>5</v>
      </c>
      <c r="AG15" s="31">
        <f>'C-Video Analysis Form 051108'!I15</f>
        <v>0</v>
      </c>
      <c r="AH15" s="31">
        <f>'C-Video Analysis Form 051108'!J15</f>
        <v>3</v>
      </c>
      <c r="AI15" s="30">
        <f>'C-Video Analysis Form 051108'!K15</f>
        <v>2</v>
      </c>
    </row>
    <row r="16" spans="1:35" s="166" customFormat="1">
      <c r="A16" s="313" t="s">
        <v>11</v>
      </c>
      <c r="B16" s="244">
        <f>'A-Video Analysis Form 051108'!B16</f>
        <v>185</v>
      </c>
      <c r="C16" s="168">
        <f>'A-Video Analysis Form 051108'!C16</f>
        <v>147</v>
      </c>
      <c r="D16" s="168">
        <f>'B-Video Analysis Form 051108'!B16</f>
        <v>195</v>
      </c>
      <c r="E16" s="168">
        <f>'B-Video Analysis Form 051108'!C16</f>
        <v>193</v>
      </c>
      <c r="F16" s="168">
        <f>'C-Video Analysis Form 051108'!B16</f>
        <v>77</v>
      </c>
      <c r="G16" s="168">
        <f>'C-Video Analysis Form 051108'!C16</f>
        <v>82</v>
      </c>
      <c r="H16" s="168">
        <f>'B-Video Analysis Form 051108'!D16</f>
        <v>25</v>
      </c>
      <c r="I16" s="245">
        <f>'B-Video Analysis Form 051108'!E16</f>
        <v>58</v>
      </c>
      <c r="J16" s="307">
        <f t="shared" si="2"/>
        <v>482</v>
      </c>
      <c r="K16" s="244">
        <f t="shared" si="0"/>
        <v>152</v>
      </c>
      <c r="L16" s="168">
        <f>'B-Video Analysis Form 051108'!M16</f>
        <v>6</v>
      </c>
      <c r="M16" s="168">
        <f>'C-Video Analysis Form 051108'!D16</f>
        <v>5</v>
      </c>
      <c r="N16" s="168">
        <f>'B-Video Analysis Form 051108'!I16</f>
        <v>44</v>
      </c>
      <c r="O16" s="168">
        <f t="shared" si="1"/>
        <v>143</v>
      </c>
      <c r="P16" s="168">
        <f>'C-Video Analysis Form 051108'!F16</f>
        <v>50</v>
      </c>
      <c r="Q16" s="168">
        <f>'B-Video Analysis Form 051108'!J16</f>
        <v>2</v>
      </c>
      <c r="R16" s="168">
        <f>'B-Video Analysis Form 051108'!L16</f>
        <v>15</v>
      </c>
      <c r="S16" s="168">
        <f>'C-Video Analysis Form 051108'!E16</f>
        <v>7</v>
      </c>
      <c r="T16" s="168">
        <f>'C-Video Analysis Form 051108'!G16</f>
        <v>36</v>
      </c>
      <c r="U16" s="168">
        <f>'B-Video Analysis Form 051108'!K16</f>
        <v>12</v>
      </c>
      <c r="V16" s="168">
        <f>'B-Video Analysis Form 051108'!F16</f>
        <v>12</v>
      </c>
      <c r="W16" s="168">
        <f>'B-Video Analysis Form 051108'!G16</f>
        <v>5</v>
      </c>
      <c r="X16" s="245">
        <f>'B-Video Analysis Form 051108'!H16</f>
        <v>8</v>
      </c>
      <c r="Y16" s="314">
        <f>('A Video Speed 051108'!BN104+'C Video Speed 051108'!BN104)/2</f>
        <v>0.87692364756724672</v>
      </c>
      <c r="Z16" s="315">
        <f>(SUMIF('A Video Speed 051108'!BP7:BP100,"&lt;&gt;0")+SUMIF('C Video Speed 051108'!BP7:BP100,"&lt;&gt;0"))/(COUNT('A Video Speed 051108'!BP7:BP100,"&lt;&gt;0")+COUNT('C Video Speed 051108'!BP7:BP100,"&lt;&gt;0"))</f>
        <v>1.7391304347826086</v>
      </c>
      <c r="AA16" s="307">
        <f>'A-Video Analysis Form 051108'!D16</f>
        <v>33</v>
      </c>
      <c r="AB16" s="309">
        <f>'B-Video Analysis Form 051108'!N16</f>
        <v>5</v>
      </c>
      <c r="AC16" s="182">
        <f>'B-Video Analysis Form 051108'!O16</f>
        <v>24</v>
      </c>
      <c r="AD16" s="195" t="str">
        <f>'B-Video Analysis Form 051108'!P16</f>
        <v>N/A</v>
      </c>
      <c r="AE16" s="245">
        <f>'B-Video Analysis Form 051108'!Q16</f>
        <v>0</v>
      </c>
      <c r="AF16" s="244">
        <f>'C-Video Analysis Form 051108'!H16</f>
        <v>2</v>
      </c>
      <c r="AG16" s="168">
        <f>'C-Video Analysis Form 051108'!I16</f>
        <v>0</v>
      </c>
      <c r="AH16" s="168">
        <f>'C-Video Analysis Form 051108'!J16</f>
        <v>2</v>
      </c>
      <c r="AI16" s="245">
        <f>'C-Video Analysis Form 051108'!K16</f>
        <v>0</v>
      </c>
    </row>
    <row r="17" spans="1:35">
      <c r="A17" s="40" t="s">
        <v>12</v>
      </c>
      <c r="B17" s="32">
        <f>'A-Video Analysis Form 051108'!B17</f>
        <v>192</v>
      </c>
      <c r="C17" s="31">
        <f>'A-Video Analysis Form 051108'!C17</f>
        <v>184</v>
      </c>
      <c r="D17" s="31">
        <f>'B-Video Analysis Form 051108'!B17</f>
        <v>202</v>
      </c>
      <c r="E17" s="31">
        <f>'B-Video Analysis Form 051108'!C17</f>
        <v>163</v>
      </c>
      <c r="F17" s="31">
        <f>'C-Video Analysis Form 051108'!B17</f>
        <v>64</v>
      </c>
      <c r="G17" s="31">
        <f>'C-Video Analysis Form 051108'!C17</f>
        <v>95</v>
      </c>
      <c r="H17" s="31">
        <f>'B-Video Analysis Form 051108'!D17</f>
        <v>32</v>
      </c>
      <c r="I17" s="30">
        <f>'B-Video Analysis Form 051108'!E17</f>
        <v>34</v>
      </c>
      <c r="J17" s="41">
        <f t="shared" si="2"/>
        <v>490</v>
      </c>
      <c r="K17" s="244">
        <f t="shared" si="0"/>
        <v>123</v>
      </c>
      <c r="L17" s="168">
        <f>'B-Video Analysis Form 051108'!M17</f>
        <v>12</v>
      </c>
      <c r="M17" s="168">
        <f>'C-Video Analysis Form 051108'!D17</f>
        <v>7</v>
      </c>
      <c r="N17" s="168">
        <f>'B-Video Analysis Form 051108'!I17</f>
        <v>20</v>
      </c>
      <c r="O17" s="168">
        <f t="shared" si="1"/>
        <v>153</v>
      </c>
      <c r="P17" s="168">
        <f>'C-Video Analysis Form 051108'!F17</f>
        <v>48</v>
      </c>
      <c r="Q17" s="168">
        <f>'B-Video Analysis Form 051108'!J17</f>
        <v>1</v>
      </c>
      <c r="R17" s="168">
        <f>'B-Video Analysis Form 051108'!L17</f>
        <v>18</v>
      </c>
      <c r="S17" s="168">
        <f>'C-Video Analysis Form 051108'!E17</f>
        <v>9</v>
      </c>
      <c r="T17" s="168">
        <f>'C-Video Analysis Form 051108'!G17</f>
        <v>39</v>
      </c>
      <c r="U17" s="168">
        <f>'B-Video Analysis Form 051108'!K17</f>
        <v>9</v>
      </c>
      <c r="V17" s="168">
        <f>'B-Video Analysis Form 051108'!F17</f>
        <v>26</v>
      </c>
      <c r="W17" s="168">
        <f>'B-Video Analysis Form 051108'!G17</f>
        <v>1</v>
      </c>
      <c r="X17" s="245">
        <f>'B-Video Analysis Form 051108'!H17</f>
        <v>6</v>
      </c>
      <c r="Y17" s="27">
        <f>('A Video Speed 051108'!BU104+'C Video Speed 051108'!BU104)/2</f>
        <v>1.2191400782399597</v>
      </c>
      <c r="Z17" s="28">
        <f>(SUMIF('A Video Speed 051108'!BW7:BW100,"&lt;&gt;0")+SUMIF('C Video Speed 051108'!BW7:BW100,"&lt;&gt;0"))/(COUNT('A Video Speed 051108'!BW7:BW100,"&lt;&gt;0")+COUNT('C Video Speed 051108'!BW7:BW100,"&lt;&gt;0"))</f>
        <v>1.6310679611650485</v>
      </c>
      <c r="AA17" s="41">
        <f>'A-Video Analysis Form 051108'!D17</f>
        <v>36</v>
      </c>
      <c r="AB17" s="121">
        <f>'B-Video Analysis Form 051108'!N17</f>
        <v>3</v>
      </c>
      <c r="AC17" s="57">
        <f>'B-Video Analysis Form 051108'!O17</f>
        <v>27</v>
      </c>
      <c r="AD17" s="138" t="str">
        <f>'B-Video Analysis Form 051108'!P17</f>
        <v>N/A</v>
      </c>
      <c r="AE17" s="30">
        <f>'B-Video Analysis Form 051108'!Q17</f>
        <v>1</v>
      </c>
      <c r="AF17" s="32">
        <f>'C-Video Analysis Form 051108'!H17</f>
        <v>0</v>
      </c>
      <c r="AG17" s="31">
        <f>'C-Video Analysis Form 051108'!I17</f>
        <v>0</v>
      </c>
      <c r="AH17" s="31">
        <f>'C-Video Analysis Form 051108'!J17</f>
        <v>0</v>
      </c>
      <c r="AI17" s="30">
        <f>'C-Video Analysis Form 051108'!K17</f>
        <v>0</v>
      </c>
    </row>
    <row r="18" spans="1:35">
      <c r="A18" s="40" t="s">
        <v>13</v>
      </c>
      <c r="B18" s="32">
        <f>'A-Video Analysis Form 051108'!B18</f>
        <v>227</v>
      </c>
      <c r="C18" s="31">
        <f>'A-Video Analysis Form 051108'!C18</f>
        <v>155</v>
      </c>
      <c r="D18" s="31">
        <f>'B-Video Analysis Form 051108'!B18</f>
        <v>191</v>
      </c>
      <c r="E18" s="31">
        <f>'B-Video Analysis Form 051108'!C18</f>
        <v>240</v>
      </c>
      <c r="F18" s="31">
        <f>'C-Video Analysis Form 051108'!B18</f>
        <v>76</v>
      </c>
      <c r="G18" s="31">
        <f>'C-Video Analysis Form 051108'!C18</f>
        <v>98</v>
      </c>
      <c r="H18" s="31">
        <f>'B-Video Analysis Form 051108'!D18</f>
        <v>21</v>
      </c>
      <c r="I18" s="30">
        <f>'B-Video Analysis Form 051108'!E18</f>
        <v>37</v>
      </c>
      <c r="J18" s="41">
        <f t="shared" si="2"/>
        <v>515</v>
      </c>
      <c r="K18" s="244">
        <f t="shared" si="0"/>
        <v>180</v>
      </c>
      <c r="L18" s="168">
        <f>'B-Video Analysis Form 051108'!M18</f>
        <v>15</v>
      </c>
      <c r="M18" s="168">
        <f>'C-Video Analysis Form 051108'!D18</f>
        <v>8</v>
      </c>
      <c r="N18" s="168">
        <f>'B-Video Analysis Form 051108'!I18</f>
        <v>21</v>
      </c>
      <c r="O18" s="168">
        <f t="shared" si="1"/>
        <v>142</v>
      </c>
      <c r="P18" s="168">
        <f>'C-Video Analysis Form 051108'!F18</f>
        <v>46</v>
      </c>
      <c r="Q18" s="168">
        <f>'B-Video Analysis Form 051108'!J18</f>
        <v>3</v>
      </c>
      <c r="R18" s="168">
        <f>'B-Video Analysis Form 051108'!L18</f>
        <v>9</v>
      </c>
      <c r="S18" s="168">
        <f>'C-Video Analysis Form 051108'!E18</f>
        <v>7</v>
      </c>
      <c r="T18" s="168">
        <f>'C-Video Analysis Form 051108'!G18</f>
        <v>54</v>
      </c>
      <c r="U18" s="168">
        <f>'B-Video Analysis Form 051108'!K18</f>
        <v>12</v>
      </c>
      <c r="V18" s="168">
        <f>'B-Video Analysis Form 051108'!F18</f>
        <v>7</v>
      </c>
      <c r="W18" s="168">
        <f>'B-Video Analysis Form 051108'!G18</f>
        <v>6</v>
      </c>
      <c r="X18" s="245">
        <f>'B-Video Analysis Form 051108'!H18</f>
        <v>5</v>
      </c>
      <c r="Y18" s="27">
        <f>('A Video Speed 051108'!CB104+'C Video Speed 051108'!CB104)/2</f>
        <v>1.1944649073942544</v>
      </c>
      <c r="Z18" s="28">
        <f>(SUMIF('A Video Speed 051108'!CD7:CD100,"&lt;&gt;0")+SUMIF('C Video Speed 051108'!CD7:CD100,"&lt;&gt;0"))/(COUNT('A Video Speed 051108'!CD7:CD100,"&lt;&gt;0")+COUNT('C Video Speed 051108'!CD7:CD100,"&lt;&gt;0"))</f>
        <v>2.7045454545454546</v>
      </c>
      <c r="AA18" s="41">
        <f>'A-Video Analysis Form 051108'!D18</f>
        <v>23</v>
      </c>
      <c r="AB18" s="270" t="str">
        <f>'B-Video Analysis Form 051108'!N18</f>
        <v>N/A</v>
      </c>
      <c r="AC18" s="57">
        <f>'B-Video Analysis Form 051108'!O18</f>
        <v>15</v>
      </c>
      <c r="AD18" s="138" t="str">
        <f>'B-Video Analysis Form 051108'!P18</f>
        <v>N/A</v>
      </c>
      <c r="AE18" s="30">
        <f>'B-Video Analysis Form 051108'!Q18</f>
        <v>0</v>
      </c>
      <c r="AF18" s="32">
        <f>'C-Video Analysis Form 051108'!H18</f>
        <v>4</v>
      </c>
      <c r="AG18" s="31">
        <f>'C-Video Analysis Form 051108'!I18</f>
        <v>5</v>
      </c>
      <c r="AH18" s="31">
        <f>'C-Video Analysis Form 051108'!J18</f>
        <v>0</v>
      </c>
      <c r="AI18" s="30">
        <f>'C-Video Analysis Form 051108'!K18</f>
        <v>9</v>
      </c>
    </row>
    <row r="19" spans="1:35" s="166" customFormat="1">
      <c r="A19" s="313" t="s">
        <v>14</v>
      </c>
      <c r="B19" s="244">
        <f>'A-Video Analysis Form 051108'!B19</f>
        <v>223</v>
      </c>
      <c r="C19" s="168">
        <f>'A-Video Analysis Form 051108'!C19</f>
        <v>108</v>
      </c>
      <c r="D19" s="168">
        <f>'B-Video Analysis Form 051108'!B19</f>
        <v>165</v>
      </c>
      <c r="E19" s="168">
        <f>'B-Video Analysis Form 051108'!C19</f>
        <v>242</v>
      </c>
      <c r="F19" s="168">
        <f>'C-Video Analysis Form 051108'!B19</f>
        <v>92</v>
      </c>
      <c r="G19" s="168">
        <f>'C-Video Analysis Form 051108'!C19</f>
        <v>102</v>
      </c>
      <c r="H19" s="168">
        <f>'B-Video Analysis Form 051108'!D19</f>
        <v>11</v>
      </c>
      <c r="I19" s="245">
        <f>'B-Video Analysis Form 051108'!E19</f>
        <v>40</v>
      </c>
      <c r="J19" s="307">
        <f t="shared" si="2"/>
        <v>491</v>
      </c>
      <c r="K19" s="244">
        <f t="shared" si="0"/>
        <v>200</v>
      </c>
      <c r="L19" s="168">
        <f>'B-Video Analysis Form 051108'!M19</f>
        <v>24</v>
      </c>
      <c r="M19" s="168">
        <f>'C-Video Analysis Form 051108'!D19</f>
        <v>9</v>
      </c>
      <c r="N19" s="168">
        <f>'B-Video Analysis Form 051108'!I19</f>
        <v>22</v>
      </c>
      <c r="O19" s="168">
        <f t="shared" si="1"/>
        <v>113</v>
      </c>
      <c r="P19" s="168">
        <f>'C-Video Analysis Form 051108'!F19</f>
        <v>47</v>
      </c>
      <c r="Q19" s="168">
        <f>'B-Video Analysis Form 051108'!J19</f>
        <v>5</v>
      </c>
      <c r="R19" s="168">
        <f>'B-Video Analysis Form 051108'!L19</f>
        <v>17</v>
      </c>
      <c r="S19" s="168">
        <f>'C-Video Analysis Form 051108'!E19</f>
        <v>9</v>
      </c>
      <c r="T19" s="168">
        <f>'C-Video Analysis Form 051108'!G19</f>
        <v>37</v>
      </c>
      <c r="U19" s="168">
        <f>'B-Video Analysis Form 051108'!K19</f>
        <v>11</v>
      </c>
      <c r="V19" s="168">
        <f>'B-Video Analysis Form 051108'!F19</f>
        <v>7</v>
      </c>
      <c r="W19" s="168">
        <f>'B-Video Analysis Form 051108'!G19</f>
        <v>5</v>
      </c>
      <c r="X19" s="245">
        <f>'B-Video Analysis Form 051108'!H19</f>
        <v>1</v>
      </c>
      <c r="Y19" s="314">
        <f>('A Video Speed 051108'!CI104+'C Video Speed 051108'!CI104)/2</f>
        <v>1.0285312729494276</v>
      </c>
      <c r="Z19" s="315">
        <f>(SUMIF('A Video Speed 051108'!CK7:CK100,"&lt;&gt;0")+SUMIF('C Video Speed 051108'!CK7:CK100,"&lt;&gt;0"))/(COUNT('A Video Speed 051108'!CK7:CK100,"&lt;&gt;0")+COUNT('C Video Speed 051108'!CK7:CK100,"&lt;&gt;0"))</f>
        <v>1.6382978723404256</v>
      </c>
      <c r="AA19" s="307">
        <f>'A-Video Analysis Form 051108'!D19</f>
        <v>35</v>
      </c>
      <c r="AB19" s="316" t="str">
        <f>'B-Video Analysis Form 051108'!N19</f>
        <v>N/A</v>
      </c>
      <c r="AC19" s="182">
        <f>'B-Video Analysis Form 051108'!O19</f>
        <v>10</v>
      </c>
      <c r="AD19" s="195" t="str">
        <f>'B-Video Analysis Form 051108'!P19</f>
        <v>N/A</v>
      </c>
      <c r="AE19" s="245">
        <f>'B-Video Analysis Form 051108'!Q19</f>
        <v>0</v>
      </c>
      <c r="AF19" s="244">
        <f>'C-Video Analysis Form 051108'!H19</f>
        <v>0</v>
      </c>
      <c r="AG19" s="168">
        <f>'C-Video Analysis Form 051108'!I19</f>
        <v>0</v>
      </c>
      <c r="AH19" s="168">
        <f>'C-Video Analysis Form 051108'!J19</f>
        <v>0</v>
      </c>
      <c r="AI19" s="245">
        <f>'C-Video Analysis Form 051108'!K19</f>
        <v>0</v>
      </c>
    </row>
    <row r="20" spans="1:35" ht="15.75" thickBot="1">
      <c r="A20" s="8" t="s">
        <v>15</v>
      </c>
      <c r="B20" s="117">
        <f>'A-Video Analysis Form 051108'!B20</f>
        <v>138</v>
      </c>
      <c r="C20" s="118">
        <f>'A-Video Analysis Form 051108'!C20</f>
        <v>127</v>
      </c>
      <c r="D20" s="118">
        <f>'B-Video Analysis Form 051108'!B20</f>
        <v>144</v>
      </c>
      <c r="E20" s="118">
        <f>'B-Video Analysis Form 051108'!C20</f>
        <v>116</v>
      </c>
      <c r="F20" s="118">
        <f>'C-Video Analysis Form 051108'!B20</f>
        <v>56</v>
      </c>
      <c r="G20" s="118">
        <f>'C-Video Analysis Form 051108'!C20</f>
        <v>57</v>
      </c>
      <c r="H20" s="118">
        <f>'B-Video Analysis Form 051108'!D20</f>
        <v>8</v>
      </c>
      <c r="I20" s="68">
        <f>'B-Video Analysis Form 051108'!E20</f>
        <v>12</v>
      </c>
      <c r="J20" s="125">
        <f t="shared" si="2"/>
        <v>346</v>
      </c>
      <c r="K20" s="290">
        <f t="shared" si="0"/>
        <v>94</v>
      </c>
      <c r="L20" s="294">
        <f>'B-Video Analysis Form 051108'!M20</f>
        <v>8</v>
      </c>
      <c r="M20" s="294">
        <f>'C-Video Analysis Form 051108'!D20</f>
        <v>4</v>
      </c>
      <c r="N20" s="294">
        <f>'B-Video Analysis Form 051108'!I20</f>
        <v>7</v>
      </c>
      <c r="O20" s="294">
        <f t="shared" si="1"/>
        <v>110</v>
      </c>
      <c r="P20" s="294">
        <f>'C-Video Analysis Form 051108'!F20</f>
        <v>33</v>
      </c>
      <c r="Q20" s="294">
        <f>'B-Video Analysis Form 051108'!J20</f>
        <v>1</v>
      </c>
      <c r="R20" s="294">
        <f>'B-Video Analysis Form 051108'!L20</f>
        <v>4</v>
      </c>
      <c r="S20" s="294">
        <f>'C-Video Analysis Form 051108'!E20</f>
        <v>17</v>
      </c>
      <c r="T20" s="294">
        <f>'C-Video Analysis Form 051108'!G20</f>
        <v>19</v>
      </c>
      <c r="U20" s="294">
        <f>'B-Video Analysis Form 051108'!K20</f>
        <v>4</v>
      </c>
      <c r="V20" s="294">
        <f>'B-Video Analysis Form 051108'!F20</f>
        <v>3</v>
      </c>
      <c r="W20" s="294">
        <f>'B-Video Analysis Form 051108'!G20</f>
        <v>3</v>
      </c>
      <c r="X20" s="295">
        <f>'B-Video Analysis Form 051108'!H20</f>
        <v>3</v>
      </c>
      <c r="Y20" s="14">
        <f>('A Video Speed 051108'!CP104+'C Video Speed 051108'!CP104)/2</f>
        <v>1.2820651355572745</v>
      </c>
      <c r="Z20" s="11">
        <f>(SUMIF('A Video Speed 051108'!CR7:CR100,"&lt;&gt;0")+SUMIF('C Video Speed 051108'!CR7:CR100,"&lt;&gt;0"))/(COUNT('A Video Speed 051108'!CR7:CR100,"&lt;&gt;0")+COUNT('C Video Speed 051108'!CR7:CR100,"&lt;&gt;0"))</f>
        <v>1.4927536231884058</v>
      </c>
      <c r="AA20" s="125">
        <f>'A-Video Analysis Form 051108'!D20</f>
        <v>0</v>
      </c>
      <c r="AB20" s="271" t="str">
        <f>'B-Video Analysis Form 051108'!N20</f>
        <v>N/A</v>
      </c>
      <c r="AC20" s="149">
        <f>'B-Video Analysis Form 051108'!O20</f>
        <v>7</v>
      </c>
      <c r="AD20" s="141" t="str">
        <f>'B-Video Analysis Form 051108'!P20</f>
        <v>N/A</v>
      </c>
      <c r="AE20" s="68">
        <f>'B-Video Analysis Form 051108'!Q20</f>
        <v>0</v>
      </c>
      <c r="AF20" s="117">
        <f>'C-Video Analysis Form 051108'!H20</f>
        <v>2</v>
      </c>
      <c r="AG20" s="118">
        <f>'C-Video Analysis Form 051108'!I20</f>
        <v>0</v>
      </c>
      <c r="AH20" s="118">
        <f>'C-Video Analysis Form 051108'!J20</f>
        <v>0</v>
      </c>
      <c r="AI20" s="68">
        <f>'C-Video Analysis Form 051108'!K20</f>
        <v>2</v>
      </c>
    </row>
    <row r="31" spans="1:35">
      <c r="I31" s="289"/>
    </row>
  </sheetData>
  <mergeCells count="6">
    <mergeCell ref="AF5:AI5"/>
    <mergeCell ref="A1:D1"/>
    <mergeCell ref="B5:I5"/>
    <mergeCell ref="K5:X5"/>
    <mergeCell ref="Y5:Z5"/>
    <mergeCell ref="AB5:AE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20"/>
  <sheetViews>
    <sheetView zoomScale="60" zoomScaleNormal="60" workbookViewId="0">
      <selection activeCell="L20" sqref="L20"/>
    </sheetView>
  </sheetViews>
  <sheetFormatPr defaultRowHeight="15"/>
  <cols>
    <col min="1" max="1" width="10.85546875" bestFit="1" customWidth="1"/>
    <col min="2" max="2" width="9.7109375" bestFit="1" customWidth="1"/>
    <col min="4" max="4" width="16" customWidth="1"/>
    <col min="5" max="6" width="10.7109375" customWidth="1"/>
  </cols>
  <sheetData>
    <row r="1" spans="1:6">
      <c r="A1" s="530" t="s">
        <v>35</v>
      </c>
      <c r="B1" s="531"/>
      <c r="C1" s="531"/>
      <c r="D1" s="531"/>
    </row>
    <row r="3" spans="1:6">
      <c r="A3" s="1" t="s">
        <v>1</v>
      </c>
      <c r="B3" s="85">
        <v>39671</v>
      </c>
    </row>
    <row r="4" spans="1:6" ht="15.75" thickBot="1"/>
    <row r="5" spans="1:6" s="3" customFormat="1" ht="30" customHeight="1" thickBot="1">
      <c r="B5" s="532" t="s">
        <v>36</v>
      </c>
      <c r="C5" s="533"/>
      <c r="D5" s="6" t="s">
        <v>43</v>
      </c>
      <c r="E5" s="534" t="s">
        <v>37</v>
      </c>
      <c r="F5" s="535"/>
    </row>
    <row r="6" spans="1:6" s="3" customFormat="1" ht="30" customHeight="1" thickBot="1">
      <c r="A6" s="34" t="s">
        <v>16</v>
      </c>
      <c r="B6" s="34" t="s">
        <v>17</v>
      </c>
      <c r="C6" s="37" t="s">
        <v>18</v>
      </c>
      <c r="D6" s="36" t="s">
        <v>44</v>
      </c>
      <c r="E6" s="34" t="s">
        <v>38</v>
      </c>
      <c r="F6" s="37" t="s">
        <v>39</v>
      </c>
    </row>
    <row r="7" spans="1:6">
      <c r="A7" s="42" t="s">
        <v>2</v>
      </c>
      <c r="B7" s="9">
        <v>16</v>
      </c>
      <c r="C7" s="15">
        <v>16</v>
      </c>
      <c r="D7" s="7" t="s">
        <v>68</v>
      </c>
      <c r="E7" s="115">
        <f>'A Video Speed 081108'!C104</f>
        <v>1.3274044795783926</v>
      </c>
      <c r="F7" s="116">
        <f>'A Video Speed 081108'!C102</f>
        <v>5.838461538461539</v>
      </c>
    </row>
    <row r="8" spans="1:6">
      <c r="A8" s="19" t="s">
        <v>3</v>
      </c>
      <c r="B8" s="19">
        <v>30</v>
      </c>
      <c r="C8" s="20">
        <v>72</v>
      </c>
      <c r="D8" s="39" t="s">
        <v>68</v>
      </c>
      <c r="E8" s="32">
        <f>'A Video Speed 081108'!J104</f>
        <v>1.1363636363636365</v>
      </c>
      <c r="F8" s="30">
        <f>'A Video Speed 081108'!J102</f>
        <v>6.8199999999999994</v>
      </c>
    </row>
    <row r="9" spans="1:6">
      <c r="A9" s="19" t="s">
        <v>4</v>
      </c>
      <c r="B9" s="19"/>
      <c r="C9" s="20"/>
      <c r="D9" s="39"/>
      <c r="E9" s="32" t="e">
        <f>'A Video Speed 081108'!Q104</f>
        <v>#DIV/0!</v>
      </c>
      <c r="F9" s="30" t="e">
        <f>'A Video Speed 081108'!Q104</f>
        <v>#DIV/0!</v>
      </c>
    </row>
    <row r="10" spans="1:6">
      <c r="A10" s="19" t="s">
        <v>5</v>
      </c>
      <c r="B10" s="19">
        <v>161</v>
      </c>
      <c r="C10" s="20">
        <v>186</v>
      </c>
      <c r="D10" s="39" t="s">
        <v>68</v>
      </c>
      <c r="E10" s="32">
        <f>'A Video Speed 081108'!X104</f>
        <v>1.169987922705314</v>
      </c>
      <c r="F10" s="30">
        <f>'A Video Speed 081108'!X104</f>
        <v>1.169987922705314</v>
      </c>
    </row>
    <row r="11" spans="1:6">
      <c r="A11" s="19" t="s">
        <v>6</v>
      </c>
      <c r="B11" s="19">
        <v>156</v>
      </c>
      <c r="C11" s="20">
        <v>195</v>
      </c>
      <c r="D11" s="39">
        <v>47</v>
      </c>
      <c r="E11" s="32">
        <f>'A Video Speed 081108'!AE104</f>
        <v>1.0501355013550133</v>
      </c>
      <c r="F11" s="30">
        <f>'A Video Speed 081108'!AE104</f>
        <v>1.0501355013550133</v>
      </c>
    </row>
    <row r="12" spans="1:6">
      <c r="A12" s="19" t="s">
        <v>7</v>
      </c>
      <c r="B12" s="19"/>
      <c r="C12" s="20"/>
      <c r="D12" s="39"/>
      <c r="E12" s="32" t="e">
        <f>'A Video Speed 081108'!AL104</f>
        <v>#DIV/0!</v>
      </c>
      <c r="F12" s="30" t="e">
        <f>'A Video Speed 081108'!AL104</f>
        <v>#DIV/0!</v>
      </c>
    </row>
    <row r="13" spans="1:6">
      <c r="A13" s="29" t="s">
        <v>8</v>
      </c>
      <c r="B13" s="29">
        <v>238</v>
      </c>
      <c r="C13" s="30">
        <v>217</v>
      </c>
      <c r="D13" s="41">
        <v>46</v>
      </c>
      <c r="E13" s="32">
        <f>'A Video Speed 081108'!AS104</f>
        <v>1.129326047358834</v>
      </c>
      <c r="F13" s="30">
        <f>'A Video Speed 081108'!AS104</f>
        <v>1.129326047358834</v>
      </c>
    </row>
    <row r="14" spans="1:6">
      <c r="A14" s="24" t="s">
        <v>9</v>
      </c>
      <c r="B14" s="24">
        <v>183</v>
      </c>
      <c r="C14" s="25">
        <v>270</v>
      </c>
      <c r="D14" s="40">
        <v>63</v>
      </c>
      <c r="E14" s="32">
        <f>'A Video Speed 081108'!AZ104</f>
        <v>0.88616440096556992</v>
      </c>
      <c r="F14" s="30">
        <f>'A Video Speed 081108'!AZ104</f>
        <v>0.88616440096556992</v>
      </c>
    </row>
    <row r="15" spans="1:6">
      <c r="A15" s="24" t="s">
        <v>10</v>
      </c>
      <c r="B15" s="24"/>
      <c r="C15" s="25"/>
      <c r="D15" s="40"/>
      <c r="E15" s="32" t="e">
        <f>'A Video Speed 081108'!BG104</f>
        <v>#DIV/0!</v>
      </c>
      <c r="F15" s="30" t="e">
        <f>'A Video Speed 081108'!BG104</f>
        <v>#DIV/0!</v>
      </c>
    </row>
    <row r="16" spans="1:6">
      <c r="A16" s="24" t="s">
        <v>11</v>
      </c>
      <c r="B16" s="24">
        <v>183</v>
      </c>
      <c r="C16" s="25">
        <v>252</v>
      </c>
      <c r="D16" s="40">
        <v>24</v>
      </c>
      <c r="E16" s="32">
        <f>'A Video Speed 081108'!BN104</f>
        <v>0.79233226837060722</v>
      </c>
      <c r="F16" s="30">
        <f>'A Video Speed 081108'!BN104</f>
        <v>0.79233226837060722</v>
      </c>
    </row>
    <row r="17" spans="1:6">
      <c r="A17" s="24" t="s">
        <v>12</v>
      </c>
      <c r="B17" s="24">
        <v>195</v>
      </c>
      <c r="C17" s="25">
        <v>276</v>
      </c>
      <c r="D17" s="40">
        <v>66</v>
      </c>
      <c r="E17" s="32">
        <f>'A Video Speed 081108'!BU104</f>
        <v>0.83807626636311905</v>
      </c>
      <c r="F17" s="30">
        <f>'A Video Speed 081108'!BU104</f>
        <v>0.83807626636311905</v>
      </c>
    </row>
    <row r="18" spans="1:6">
      <c r="A18" s="24" t="s">
        <v>13</v>
      </c>
      <c r="B18" s="24"/>
      <c r="C18" s="25"/>
      <c r="D18" s="40"/>
      <c r="E18" s="32" t="e">
        <f>'A Video Speed 081108'!CB104</f>
        <v>#DIV/0!</v>
      </c>
      <c r="F18" s="30" t="e">
        <f>'A Video Speed 081108'!CB104</f>
        <v>#DIV/0!</v>
      </c>
    </row>
    <row r="19" spans="1:6">
      <c r="A19" s="24" t="s">
        <v>14</v>
      </c>
      <c r="B19" s="24">
        <v>213</v>
      </c>
      <c r="C19" s="25">
        <v>207</v>
      </c>
      <c r="D19" s="40">
        <v>30</v>
      </c>
      <c r="E19" s="32">
        <f>'A Video Speed 081108'!CI104</f>
        <v>1.008530942741469</v>
      </c>
      <c r="F19" s="30">
        <f>'A Video Speed 081108'!CI104</f>
        <v>1.008530942741469</v>
      </c>
    </row>
    <row r="20" spans="1:6" ht="15.75" thickBot="1">
      <c r="A20" s="10" t="s">
        <v>15</v>
      </c>
      <c r="B20" s="10"/>
      <c r="C20" s="16"/>
      <c r="D20" s="8"/>
      <c r="E20" s="117">
        <f>'A Video Speed 081108'!CP104</f>
        <v>0.87006237006237019</v>
      </c>
      <c r="F20" s="68">
        <f>'A Video Speed 081108'!CP104</f>
        <v>0.87006237006237019</v>
      </c>
    </row>
  </sheetData>
  <mergeCells count="3">
    <mergeCell ref="A1:D1"/>
    <mergeCell ref="B5:C5"/>
    <mergeCell ref="E5:F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T20"/>
  <sheetViews>
    <sheetView topLeftCell="A5" zoomScale="60" zoomScaleNormal="60" workbookViewId="0">
      <selection activeCell="R16" sqref="R16"/>
    </sheetView>
  </sheetViews>
  <sheetFormatPr defaultRowHeight="15"/>
  <cols>
    <col min="1" max="1" width="10.85546875" bestFit="1" customWidth="1"/>
    <col min="2" max="2" width="9.7109375" bestFit="1" customWidth="1"/>
    <col min="14" max="17" width="11.140625" customWidth="1"/>
    <col min="20" max="20" width="21.5703125" customWidth="1"/>
  </cols>
  <sheetData>
    <row r="1" spans="1:20">
      <c r="A1" s="530" t="s">
        <v>0</v>
      </c>
      <c r="B1" s="531"/>
      <c r="C1" s="531"/>
      <c r="D1" s="531"/>
    </row>
    <row r="3" spans="1:20">
      <c r="A3" s="1" t="s">
        <v>1</v>
      </c>
      <c r="B3" s="85">
        <v>39671</v>
      </c>
    </row>
    <row r="4" spans="1:20" ht="15.75" thickBot="1">
      <c r="A4" s="1"/>
    </row>
    <row r="5" spans="1:20" s="2" customFormat="1" ht="30.75" customHeight="1" thickBot="1">
      <c r="B5" s="532" t="s">
        <v>19</v>
      </c>
      <c r="C5" s="533"/>
      <c r="D5" s="532" t="s">
        <v>20</v>
      </c>
      <c r="E5" s="533"/>
      <c r="F5" s="536" t="s">
        <v>23</v>
      </c>
      <c r="G5" s="536"/>
      <c r="H5" s="536"/>
      <c r="I5" s="536"/>
      <c r="J5" s="536"/>
      <c r="K5" s="536"/>
      <c r="L5" s="536"/>
      <c r="M5" s="535"/>
      <c r="N5" s="537" t="s">
        <v>32</v>
      </c>
      <c r="O5" s="538"/>
      <c r="P5" s="539"/>
      <c r="Q5" s="540"/>
      <c r="R5" s="537"/>
      <c r="S5" s="535"/>
    </row>
    <row r="6" spans="1:20" s="3" customFormat="1" ht="30.75" thickBot="1">
      <c r="A6" s="36" t="s">
        <v>16</v>
      </c>
      <c r="B6" s="83" t="s">
        <v>17</v>
      </c>
      <c r="C6" s="64" t="s">
        <v>18</v>
      </c>
      <c r="D6" s="83" t="s">
        <v>17</v>
      </c>
      <c r="E6" s="64" t="s">
        <v>18</v>
      </c>
      <c r="F6" s="65" t="s">
        <v>24</v>
      </c>
      <c r="G6" s="65" t="s">
        <v>25</v>
      </c>
      <c r="H6" s="65" t="s">
        <v>26</v>
      </c>
      <c r="I6" s="65" t="s">
        <v>27</v>
      </c>
      <c r="J6" s="65" t="s">
        <v>28</v>
      </c>
      <c r="K6" s="65" t="s">
        <v>29</v>
      </c>
      <c r="L6" s="38" t="s">
        <v>30</v>
      </c>
      <c r="M6" s="37" t="s">
        <v>31</v>
      </c>
      <c r="N6" s="66" t="s">
        <v>33</v>
      </c>
      <c r="O6" s="67" t="s">
        <v>34</v>
      </c>
      <c r="P6" s="79" t="s">
        <v>65</v>
      </c>
      <c r="Q6" s="69" t="s">
        <v>69</v>
      </c>
      <c r="R6" s="52" t="s">
        <v>72</v>
      </c>
      <c r="S6" s="64" t="s">
        <v>67</v>
      </c>
      <c r="T6" s="35" t="s">
        <v>66</v>
      </c>
    </row>
    <row r="7" spans="1:20">
      <c r="A7" s="7" t="s">
        <v>2</v>
      </c>
      <c r="B7" s="9">
        <v>37</v>
      </c>
      <c r="C7" s="15">
        <v>18</v>
      </c>
      <c r="D7" s="9">
        <v>8</v>
      </c>
      <c r="E7" s="15">
        <v>5</v>
      </c>
      <c r="F7" s="17">
        <v>0</v>
      </c>
      <c r="G7" s="70">
        <v>0</v>
      </c>
      <c r="H7" s="17">
        <v>5</v>
      </c>
      <c r="I7" s="17">
        <v>0</v>
      </c>
      <c r="J7" s="17">
        <v>0</v>
      </c>
      <c r="K7" s="17">
        <v>3</v>
      </c>
      <c r="L7" s="17">
        <v>0</v>
      </c>
      <c r="M7" s="15">
        <v>0</v>
      </c>
      <c r="N7" s="9">
        <v>1</v>
      </c>
      <c r="O7" s="71" t="s">
        <v>68</v>
      </c>
      <c r="P7" s="80" t="s">
        <v>68</v>
      </c>
      <c r="Q7" s="72">
        <v>0</v>
      </c>
      <c r="R7" s="9"/>
      <c r="S7" s="25"/>
    </row>
    <row r="8" spans="1:20">
      <c r="A8" s="39" t="s">
        <v>3</v>
      </c>
      <c r="B8" s="19">
        <v>87</v>
      </c>
      <c r="C8" s="20">
        <v>44</v>
      </c>
      <c r="D8" s="19">
        <v>22</v>
      </c>
      <c r="E8" s="20">
        <v>22</v>
      </c>
      <c r="F8" s="21">
        <v>13</v>
      </c>
      <c r="G8" s="21">
        <v>1</v>
      </c>
      <c r="H8" s="21">
        <v>7</v>
      </c>
      <c r="I8" s="21">
        <v>8</v>
      </c>
      <c r="J8" s="21">
        <v>3</v>
      </c>
      <c r="K8" s="21">
        <v>9</v>
      </c>
      <c r="L8" s="21">
        <v>1</v>
      </c>
      <c r="M8" s="20">
        <v>1</v>
      </c>
      <c r="N8" s="19">
        <v>5</v>
      </c>
      <c r="O8" s="73" t="s">
        <v>68</v>
      </c>
      <c r="P8" s="75" t="s">
        <v>68</v>
      </c>
      <c r="Q8" s="74">
        <v>0</v>
      </c>
      <c r="R8" s="19"/>
      <c r="S8" s="30"/>
    </row>
    <row r="9" spans="1:20">
      <c r="A9" s="39" t="s">
        <v>4</v>
      </c>
      <c r="B9" s="19">
        <v>100</v>
      </c>
      <c r="C9" s="20">
        <v>47</v>
      </c>
      <c r="D9" s="19">
        <v>28</v>
      </c>
      <c r="E9" s="20">
        <v>33</v>
      </c>
      <c r="F9" s="21"/>
      <c r="G9" s="21"/>
      <c r="H9" s="21"/>
      <c r="I9" s="21"/>
      <c r="J9" s="21"/>
      <c r="K9" s="21"/>
      <c r="L9" s="21"/>
      <c r="M9" s="20"/>
      <c r="N9" s="19"/>
      <c r="O9" s="73"/>
      <c r="P9" s="75"/>
      <c r="Q9" s="74"/>
      <c r="R9" s="19"/>
      <c r="S9" s="30"/>
    </row>
    <row r="10" spans="1:20">
      <c r="A10" s="39" t="s">
        <v>5</v>
      </c>
      <c r="B10" s="19">
        <v>197</v>
      </c>
      <c r="C10" s="20">
        <v>122</v>
      </c>
      <c r="D10" s="19">
        <v>73</v>
      </c>
      <c r="E10" s="20">
        <v>50</v>
      </c>
      <c r="F10" s="21">
        <v>36</v>
      </c>
      <c r="G10" s="21">
        <v>11</v>
      </c>
      <c r="H10" s="21">
        <v>19</v>
      </c>
      <c r="I10" s="21">
        <v>25</v>
      </c>
      <c r="J10" s="21">
        <v>11</v>
      </c>
      <c r="K10" s="21">
        <v>9</v>
      </c>
      <c r="L10" s="21">
        <v>23</v>
      </c>
      <c r="M10" s="20">
        <v>47</v>
      </c>
      <c r="N10" s="19">
        <v>13</v>
      </c>
      <c r="O10" s="73" t="s">
        <v>68</v>
      </c>
      <c r="P10" s="75" t="s">
        <v>68</v>
      </c>
      <c r="Q10" s="74">
        <v>0</v>
      </c>
      <c r="R10" s="19"/>
      <c r="S10" s="30"/>
    </row>
    <row r="11" spans="1:20">
      <c r="A11" s="39" t="s">
        <v>6</v>
      </c>
      <c r="B11" s="19">
        <v>268</v>
      </c>
      <c r="C11" s="20">
        <v>180</v>
      </c>
      <c r="D11" s="19">
        <v>37</v>
      </c>
      <c r="E11" s="20">
        <v>72</v>
      </c>
      <c r="F11" s="21">
        <v>16</v>
      </c>
      <c r="G11" s="21">
        <v>5</v>
      </c>
      <c r="H11" s="21">
        <v>15</v>
      </c>
      <c r="I11" s="21">
        <v>14</v>
      </c>
      <c r="J11" s="21">
        <v>33</v>
      </c>
      <c r="K11" s="21">
        <v>14</v>
      </c>
      <c r="L11" s="21">
        <v>17</v>
      </c>
      <c r="M11" s="20">
        <v>21</v>
      </c>
      <c r="N11" s="19">
        <v>17</v>
      </c>
      <c r="O11" s="73">
        <v>19</v>
      </c>
      <c r="P11" s="75">
        <v>0</v>
      </c>
      <c r="Q11" s="74">
        <v>3</v>
      </c>
      <c r="R11" s="19"/>
      <c r="S11" s="30"/>
    </row>
    <row r="12" spans="1:20">
      <c r="A12" s="39" t="s">
        <v>7</v>
      </c>
      <c r="B12" s="19">
        <v>185</v>
      </c>
      <c r="C12" s="20">
        <v>205</v>
      </c>
      <c r="D12" s="19">
        <v>36</v>
      </c>
      <c r="E12" s="20">
        <v>61</v>
      </c>
      <c r="F12" s="21"/>
      <c r="G12" s="21"/>
      <c r="H12" s="21"/>
      <c r="I12" s="21"/>
      <c r="J12" s="21"/>
      <c r="K12" s="21"/>
      <c r="L12" s="21"/>
      <c r="M12" s="20"/>
      <c r="N12" s="19"/>
      <c r="O12" s="73"/>
      <c r="P12" s="75"/>
      <c r="Q12" s="74"/>
      <c r="R12" s="19"/>
      <c r="S12" s="30"/>
    </row>
    <row r="13" spans="1:20">
      <c r="A13" s="41" t="s">
        <v>8</v>
      </c>
      <c r="B13" s="29">
        <v>248</v>
      </c>
      <c r="C13" s="30">
        <v>258</v>
      </c>
      <c r="D13" s="29">
        <v>61</v>
      </c>
      <c r="E13" s="30">
        <v>74</v>
      </c>
      <c r="F13" s="31">
        <v>21</v>
      </c>
      <c r="G13" s="31">
        <v>9</v>
      </c>
      <c r="H13" s="31">
        <v>21</v>
      </c>
      <c r="I13" s="31">
        <v>52</v>
      </c>
      <c r="J13" s="31">
        <v>3</v>
      </c>
      <c r="K13" s="31">
        <v>15</v>
      </c>
      <c r="L13" s="31">
        <v>19</v>
      </c>
      <c r="M13" s="30">
        <v>14</v>
      </c>
      <c r="N13" s="29">
        <v>5</v>
      </c>
      <c r="O13" s="75">
        <v>23</v>
      </c>
      <c r="P13" s="75">
        <v>2</v>
      </c>
      <c r="Q13" s="74">
        <v>0</v>
      </c>
      <c r="R13" s="29"/>
      <c r="S13" s="30"/>
    </row>
    <row r="14" spans="1:20">
      <c r="A14" s="40" t="s">
        <v>9</v>
      </c>
      <c r="B14" s="24">
        <v>270</v>
      </c>
      <c r="C14" s="25">
        <v>226</v>
      </c>
      <c r="D14" s="24">
        <v>57</v>
      </c>
      <c r="E14" s="25">
        <v>51</v>
      </c>
      <c r="F14" s="26">
        <v>15</v>
      </c>
      <c r="G14" s="26">
        <v>26</v>
      </c>
      <c r="H14" s="26">
        <v>12</v>
      </c>
      <c r="I14" s="26">
        <v>18</v>
      </c>
      <c r="J14" s="26">
        <v>12</v>
      </c>
      <c r="K14" s="26">
        <v>17</v>
      </c>
      <c r="L14" s="26">
        <v>45</v>
      </c>
      <c r="M14" s="25">
        <v>10</v>
      </c>
      <c r="N14" s="24">
        <v>19</v>
      </c>
      <c r="O14" s="76">
        <v>42</v>
      </c>
      <c r="P14" s="75">
        <v>4</v>
      </c>
      <c r="Q14" s="74">
        <v>0</v>
      </c>
      <c r="R14" s="24"/>
      <c r="S14" s="30"/>
    </row>
    <row r="15" spans="1:20">
      <c r="A15" s="40" t="s">
        <v>10</v>
      </c>
      <c r="B15" s="24">
        <v>184</v>
      </c>
      <c r="C15" s="25">
        <v>142</v>
      </c>
      <c r="D15" s="24">
        <v>39</v>
      </c>
      <c r="E15" s="25">
        <v>49</v>
      </c>
      <c r="F15" s="26"/>
      <c r="G15" s="26"/>
      <c r="H15" s="26"/>
      <c r="I15" s="26"/>
      <c r="J15" s="26"/>
      <c r="K15" s="26"/>
      <c r="L15" s="26"/>
      <c r="M15" s="25"/>
      <c r="N15" s="24"/>
      <c r="O15" s="76"/>
      <c r="P15" s="75"/>
      <c r="Q15" s="74"/>
      <c r="R15" s="24"/>
      <c r="S15" s="30"/>
    </row>
    <row r="16" spans="1:20">
      <c r="A16" s="40" t="s">
        <v>11</v>
      </c>
      <c r="B16" s="24">
        <v>264</v>
      </c>
      <c r="C16" s="25">
        <v>177</v>
      </c>
      <c r="D16" s="24">
        <v>36</v>
      </c>
      <c r="E16" s="25">
        <v>24</v>
      </c>
      <c r="F16" s="26">
        <v>15</v>
      </c>
      <c r="G16" s="26">
        <v>6</v>
      </c>
      <c r="H16" s="26">
        <v>15</v>
      </c>
      <c r="I16" s="26">
        <v>9</v>
      </c>
      <c r="J16" s="26">
        <v>3</v>
      </c>
      <c r="K16" s="26">
        <v>12</v>
      </c>
      <c r="L16" s="26">
        <v>12</v>
      </c>
      <c r="M16" s="25">
        <v>21</v>
      </c>
      <c r="N16" s="24">
        <v>12</v>
      </c>
      <c r="O16" s="76">
        <v>27</v>
      </c>
      <c r="P16" s="75">
        <v>9</v>
      </c>
      <c r="Q16" s="74">
        <v>3</v>
      </c>
      <c r="R16" s="24"/>
      <c r="S16" s="30"/>
      <c r="T16" t="s">
        <v>157</v>
      </c>
    </row>
    <row r="17" spans="1:19">
      <c r="A17" s="40" t="s">
        <v>12</v>
      </c>
      <c r="B17" s="24">
        <v>309</v>
      </c>
      <c r="C17" s="25">
        <v>185</v>
      </c>
      <c r="D17" s="24">
        <v>36</v>
      </c>
      <c r="E17" s="25">
        <v>56</v>
      </c>
      <c r="F17" s="26">
        <v>17</v>
      </c>
      <c r="G17" s="26">
        <v>6</v>
      </c>
      <c r="H17" s="26">
        <v>13</v>
      </c>
      <c r="I17" s="26">
        <v>33</v>
      </c>
      <c r="J17" s="26">
        <v>9</v>
      </c>
      <c r="K17" s="26">
        <v>13</v>
      </c>
      <c r="L17" s="26">
        <v>37</v>
      </c>
      <c r="M17" s="25">
        <v>24</v>
      </c>
      <c r="N17" s="24">
        <v>10</v>
      </c>
      <c r="O17" s="76">
        <v>29</v>
      </c>
      <c r="P17" s="75">
        <v>0</v>
      </c>
      <c r="Q17" s="74">
        <v>1</v>
      </c>
      <c r="R17" s="24"/>
      <c r="S17" s="30"/>
    </row>
    <row r="18" spans="1:19">
      <c r="A18" s="40" t="s">
        <v>13</v>
      </c>
      <c r="B18" s="24">
        <v>259</v>
      </c>
      <c r="C18" s="25">
        <v>254</v>
      </c>
      <c r="D18" s="24">
        <v>24</v>
      </c>
      <c r="E18" s="25">
        <v>45</v>
      </c>
      <c r="F18" s="26"/>
      <c r="G18" s="26"/>
      <c r="H18" s="26"/>
      <c r="I18" s="26"/>
      <c r="J18" s="26"/>
      <c r="K18" s="26"/>
      <c r="L18" s="26"/>
      <c r="M18" s="25"/>
      <c r="N18" s="24"/>
      <c r="O18" s="76"/>
      <c r="P18" s="75"/>
      <c r="Q18" s="74"/>
      <c r="R18" s="24"/>
      <c r="S18" s="30"/>
    </row>
    <row r="19" spans="1:19">
      <c r="A19" s="40" t="s">
        <v>14</v>
      </c>
      <c r="B19" s="24">
        <v>275</v>
      </c>
      <c r="C19" s="25">
        <v>266</v>
      </c>
      <c r="D19" s="24">
        <v>57</v>
      </c>
      <c r="E19" s="25">
        <v>41</v>
      </c>
      <c r="F19" s="26">
        <v>22</v>
      </c>
      <c r="G19" s="26">
        <v>19</v>
      </c>
      <c r="H19" s="26">
        <v>15</v>
      </c>
      <c r="I19" s="26">
        <v>29</v>
      </c>
      <c r="J19" s="26">
        <v>1</v>
      </c>
      <c r="K19" s="26">
        <v>9</v>
      </c>
      <c r="L19" s="26">
        <v>23</v>
      </c>
      <c r="M19" s="25">
        <v>15</v>
      </c>
      <c r="N19" s="24" t="s">
        <v>68</v>
      </c>
      <c r="O19" s="76">
        <v>25</v>
      </c>
      <c r="P19" s="75" t="s">
        <v>68</v>
      </c>
      <c r="Q19" s="74">
        <v>0</v>
      </c>
      <c r="R19" s="24"/>
      <c r="S19" s="30"/>
    </row>
    <row r="20" spans="1:19" ht="15.75" thickBot="1">
      <c r="A20" s="8" t="s">
        <v>15</v>
      </c>
      <c r="B20" s="10">
        <v>194</v>
      </c>
      <c r="C20" s="16">
        <v>207</v>
      </c>
      <c r="D20" s="10">
        <v>10</v>
      </c>
      <c r="E20" s="16">
        <v>30</v>
      </c>
      <c r="F20" s="18"/>
      <c r="G20" s="18"/>
      <c r="H20" s="18"/>
      <c r="I20" s="18"/>
      <c r="J20" s="18"/>
      <c r="K20" s="18"/>
      <c r="L20" s="18"/>
      <c r="M20" s="16"/>
      <c r="N20" s="10"/>
      <c r="O20" s="77"/>
      <c r="P20" s="81"/>
      <c r="Q20" s="78"/>
      <c r="R20" s="10"/>
      <c r="S20" s="68"/>
    </row>
  </sheetData>
  <mergeCells count="6">
    <mergeCell ref="R5:S5"/>
    <mergeCell ref="A1:D1"/>
    <mergeCell ref="B5:C5"/>
    <mergeCell ref="D5:E5"/>
    <mergeCell ref="F5:M5"/>
    <mergeCell ref="N5:Q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M20"/>
  <sheetViews>
    <sheetView topLeftCell="A4" zoomScale="60" zoomScaleNormal="60" workbookViewId="0">
      <selection activeCell="N16" sqref="N16"/>
    </sheetView>
  </sheetViews>
  <sheetFormatPr defaultRowHeight="15"/>
  <cols>
    <col min="1" max="1" width="10.85546875" bestFit="1" customWidth="1"/>
    <col min="2" max="2" width="9.7109375" bestFit="1" customWidth="1"/>
    <col min="4" max="7" width="9.140625" customWidth="1"/>
    <col min="8" max="11" width="15.42578125" customWidth="1"/>
    <col min="12" max="13" width="10.7109375" customWidth="1"/>
  </cols>
  <sheetData>
    <row r="1" spans="1:13">
      <c r="A1" s="530" t="s">
        <v>41</v>
      </c>
      <c r="B1" s="531"/>
      <c r="C1" s="531"/>
      <c r="D1" s="531"/>
      <c r="E1" s="82"/>
      <c r="F1" s="82"/>
      <c r="G1" s="82"/>
      <c r="H1" s="82"/>
      <c r="I1" s="82"/>
      <c r="J1" s="82"/>
      <c r="K1" s="82"/>
    </row>
    <row r="3" spans="1:13">
      <c r="A3" s="1" t="s">
        <v>1</v>
      </c>
      <c r="B3" s="85">
        <v>39671</v>
      </c>
    </row>
    <row r="4" spans="1:13" ht="15.75" thickBot="1"/>
    <row r="5" spans="1:13" ht="30" customHeight="1" thickBot="1">
      <c r="A5" s="3"/>
      <c r="B5" s="541" t="s">
        <v>40</v>
      </c>
      <c r="C5" s="542"/>
      <c r="D5" s="543" t="s">
        <v>23</v>
      </c>
      <c r="E5" s="545"/>
      <c r="F5" s="545"/>
      <c r="G5" s="546"/>
      <c r="H5" s="543" t="s">
        <v>42</v>
      </c>
      <c r="I5" s="544"/>
      <c r="J5" s="544"/>
      <c r="K5" s="542"/>
      <c r="L5" s="543" t="s">
        <v>37</v>
      </c>
      <c r="M5" s="542"/>
    </row>
    <row r="6" spans="1:13" ht="30" customHeight="1" thickBot="1">
      <c r="A6" s="84" t="s">
        <v>16</v>
      </c>
      <c r="B6" s="52" t="s">
        <v>17</v>
      </c>
      <c r="C6" s="49" t="s">
        <v>18</v>
      </c>
      <c r="D6" s="46" t="s">
        <v>49</v>
      </c>
      <c r="E6" s="45" t="s">
        <v>50</v>
      </c>
      <c r="F6" s="62" t="s">
        <v>21</v>
      </c>
      <c r="G6" s="63" t="s">
        <v>22</v>
      </c>
      <c r="H6" s="47" t="s">
        <v>45</v>
      </c>
      <c r="I6" s="48" t="s">
        <v>46</v>
      </c>
      <c r="J6" s="48" t="s">
        <v>47</v>
      </c>
      <c r="K6" s="49" t="s">
        <v>48</v>
      </c>
      <c r="L6" s="50" t="s">
        <v>38</v>
      </c>
      <c r="M6" s="51" t="s">
        <v>39</v>
      </c>
    </row>
    <row r="7" spans="1:13">
      <c r="A7" s="9" t="s">
        <v>2</v>
      </c>
      <c r="B7" s="9">
        <v>14</v>
      </c>
      <c r="C7" s="15">
        <v>31</v>
      </c>
      <c r="D7" s="9">
        <v>2</v>
      </c>
      <c r="E7" s="15">
        <v>8</v>
      </c>
      <c r="F7" s="13">
        <v>23</v>
      </c>
      <c r="G7" s="99">
        <v>4</v>
      </c>
      <c r="H7" s="9" t="s">
        <v>68</v>
      </c>
      <c r="I7" s="17" t="s">
        <v>68</v>
      </c>
      <c r="J7" s="17" t="s">
        <v>68</v>
      </c>
      <c r="K7" s="15" t="s">
        <v>68</v>
      </c>
      <c r="L7" s="115">
        <f>'C Video Speed 081108'!C104</f>
        <v>1.4740444951511698</v>
      </c>
      <c r="M7" s="116">
        <f>'C Video Speed 081108'!C102</f>
        <v>9.2263157894736825</v>
      </c>
    </row>
    <row r="8" spans="1:13">
      <c r="A8" s="19" t="s">
        <v>3</v>
      </c>
      <c r="B8" s="19">
        <v>35</v>
      </c>
      <c r="C8" s="20">
        <v>42</v>
      </c>
      <c r="D8" s="19">
        <v>5</v>
      </c>
      <c r="E8" s="20">
        <v>4</v>
      </c>
      <c r="F8" s="22">
        <v>26</v>
      </c>
      <c r="G8" s="58">
        <v>21</v>
      </c>
      <c r="H8" s="19" t="s">
        <v>68</v>
      </c>
      <c r="I8" s="21" t="s">
        <v>68</v>
      </c>
      <c r="J8" s="21" t="s">
        <v>68</v>
      </c>
      <c r="K8" s="20" t="s">
        <v>68</v>
      </c>
      <c r="L8" s="32">
        <f>'C Video Speed 081108'!J104</f>
        <v>1.5774647887323945</v>
      </c>
      <c r="M8" s="30">
        <f>'C Video Speed 081108'!J102</f>
        <v>8.6214285714285701</v>
      </c>
    </row>
    <row r="9" spans="1:13">
      <c r="A9" s="19" t="s">
        <v>4</v>
      </c>
      <c r="B9" s="19"/>
      <c r="C9" s="20"/>
      <c r="D9" s="19"/>
      <c r="E9" s="20"/>
      <c r="F9" s="22"/>
      <c r="G9" s="58"/>
      <c r="H9" s="19"/>
      <c r="I9" s="21"/>
      <c r="J9" s="21"/>
      <c r="K9" s="20"/>
      <c r="L9" s="32" t="e">
        <f>'C Video Speed 081108'!Q104</f>
        <v>#DIV/0!</v>
      </c>
      <c r="M9" s="30" t="e">
        <f>'C Video Speed 081108'!Q104</f>
        <v>#DIV/0!</v>
      </c>
    </row>
    <row r="10" spans="1:13">
      <c r="A10" s="19" t="s">
        <v>5</v>
      </c>
      <c r="B10" s="19">
        <v>62</v>
      </c>
      <c r="C10" s="20">
        <v>139</v>
      </c>
      <c r="D10" s="19">
        <v>9</v>
      </c>
      <c r="E10" s="20">
        <v>12</v>
      </c>
      <c r="F10" s="22">
        <v>59</v>
      </c>
      <c r="G10" s="58">
        <v>16</v>
      </c>
      <c r="H10" s="19">
        <v>0</v>
      </c>
      <c r="I10" s="21">
        <v>4</v>
      </c>
      <c r="J10" s="21">
        <v>0</v>
      </c>
      <c r="K10" s="20">
        <v>4</v>
      </c>
      <c r="L10" s="32">
        <f>'C Video Speed 081108'!X104</f>
        <v>1.152285395763657</v>
      </c>
      <c r="M10" s="30">
        <f>'C Video Speed 081108'!X104</f>
        <v>1.152285395763657</v>
      </c>
    </row>
    <row r="11" spans="1:13">
      <c r="A11" s="19" t="s">
        <v>6</v>
      </c>
      <c r="B11" s="19">
        <v>109</v>
      </c>
      <c r="C11" s="20">
        <v>98</v>
      </c>
      <c r="D11" s="19">
        <v>6</v>
      </c>
      <c r="E11" s="20">
        <v>16</v>
      </c>
      <c r="F11" s="22">
        <v>60</v>
      </c>
      <c r="G11" s="58">
        <v>59</v>
      </c>
      <c r="H11" s="19">
        <v>0</v>
      </c>
      <c r="I11" s="21">
        <v>0</v>
      </c>
      <c r="J11" s="21">
        <v>0</v>
      </c>
      <c r="K11" s="20">
        <v>0</v>
      </c>
      <c r="L11" s="32">
        <f>'C Video Speed 081108'!AE104</f>
        <v>1.1657142857142857</v>
      </c>
      <c r="M11" s="30">
        <f>'C Video Speed 081108'!AE104</f>
        <v>1.1657142857142857</v>
      </c>
    </row>
    <row r="12" spans="1:13">
      <c r="A12" s="19" t="s">
        <v>7</v>
      </c>
      <c r="B12" s="19"/>
      <c r="C12" s="20"/>
      <c r="D12" s="19"/>
      <c r="E12" s="20"/>
      <c r="F12" s="22"/>
      <c r="G12" s="58"/>
      <c r="H12" s="19"/>
      <c r="I12" s="21"/>
      <c r="J12" s="21"/>
      <c r="K12" s="20"/>
      <c r="L12" s="32" t="e">
        <f>'C Video Speed 081108'!AL104</f>
        <v>#DIV/0!</v>
      </c>
      <c r="M12" s="30" t="e">
        <f>'C Video Speed 081108'!AL104</f>
        <v>#DIV/0!</v>
      </c>
    </row>
    <row r="13" spans="1:13">
      <c r="A13" s="19" t="s">
        <v>8</v>
      </c>
      <c r="B13" s="19">
        <v>121</v>
      </c>
      <c r="C13" s="20">
        <v>136</v>
      </c>
      <c r="D13" s="19">
        <v>4</v>
      </c>
      <c r="E13" s="20">
        <v>11</v>
      </c>
      <c r="F13" s="22">
        <v>61</v>
      </c>
      <c r="G13" s="58">
        <v>42</v>
      </c>
      <c r="H13" s="19">
        <v>0</v>
      </c>
      <c r="I13" s="21">
        <v>4</v>
      </c>
      <c r="J13" s="21">
        <v>0</v>
      </c>
      <c r="K13" s="20">
        <v>4</v>
      </c>
      <c r="L13" s="32">
        <f>'C Video Speed 081108'!AS104</f>
        <v>1.0441458733205375</v>
      </c>
      <c r="M13" s="30">
        <f>'C Video Speed 081108'!AS104</f>
        <v>1.0441458733205375</v>
      </c>
    </row>
    <row r="14" spans="1:13">
      <c r="A14" s="29" t="s">
        <v>9</v>
      </c>
      <c r="B14" s="29">
        <v>92</v>
      </c>
      <c r="C14" s="30">
        <v>105</v>
      </c>
      <c r="D14" s="29">
        <v>14</v>
      </c>
      <c r="E14" s="30">
        <v>43</v>
      </c>
      <c r="F14" s="32">
        <v>84</v>
      </c>
      <c r="G14" s="59">
        <v>25</v>
      </c>
      <c r="H14" s="29">
        <v>3</v>
      </c>
      <c r="I14" s="31">
        <v>0</v>
      </c>
      <c r="J14" s="31">
        <v>0</v>
      </c>
      <c r="K14" s="30">
        <v>3</v>
      </c>
      <c r="L14" s="32">
        <f>'C Video Speed 081108'!AZ104</f>
        <v>0.90955414012738867</v>
      </c>
      <c r="M14" s="30">
        <f>'C Video Speed 081108'!AZ104</f>
        <v>0.90955414012738867</v>
      </c>
    </row>
    <row r="15" spans="1:13">
      <c r="A15" s="24" t="s">
        <v>10</v>
      </c>
      <c r="B15" s="24"/>
      <c r="C15" s="25"/>
      <c r="D15" s="24"/>
      <c r="E15" s="25"/>
      <c r="F15" s="27"/>
      <c r="G15" s="60"/>
      <c r="H15" s="24"/>
      <c r="I15" s="26"/>
      <c r="J15" s="26"/>
      <c r="K15" s="25"/>
      <c r="L15" s="32" t="e">
        <f>'C Video Speed 081108'!BG104</f>
        <v>#DIV/0!</v>
      </c>
      <c r="M15" s="30" t="e">
        <f>'C Video Speed 081108'!BG104</f>
        <v>#DIV/0!</v>
      </c>
    </row>
    <row r="16" spans="1:13">
      <c r="A16" s="24" t="s">
        <v>11</v>
      </c>
      <c r="B16" s="24">
        <v>87</v>
      </c>
      <c r="C16" s="25">
        <v>123</v>
      </c>
      <c r="D16" s="24">
        <v>12</v>
      </c>
      <c r="E16" s="25">
        <v>15</v>
      </c>
      <c r="F16" s="27">
        <v>63</v>
      </c>
      <c r="G16" s="60">
        <v>42</v>
      </c>
      <c r="H16" s="24">
        <v>8</v>
      </c>
      <c r="I16" s="26">
        <v>1</v>
      </c>
      <c r="J16" s="26">
        <v>0</v>
      </c>
      <c r="K16" s="25">
        <v>9</v>
      </c>
      <c r="L16" s="32">
        <f>'C Video Speed 081108'!BN104</f>
        <v>1.1172980374258328</v>
      </c>
      <c r="M16" s="30">
        <f>'C Video Speed 081108'!BN104</f>
        <v>1.1172980374258328</v>
      </c>
    </row>
    <row r="17" spans="1:13">
      <c r="A17" s="24" t="s">
        <v>12</v>
      </c>
      <c r="B17" s="24">
        <v>97</v>
      </c>
      <c r="C17" s="25">
        <v>119</v>
      </c>
      <c r="D17" s="24">
        <v>7</v>
      </c>
      <c r="E17" s="25">
        <v>25</v>
      </c>
      <c r="F17" s="27">
        <v>73</v>
      </c>
      <c r="G17" s="60">
        <v>25</v>
      </c>
      <c r="H17" s="24">
        <v>7</v>
      </c>
      <c r="I17" s="26">
        <v>0</v>
      </c>
      <c r="J17" s="26">
        <v>3</v>
      </c>
      <c r="K17" s="25">
        <v>4</v>
      </c>
      <c r="L17" s="32">
        <f>'C Video Speed 081108'!BU104</f>
        <v>1.2696540880503142</v>
      </c>
      <c r="M17" s="30">
        <f>'C Video Speed 081108'!BU104</f>
        <v>1.2696540880503142</v>
      </c>
    </row>
    <row r="18" spans="1:13">
      <c r="A18" s="24" t="s">
        <v>13</v>
      </c>
      <c r="B18" s="24"/>
      <c r="C18" s="25"/>
      <c r="D18" s="24"/>
      <c r="E18" s="25"/>
      <c r="F18" s="27"/>
      <c r="G18" s="60"/>
      <c r="H18" s="24"/>
      <c r="I18" s="26"/>
      <c r="J18" s="26"/>
      <c r="K18" s="25"/>
      <c r="L18" s="32" t="e">
        <f>'C Video Speed 081108'!CB104</f>
        <v>#DIV/0!</v>
      </c>
      <c r="M18" s="30" t="e">
        <f>'C Video Speed 081108'!CB104</f>
        <v>#DIV/0!</v>
      </c>
    </row>
    <row r="19" spans="1:13">
      <c r="A19" s="24" t="s">
        <v>14</v>
      </c>
      <c r="B19" s="24">
        <v>120</v>
      </c>
      <c r="C19" s="25">
        <v>144</v>
      </c>
      <c r="D19" s="24">
        <v>13</v>
      </c>
      <c r="E19" s="25">
        <v>15</v>
      </c>
      <c r="F19" s="27">
        <v>73</v>
      </c>
      <c r="G19" s="60">
        <v>62</v>
      </c>
      <c r="H19" s="24">
        <v>14</v>
      </c>
      <c r="I19" s="26">
        <v>0</v>
      </c>
      <c r="J19" s="26">
        <v>0</v>
      </c>
      <c r="K19" s="25">
        <v>14</v>
      </c>
      <c r="L19" s="32">
        <f>'C Video Speed 081108'!CI104</f>
        <v>1.0436187399030694</v>
      </c>
      <c r="M19" s="30">
        <f>'C Video Speed 081108'!CI104</f>
        <v>1.0436187399030694</v>
      </c>
    </row>
    <row r="20" spans="1:13" ht="15.75" thickBot="1">
      <c r="A20" s="10" t="s">
        <v>15</v>
      </c>
      <c r="B20" s="10"/>
      <c r="C20" s="16"/>
      <c r="D20" s="10"/>
      <c r="E20" s="16"/>
      <c r="F20" s="14"/>
      <c r="G20" s="61"/>
      <c r="H20" s="10"/>
      <c r="I20" s="18"/>
      <c r="J20" s="18"/>
      <c r="K20" s="16"/>
      <c r="L20" s="117">
        <f>'C Video Speed 081108'!CP104</f>
        <v>1.0970901757418612</v>
      </c>
      <c r="M20" s="68">
        <f>'C Video Speed 081108'!CP104</f>
        <v>1.0970901757418612</v>
      </c>
    </row>
  </sheetData>
  <mergeCells count="5">
    <mergeCell ref="A1:D1"/>
    <mergeCell ref="B5:C5"/>
    <mergeCell ref="D5:G5"/>
    <mergeCell ref="H5:K5"/>
    <mergeCell ref="L5:M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A-Video Analysis Form 051108</vt:lpstr>
      <vt:lpstr>B-Video Analysis Form 051108</vt:lpstr>
      <vt:lpstr>C-Video Analysis Form 051108</vt:lpstr>
      <vt:lpstr>A Video Speed 051108</vt:lpstr>
      <vt:lpstr>C Video Speed 051108</vt:lpstr>
      <vt:lpstr>Overall Analysis Form 051108</vt:lpstr>
      <vt:lpstr>A-Video Analysis Form 081108</vt:lpstr>
      <vt:lpstr>B-Video Analysis Form 081108</vt:lpstr>
      <vt:lpstr>C-Video Analysis Form 081108</vt:lpstr>
      <vt:lpstr>A Video Speed 081108</vt:lpstr>
      <vt:lpstr>C Video Speed 081108</vt:lpstr>
      <vt:lpstr>Overall Analysis Form 08110</vt:lpstr>
      <vt:lpstr>Speed Analysis</vt:lpstr>
      <vt:lpstr>Characterization </vt:lpstr>
      <vt:lpstr>Crowd Composition</vt:lpstr>
      <vt:lpstr>Volume and Path</vt:lpstr>
      <vt:lpstr>Group Size Frequency</vt:lpstr>
      <vt:lpstr>Speed Histogram Data</vt:lpstr>
      <vt:lpstr>Shop Sink Data</vt:lpstr>
      <vt:lpstr>Pedestrian Attractions</vt:lpstr>
      <vt:lpstr>Shy Data</vt:lpstr>
      <vt:lpstr>Shy Space Data</vt:lpstr>
      <vt:lpstr>TV Ratios</vt:lpstr>
      <vt:lpstr>Charts and Graphs</vt:lpstr>
      <vt:lpstr>Possible Later Analysis</vt:lpstr>
      <vt:lpstr>Paths for Modeling Wed</vt:lpstr>
      <vt:lpstr>Paths for Modeling Sat</vt:lpstr>
    </vt:vector>
  </TitlesOfParts>
  <Company>Worcester Polytechnic Institute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Pinkham</dc:creator>
  <cp:lastModifiedBy>Rudy Pinkham</cp:lastModifiedBy>
  <dcterms:created xsi:type="dcterms:W3CDTF">2008-10-31T11:19:43Z</dcterms:created>
  <dcterms:modified xsi:type="dcterms:W3CDTF">2008-12-10T17:12:06Z</dcterms:modified>
</cp:coreProperties>
</file>